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0DCA0B8-48D9-437D-9E3F-E2A09FD8779B}" xr6:coauthVersionLast="47" xr6:coauthVersionMax="47" xr10:uidLastSave="{00000000-0000-0000-0000-000000000000}"/>
  <bookViews>
    <workbookView xWindow="28680" yWindow="-120" windowWidth="29040" windowHeight="15720" activeTab="1" xr2:uid="{FBD66325-F08B-4FCA-B5A1-B26D14E82740}"/>
  </bookViews>
  <sheets>
    <sheet name="SubSector Analysis" sheetId="3" r:id="rId1"/>
    <sheet name="Nifty 750 Analysis" sheetId="2" r:id="rId2"/>
    <sheet name="Price_Filter_30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I27" i="3" s="1"/>
  <c r="B4" i="3"/>
  <c r="E4" i="3" s="1"/>
  <c r="B23" i="3"/>
  <c r="I23" i="3" s="1"/>
  <c r="B24" i="3"/>
  <c r="B11" i="3"/>
  <c r="F11" i="3" s="1"/>
  <c r="B81" i="3"/>
  <c r="G81" i="3" s="1"/>
  <c r="B36" i="3"/>
  <c r="B39" i="3"/>
  <c r="B26" i="3"/>
  <c r="B47" i="3"/>
  <c r="E47" i="3" s="1"/>
  <c r="B77" i="3"/>
  <c r="B108" i="3"/>
  <c r="B53" i="3"/>
  <c r="F53" i="3" s="1"/>
  <c r="B22" i="3"/>
  <c r="G22" i="3" s="1"/>
  <c r="B12" i="3"/>
  <c r="B99" i="3"/>
  <c r="F99" i="3" s="1"/>
  <c r="B45" i="3"/>
  <c r="B34" i="3"/>
  <c r="G34" i="3" s="1"/>
  <c r="B92" i="3"/>
  <c r="B13" i="3"/>
  <c r="B30" i="3"/>
  <c r="B48" i="3"/>
  <c r="F48" i="3" s="1"/>
  <c r="B89" i="3"/>
  <c r="D89" i="3" s="1"/>
  <c r="B73" i="3"/>
  <c r="F73" i="3" s="1"/>
  <c r="B25" i="3"/>
  <c r="D25" i="3" s="1"/>
  <c r="B100" i="3"/>
  <c r="D100" i="3" s="1"/>
  <c r="B9" i="3"/>
  <c r="G9" i="3" s="1"/>
  <c r="B71" i="3"/>
  <c r="B7" i="3"/>
  <c r="F7" i="3" s="1"/>
  <c r="B95" i="3"/>
  <c r="G95" i="3" s="1"/>
  <c r="B87" i="3"/>
  <c r="F87" i="3" s="1"/>
  <c r="B41" i="3"/>
  <c r="B21" i="3"/>
  <c r="B42" i="3"/>
  <c r="E42" i="3" s="1"/>
  <c r="B97" i="3"/>
  <c r="G97" i="3" s="1"/>
  <c r="B93" i="3"/>
  <c r="D93" i="3" s="1"/>
  <c r="B19" i="3"/>
  <c r="F19" i="3" s="1"/>
  <c r="B66" i="3"/>
  <c r="E66" i="3" s="1"/>
  <c r="B3" i="3"/>
  <c r="H3" i="3" s="1"/>
  <c r="B6" i="3"/>
  <c r="B20" i="3"/>
  <c r="D20" i="3" s="1"/>
  <c r="B68" i="3"/>
  <c r="B52" i="3"/>
  <c r="D52" i="3" s="1"/>
  <c r="B76" i="3"/>
  <c r="B67" i="3"/>
  <c r="B40" i="3"/>
  <c r="B63" i="3"/>
  <c r="E63" i="3" s="1"/>
  <c r="B83" i="3"/>
  <c r="B46" i="3"/>
  <c r="E46" i="3" s="1"/>
  <c r="B33" i="3"/>
  <c r="B70" i="3"/>
  <c r="G70" i="3" s="1"/>
  <c r="B65" i="3"/>
  <c r="F65" i="3" s="1"/>
  <c r="B75" i="3"/>
  <c r="F75" i="3" s="1"/>
  <c r="B69" i="3"/>
  <c r="B54" i="3"/>
  <c r="E54" i="3" s="1"/>
  <c r="B31" i="3"/>
  <c r="B28" i="3"/>
  <c r="B62" i="3"/>
  <c r="F62" i="3" s="1"/>
  <c r="B109" i="3"/>
  <c r="D109" i="3" s="1"/>
  <c r="B8" i="3"/>
  <c r="D8" i="3" s="1"/>
  <c r="B2" i="3"/>
  <c r="F2" i="3" s="1"/>
  <c r="B35" i="3"/>
  <c r="D35" i="3" s="1"/>
  <c r="B80" i="3"/>
  <c r="B55" i="3"/>
  <c r="B85" i="3"/>
  <c r="G85" i="3" s="1"/>
  <c r="B10" i="3"/>
  <c r="B110" i="3"/>
  <c r="F110" i="3" s="1"/>
  <c r="B32" i="3"/>
  <c r="B43" i="3"/>
  <c r="B14" i="3"/>
  <c r="B5" i="3"/>
  <c r="D5" i="3" s="1"/>
  <c r="B94" i="3"/>
  <c r="B37" i="3"/>
  <c r="F37" i="3" s="1"/>
  <c r="B56" i="3"/>
  <c r="B74" i="3"/>
  <c r="G74" i="3" s="1"/>
  <c r="B112" i="3"/>
  <c r="F112" i="3" s="1"/>
  <c r="B103" i="3"/>
  <c r="B96" i="3"/>
  <c r="G96" i="3" s="1"/>
  <c r="B44" i="3"/>
  <c r="E44" i="3" s="1"/>
  <c r="B49" i="3"/>
  <c r="B107" i="3"/>
  <c r="B16" i="3"/>
  <c r="F16" i="3" s="1"/>
  <c r="B51" i="3"/>
  <c r="G51" i="3" s="1"/>
  <c r="B58" i="3"/>
  <c r="F58" i="3" s="1"/>
  <c r="B60" i="3"/>
  <c r="E60" i="3" s="1"/>
  <c r="B101" i="3"/>
  <c r="E101" i="3" s="1"/>
  <c r="B90" i="3"/>
  <c r="G90" i="3" s="1"/>
  <c r="B59" i="3"/>
  <c r="B17" i="3"/>
  <c r="B18" i="3"/>
  <c r="B98" i="3"/>
  <c r="F98" i="3" s="1"/>
  <c r="B29" i="3"/>
  <c r="B88" i="3"/>
  <c r="B61" i="3"/>
  <c r="D61" i="3" s="1"/>
  <c r="B15" i="3"/>
  <c r="B79" i="3"/>
  <c r="B104" i="3"/>
  <c r="B72" i="3"/>
  <c r="D72" i="3" s="1"/>
  <c r="B91" i="3"/>
  <c r="H91" i="3" s="1"/>
  <c r="B78" i="3"/>
  <c r="G78" i="3" s="1"/>
  <c r="B82" i="3"/>
  <c r="D82" i="3" s="1"/>
  <c r="B64" i="3"/>
  <c r="B86" i="3"/>
  <c r="D86" i="3" s="1"/>
  <c r="B50" i="3"/>
  <c r="B38" i="3"/>
  <c r="B114" i="3"/>
  <c r="F114" i="3" s="1"/>
  <c r="B105" i="3"/>
  <c r="B115" i="3"/>
  <c r="F115" i="3" s="1"/>
  <c r="B116" i="3"/>
  <c r="D116" i="3" s="1"/>
  <c r="B102" i="3"/>
  <c r="D102" i="3" s="1"/>
  <c r="B117" i="3"/>
  <c r="H117" i="3" s="1"/>
  <c r="B118" i="3"/>
  <c r="B119" i="3"/>
  <c r="G119" i="3" s="1"/>
  <c r="B106" i="3"/>
  <c r="B120" i="3"/>
  <c r="E120" i="3" s="1"/>
  <c r="B113" i="3"/>
  <c r="B84" i="3"/>
  <c r="B121" i="3"/>
  <c r="D121" i="3" s="1"/>
  <c r="B57" i="3"/>
  <c r="E57" i="3" s="1"/>
  <c r="B111" i="3"/>
  <c r="G111" i="3" s="1"/>
  <c r="AQ604" i="2"/>
  <c r="AQ613" i="2"/>
  <c r="AQ607" i="2"/>
  <c r="AQ90" i="2"/>
  <c r="AQ352" i="2"/>
  <c r="AQ498" i="2"/>
  <c r="AQ460" i="2"/>
  <c r="AQ518" i="2"/>
  <c r="AQ353" i="2"/>
  <c r="AQ536" i="2"/>
  <c r="AQ462" i="2"/>
  <c r="AQ425" i="2"/>
  <c r="AQ675" i="2"/>
  <c r="AQ216" i="2"/>
  <c r="AQ111" i="2"/>
  <c r="AQ463" i="2"/>
  <c r="AQ464" i="2"/>
  <c r="AQ370" i="2"/>
  <c r="AQ40" i="2"/>
  <c r="AQ672" i="2"/>
  <c r="AQ357" i="2"/>
  <c r="AQ484" i="2"/>
  <c r="AQ53" i="2"/>
  <c r="AQ383" i="2"/>
  <c r="AQ532" i="2"/>
  <c r="AQ513" i="2"/>
  <c r="AQ178" i="2"/>
  <c r="AQ628" i="2"/>
  <c r="AQ529" i="2"/>
  <c r="AQ244" i="2"/>
  <c r="AQ360" i="2"/>
  <c r="AQ359" i="2"/>
  <c r="AQ66" i="2"/>
  <c r="AQ596" i="2"/>
  <c r="AQ3" i="2"/>
  <c r="AQ569" i="2"/>
  <c r="AQ91" i="2"/>
  <c r="AQ287" i="2"/>
  <c r="AQ176" i="2"/>
  <c r="AQ419" i="2"/>
  <c r="AQ106" i="2"/>
  <c r="AQ528" i="2"/>
  <c r="AQ367" i="2"/>
  <c r="AQ180" i="2"/>
  <c r="AQ547" i="2"/>
  <c r="AQ67" i="2"/>
  <c r="AQ187" i="2"/>
  <c r="AQ108" i="2"/>
  <c r="AQ241" i="2"/>
  <c r="AQ335" i="2"/>
  <c r="AQ122" i="2"/>
  <c r="AQ521" i="2"/>
  <c r="AQ371" i="2"/>
  <c r="AQ491" i="2"/>
  <c r="AQ119" i="2"/>
  <c r="AQ299" i="2"/>
  <c r="AQ130" i="2"/>
  <c r="AQ251" i="2"/>
  <c r="AQ159" i="2"/>
  <c r="AQ457" i="2"/>
  <c r="AQ620" i="2"/>
  <c r="AQ477" i="2"/>
  <c r="AQ194" i="2"/>
  <c r="AQ346" i="2"/>
  <c r="AQ116" i="2"/>
  <c r="AQ135" i="2"/>
  <c r="AQ358" i="2"/>
  <c r="AQ454" i="2"/>
  <c r="AQ312" i="2"/>
  <c r="AQ234" i="2"/>
  <c r="AQ85" i="2"/>
  <c r="AQ97" i="2"/>
  <c r="AQ410" i="2"/>
  <c r="AQ471" i="2"/>
  <c r="AQ207" i="2"/>
  <c r="AQ342" i="2"/>
  <c r="AQ461" i="2"/>
  <c r="AQ380" i="2"/>
  <c r="AQ643" i="2"/>
  <c r="AQ447" i="2"/>
  <c r="AQ279" i="2"/>
  <c r="AQ73" i="2"/>
  <c r="AQ255" i="2"/>
  <c r="AQ192" i="2"/>
  <c r="AQ218" i="2"/>
  <c r="AQ668" i="2"/>
  <c r="AQ434" i="2"/>
  <c r="AQ544" i="2"/>
  <c r="AQ154" i="2"/>
  <c r="AQ7" i="2"/>
  <c r="AQ608" i="2"/>
  <c r="AQ10" i="2"/>
  <c r="AQ515" i="2"/>
  <c r="AQ326" i="2"/>
  <c r="AQ347" i="2"/>
  <c r="AQ77" i="2"/>
  <c r="AQ288" i="2"/>
  <c r="AQ263" i="2"/>
  <c r="AQ242" i="2"/>
  <c r="AQ75" i="2"/>
  <c r="AQ286" i="2"/>
  <c r="AQ416" i="2"/>
  <c r="AQ118" i="2"/>
  <c r="AQ503" i="2"/>
  <c r="AQ372" i="2"/>
  <c r="AQ144" i="2"/>
  <c r="AQ137" i="2"/>
  <c r="AQ298" i="2"/>
  <c r="AQ210" i="2"/>
  <c r="AQ179" i="2"/>
  <c r="AQ236" i="2"/>
  <c r="AQ272" i="2"/>
  <c r="AQ688" i="2"/>
  <c r="AQ58" i="2"/>
  <c r="AQ493" i="2"/>
  <c r="AQ117" i="2"/>
  <c r="AQ516" i="2"/>
  <c r="AQ389" i="2"/>
  <c r="AQ80" i="2"/>
  <c r="AQ438" i="2"/>
  <c r="AQ249" i="2"/>
  <c r="AQ642" i="2"/>
  <c r="AQ25" i="2"/>
  <c r="AQ245" i="2"/>
  <c r="AQ296" i="2"/>
  <c r="AQ120" i="2"/>
  <c r="AQ46" i="2"/>
  <c r="AQ336" i="2"/>
  <c r="AQ45" i="2"/>
  <c r="AQ17" i="2"/>
  <c r="AQ632" i="2"/>
  <c r="AQ679" i="2"/>
  <c r="AQ667" i="2"/>
  <c r="AQ206" i="2"/>
  <c r="AQ644" i="2"/>
  <c r="AQ337" i="2"/>
  <c r="AQ221" i="2"/>
  <c r="AQ715" i="2"/>
  <c r="AQ291" i="2"/>
  <c r="AQ238" i="2"/>
  <c r="AQ418" i="2"/>
  <c r="AQ285" i="2"/>
  <c r="AQ411" i="2"/>
  <c r="AQ526" i="2"/>
  <c r="AQ256" i="2"/>
  <c r="AQ321" i="2"/>
  <c r="AQ257" i="2"/>
  <c r="AQ339" i="2"/>
  <c r="AQ98" i="2"/>
  <c r="AQ261" i="2"/>
  <c r="AQ95" i="2"/>
  <c r="AQ145" i="2"/>
  <c r="AQ94" i="2"/>
  <c r="AQ548" i="2"/>
  <c r="AQ309" i="2"/>
  <c r="AQ16" i="2"/>
  <c r="AQ322" i="2"/>
  <c r="AQ153" i="2"/>
  <c r="AQ392" i="2"/>
  <c r="AQ573" i="2"/>
  <c r="AQ465" i="2"/>
  <c r="AQ509" i="2"/>
  <c r="AQ524" i="2"/>
  <c r="AQ228" i="2"/>
  <c r="AQ537" i="2"/>
  <c r="AQ440" i="2"/>
  <c r="AQ220" i="2"/>
  <c r="AQ533" i="2"/>
  <c r="AQ650" i="2"/>
  <c r="AQ550" i="2"/>
  <c r="AQ562" i="2"/>
  <c r="AQ639" i="2"/>
  <c r="AQ554" i="2"/>
  <c r="AQ687" i="2"/>
  <c r="AQ654" i="2"/>
  <c r="AQ226" i="2"/>
  <c r="AQ351" i="2"/>
  <c r="AQ519" i="2"/>
  <c r="AQ621" i="2"/>
  <c r="AQ48" i="2"/>
  <c r="AQ202" i="2"/>
  <c r="AQ110" i="2"/>
  <c r="AQ294" i="2"/>
  <c r="AQ641" i="2"/>
  <c r="AQ574" i="2"/>
  <c r="AQ52" i="2"/>
  <c r="AQ626" i="2"/>
  <c r="AQ273" i="2"/>
  <c r="AQ402" i="2"/>
  <c r="AQ201" i="2"/>
  <c r="AQ141" i="2"/>
  <c r="AQ173" i="2"/>
  <c r="AQ364" i="2"/>
  <c r="AQ567" i="2"/>
  <c r="AQ592" i="2"/>
  <c r="AQ15" i="2"/>
  <c r="AQ34" i="2"/>
  <c r="AQ649" i="2"/>
  <c r="AQ428" i="2"/>
  <c r="AQ647" i="2"/>
  <c r="AQ293" i="2"/>
  <c r="AQ575" i="2"/>
  <c r="AQ522" i="2"/>
  <c r="AQ427" i="2"/>
  <c r="AQ512" i="2"/>
  <c r="AQ5" i="2"/>
  <c r="AQ260" i="2"/>
  <c r="AQ69" i="2"/>
  <c r="AQ452" i="2"/>
  <c r="AQ520" i="2"/>
  <c r="AQ79" i="2"/>
  <c r="AQ31" i="2"/>
  <c r="AQ450" i="2"/>
  <c r="AQ107" i="2"/>
  <c r="AQ247" i="2"/>
  <c r="AQ511" i="2"/>
  <c r="AQ415" i="2"/>
  <c r="AQ155" i="2"/>
  <c r="AQ417" i="2"/>
  <c r="AQ125" i="2"/>
  <c r="AQ514" i="2"/>
  <c r="AQ170" i="2"/>
  <c r="AQ156" i="2"/>
  <c r="AQ74" i="2"/>
  <c r="AQ86" i="2"/>
  <c r="AQ566" i="2"/>
  <c r="AQ407" i="2"/>
  <c r="AQ453" i="2"/>
  <c r="AQ70" i="2"/>
  <c r="AQ240" i="2"/>
  <c r="AQ297" i="2"/>
  <c r="AQ483" i="2"/>
  <c r="AQ714" i="2"/>
  <c r="AQ14" i="2"/>
  <c r="AQ476" i="2"/>
  <c r="AQ467" i="2"/>
  <c r="AQ662" i="2"/>
  <c r="AQ302" i="2"/>
  <c r="AQ151" i="2"/>
  <c r="AQ445" i="2"/>
  <c r="AQ55" i="2"/>
  <c r="AQ224" i="2"/>
  <c r="AQ587" i="2"/>
  <c r="AQ338" i="2"/>
  <c r="AQ276" i="2"/>
  <c r="AQ235" i="2"/>
  <c r="AQ343" i="2"/>
  <c r="AQ422" i="2"/>
  <c r="AQ8" i="2"/>
  <c r="AQ408" i="2"/>
  <c r="AQ56" i="2"/>
  <c r="AQ711" i="2"/>
  <c r="AQ63" i="2"/>
  <c r="AQ355" i="2"/>
  <c r="AQ556" i="2"/>
  <c r="AQ49" i="2"/>
  <c r="AQ702" i="2"/>
  <c r="AQ9" i="2"/>
  <c r="AQ582" i="2"/>
  <c r="AQ168" i="2"/>
  <c r="AQ525" i="2"/>
  <c r="AQ99" i="2"/>
  <c r="AQ93" i="2"/>
  <c r="AQ695" i="2"/>
  <c r="AQ424" i="2"/>
  <c r="AQ384" i="2"/>
  <c r="AQ487" i="2"/>
  <c r="AQ581" i="2"/>
  <c r="AQ47" i="2"/>
  <c r="AQ420" i="2"/>
  <c r="AQ344" i="2"/>
  <c r="AQ468" i="2"/>
  <c r="AQ648" i="2"/>
  <c r="AQ334" i="2"/>
  <c r="AQ211" i="2"/>
  <c r="AQ396" i="2"/>
  <c r="AQ414" i="2"/>
  <c r="AQ611" i="2"/>
  <c r="AQ283" i="2"/>
  <c r="AQ473" i="2"/>
  <c r="AQ54" i="2"/>
  <c r="AQ400" i="2"/>
  <c r="AQ81" i="2"/>
  <c r="AQ435" i="2"/>
  <c r="AQ443" i="2"/>
  <c r="AQ101" i="2"/>
  <c r="AQ264" i="2"/>
  <c r="AQ345" i="2"/>
  <c r="AQ253" i="2"/>
  <c r="AQ499" i="2"/>
  <c r="AQ103" i="2"/>
  <c r="AQ661" i="2"/>
  <c r="AQ619" i="2"/>
  <c r="AQ589" i="2"/>
  <c r="AQ506" i="2"/>
  <c r="AQ303" i="2"/>
  <c r="AQ188" i="2"/>
  <c r="AQ4" i="2"/>
  <c r="AQ412" i="2"/>
  <c r="AQ385" i="2"/>
  <c r="AQ397" i="2"/>
  <c r="AQ43" i="2"/>
  <c r="AQ482" i="2"/>
  <c r="AQ169" i="2"/>
  <c r="AQ577" i="2"/>
  <c r="AQ510" i="2"/>
  <c r="AQ196" i="2"/>
  <c r="AQ610" i="2"/>
  <c r="AQ576" i="2"/>
  <c r="AQ284" i="2"/>
  <c r="AQ319" i="2"/>
  <c r="AQ229" i="2"/>
  <c r="AQ121" i="2"/>
  <c r="AQ132" i="2"/>
  <c r="AQ19" i="2"/>
  <c r="AQ109" i="2"/>
  <c r="AQ219" i="2"/>
  <c r="AQ243" i="2"/>
  <c r="AQ497" i="2"/>
  <c r="AQ227" i="2"/>
  <c r="AQ354" i="2"/>
  <c r="AQ177" i="2"/>
  <c r="AQ323" i="2"/>
  <c r="AQ142" i="2"/>
  <c r="AQ350" i="2"/>
  <c r="AQ277" i="2"/>
  <c r="AQ149" i="2"/>
  <c r="AQ230" i="2"/>
  <c r="AQ409" i="2"/>
  <c r="AQ704" i="2"/>
  <c r="AQ327" i="2"/>
  <c r="AQ593" i="2"/>
  <c r="AQ444" i="2"/>
  <c r="AQ212" i="2"/>
  <c r="AQ214" i="2"/>
  <c r="AQ698" i="2"/>
  <c r="AQ546" i="2"/>
  <c r="AQ89" i="2"/>
  <c r="AQ64" i="2"/>
  <c r="AQ127" i="2"/>
  <c r="AQ304" i="2"/>
  <c r="AQ27" i="2"/>
  <c r="AQ373" i="2"/>
  <c r="AQ430" i="2"/>
  <c r="AQ555" i="2"/>
  <c r="AQ171" i="2"/>
  <c r="AQ455" i="2"/>
  <c r="AQ306" i="2"/>
  <c r="AQ332" i="2"/>
  <c r="AQ295" i="2"/>
  <c r="AQ198" i="2"/>
  <c r="AQ129" i="2"/>
  <c r="AQ638" i="2"/>
  <c r="AQ146" i="2"/>
  <c r="AQ26" i="2"/>
  <c r="AQ13" i="2"/>
  <c r="AQ706" i="2"/>
  <c r="AQ676" i="2"/>
  <c r="AQ124" i="2"/>
  <c r="AQ82" i="2"/>
  <c r="AQ368" i="2"/>
  <c r="AQ258" i="2"/>
  <c r="AQ540" i="2"/>
  <c r="AQ308" i="2"/>
  <c r="AQ597" i="2"/>
  <c r="AQ60" i="2"/>
  <c r="AQ664" i="2"/>
  <c r="AQ561" i="2"/>
  <c r="AQ190" i="2"/>
  <c r="AQ41" i="2"/>
  <c r="AQ213" i="2"/>
  <c r="AQ527" i="2"/>
  <c r="AQ265" i="2"/>
  <c r="AQ584" i="2"/>
  <c r="AQ673" i="2"/>
  <c r="AQ545" i="2"/>
  <c r="AQ2" i="2"/>
  <c r="AQ622" i="2"/>
  <c r="AQ68" i="2"/>
  <c r="AQ6" i="2"/>
  <c r="AQ11" i="2"/>
  <c r="AQ614" i="2"/>
  <c r="AQ394" i="2"/>
  <c r="AQ262" i="2"/>
  <c r="AQ568" i="2"/>
  <c r="AQ133" i="2"/>
  <c r="AQ488" i="2"/>
  <c r="AQ616" i="2"/>
  <c r="AQ163" i="2"/>
  <c r="AQ143" i="2"/>
  <c r="AQ328" i="2"/>
  <c r="AQ305" i="2"/>
  <c r="AQ474" i="2"/>
  <c r="AQ636" i="2"/>
  <c r="AQ12" i="2"/>
  <c r="AQ656" i="2"/>
  <c r="AQ301" i="2"/>
  <c r="AQ76" i="2"/>
  <c r="AQ268" i="2"/>
  <c r="AQ33" i="2"/>
  <c r="AQ563" i="2"/>
  <c r="AQ164" i="2"/>
  <c r="AQ22" i="2"/>
  <c r="AQ289" i="2"/>
  <c r="AQ504" i="2"/>
  <c r="AQ186" i="2"/>
  <c r="AQ271" i="2"/>
  <c r="AQ72" i="2"/>
  <c r="AQ496" i="2"/>
  <c r="AQ113" i="2"/>
  <c r="AQ181" i="2"/>
  <c r="AQ222" i="2"/>
  <c r="AQ50" i="2"/>
  <c r="AQ530" i="2"/>
  <c r="AQ333" i="2"/>
  <c r="AQ624" i="2"/>
  <c r="AQ158" i="2"/>
  <c r="AQ152" i="2"/>
  <c r="AQ361" i="2"/>
  <c r="AQ600" i="2"/>
  <c r="AQ376" i="2"/>
  <c r="AQ174" i="2"/>
  <c r="AQ87" i="2"/>
  <c r="AQ282" i="2"/>
  <c r="AQ259" i="2"/>
  <c r="AQ20" i="2"/>
  <c r="AQ538" i="2"/>
  <c r="AQ431" i="2"/>
  <c r="AQ314" i="2"/>
  <c r="AQ23" i="2"/>
  <c r="AQ114" i="2"/>
  <c r="AQ300" i="2"/>
  <c r="AQ44" i="2"/>
  <c r="AQ195" i="2"/>
  <c r="AQ553" i="2"/>
  <c r="AQ731" i="2"/>
  <c r="AQ541" i="2"/>
  <c r="AQ292" i="2"/>
  <c r="AQ203" i="2"/>
  <c r="AQ104" i="2"/>
  <c r="AQ517" i="2"/>
  <c r="AQ274" i="2"/>
  <c r="AQ61" i="2"/>
  <c r="AQ665" i="2"/>
  <c r="AQ494" i="2"/>
  <c r="AQ42" i="2"/>
  <c r="AQ317" i="2"/>
  <c r="AQ601" i="2"/>
  <c r="AQ252" i="2"/>
  <c r="AQ83" i="2"/>
  <c r="AQ686" i="2"/>
  <c r="AQ623" i="2"/>
  <c r="AQ311" i="2"/>
  <c r="AQ232" i="2"/>
  <c r="AQ183" i="2"/>
  <c r="AQ539" i="2"/>
  <c r="AQ716" i="2"/>
  <c r="AQ651" i="2"/>
  <c r="AQ390" i="2"/>
  <c r="AQ542" i="2"/>
  <c r="AQ570" i="2"/>
  <c r="AQ699" i="2"/>
  <c r="AQ551" i="2"/>
  <c r="AQ369" i="2"/>
  <c r="AQ634" i="2"/>
  <c r="AQ78" i="2"/>
  <c r="AQ446" i="2"/>
  <c r="AQ652" i="2"/>
  <c r="AQ316" i="2"/>
  <c r="AQ278" i="2"/>
  <c r="AQ612" i="2"/>
  <c r="AQ470" i="2"/>
  <c r="AQ485" i="2"/>
  <c r="AQ189" i="2"/>
  <c r="AQ451" i="2"/>
  <c r="AQ65" i="2"/>
  <c r="AQ689" i="2"/>
  <c r="AQ62" i="2"/>
  <c r="AQ166" i="2"/>
  <c r="AQ421" i="2"/>
  <c r="AQ426" i="2"/>
  <c r="AQ175" i="2"/>
  <c r="AQ21" i="2"/>
  <c r="AQ28" i="2"/>
  <c r="AQ374" i="2"/>
  <c r="AQ139" i="2"/>
  <c r="AQ318" i="2"/>
  <c r="AQ480" i="2"/>
  <c r="AQ559" i="2"/>
  <c r="AQ269" i="2"/>
  <c r="AQ458" i="2"/>
  <c r="AQ459" i="2"/>
  <c r="AQ564" i="2"/>
  <c r="AQ150" i="2"/>
  <c r="AQ161" i="2"/>
  <c r="AQ280" i="2"/>
  <c r="AQ722" i="2"/>
  <c r="AQ580" i="2"/>
  <c r="AQ709" i="2"/>
  <c r="AQ200" i="2"/>
  <c r="AQ348" i="2"/>
  <c r="AQ710" i="2"/>
  <c r="AQ112" i="2"/>
  <c r="AQ691" i="2"/>
  <c r="AQ92" i="2"/>
  <c r="AQ441" i="2"/>
  <c r="AQ578" i="2"/>
  <c r="AQ377" i="2"/>
  <c r="AQ423" i="2"/>
  <c r="AQ184" i="2"/>
  <c r="AQ71" i="2"/>
  <c r="AQ270" i="2"/>
  <c r="AQ51" i="2"/>
  <c r="AQ250" i="2"/>
  <c r="AQ478" i="2"/>
  <c r="AQ18" i="2"/>
  <c r="AQ24" i="2"/>
  <c r="AQ39" i="2"/>
  <c r="AQ481" i="2"/>
  <c r="AQ30" i="2"/>
  <c r="AQ631" i="2"/>
  <c r="AQ128" i="2"/>
  <c r="AQ633" i="2"/>
  <c r="AQ560" i="2"/>
  <c r="AQ29" i="2"/>
  <c r="AQ456" i="2"/>
  <c r="AQ507" i="2"/>
  <c r="AQ588" i="2"/>
  <c r="AQ38" i="2"/>
  <c r="AQ437" i="2"/>
  <c r="AQ708" i="2"/>
  <c r="AQ391" i="2"/>
  <c r="AQ182" i="2"/>
  <c r="AQ508" i="2"/>
  <c r="AQ331" i="2"/>
  <c r="AQ489" i="2"/>
  <c r="AQ531" i="2"/>
  <c r="AQ595" i="2"/>
  <c r="AQ723" i="2"/>
  <c r="AQ436" i="2"/>
  <c r="AQ401" i="2"/>
  <c r="AQ84" i="2"/>
  <c r="AQ172" i="2"/>
  <c r="AQ609" i="2"/>
  <c r="AQ185" i="2"/>
  <c r="AQ399" i="2"/>
  <c r="AQ646" i="2"/>
  <c r="AQ543" i="2"/>
  <c r="AQ729" i="2"/>
  <c r="AQ502" i="2"/>
  <c r="AQ660" i="2"/>
  <c r="AQ726" i="2"/>
  <c r="AQ281" i="2"/>
  <c r="AQ105" i="2"/>
  <c r="AQ217" i="2"/>
  <c r="AQ148" i="2"/>
  <c r="AQ495" i="2"/>
  <c r="AQ237" i="2"/>
  <c r="AQ625" i="2"/>
  <c r="AQ645" i="2"/>
  <c r="AQ329" i="2"/>
  <c r="AQ640" i="2"/>
  <c r="AQ266" i="2"/>
  <c r="AQ115" i="2"/>
  <c r="AQ439" i="2"/>
  <c r="AQ500" i="2"/>
  <c r="AQ275" i="2"/>
  <c r="AQ375" i="2"/>
  <c r="AQ690" i="2"/>
  <c r="AQ680" i="2"/>
  <c r="AQ387" i="2"/>
  <c r="AQ37" i="2"/>
  <c r="AQ382" i="2"/>
  <c r="AQ591" i="2"/>
  <c r="AQ147" i="2"/>
  <c r="AQ669" i="2"/>
  <c r="AQ492" i="2"/>
  <c r="AQ605" i="2"/>
  <c r="AQ123" i="2"/>
  <c r="AQ663" i="2"/>
  <c r="AQ140" i="2"/>
  <c r="AQ32" i="2"/>
  <c r="AQ618" i="2"/>
  <c r="AQ310" i="2"/>
  <c r="AQ193" i="2"/>
  <c r="AQ290" i="2"/>
  <c r="AQ403" i="2"/>
  <c r="AQ475" i="2"/>
  <c r="AQ248" i="2"/>
  <c r="AQ197" i="2"/>
  <c r="AQ727" i="2"/>
  <c r="AQ57" i="2"/>
  <c r="AQ254" i="2"/>
  <c r="AQ162" i="2"/>
  <c r="AQ36" i="2"/>
  <c r="AQ102" i="2"/>
  <c r="AQ678" i="2"/>
  <c r="AQ307" i="2"/>
  <c r="AQ705" i="2"/>
  <c r="AQ131" i="2"/>
  <c r="AQ267" i="2"/>
  <c r="AQ535" i="2"/>
  <c r="AQ602" i="2"/>
  <c r="AQ490" i="2"/>
  <c r="AQ96" i="2"/>
  <c r="AQ448" i="2"/>
  <c r="AQ472" i="2"/>
  <c r="AQ215" i="2"/>
  <c r="AQ126" i="2"/>
  <c r="AQ378" i="2"/>
  <c r="AQ586" i="2"/>
  <c r="AQ677" i="2"/>
  <c r="AQ405" i="2"/>
  <c r="AQ599" i="2"/>
  <c r="AQ165" i="2"/>
  <c r="AQ657" i="2"/>
  <c r="AQ557" i="2"/>
  <c r="AQ191" i="2"/>
  <c r="AQ366" i="2"/>
  <c r="AQ398" i="2"/>
  <c r="AQ724" i="2"/>
  <c r="AQ381" i="2"/>
  <c r="AQ719" i="2"/>
  <c r="AQ223" i="2"/>
  <c r="AQ572" i="2"/>
  <c r="AQ637" i="2"/>
  <c r="AQ718" i="2"/>
  <c r="AQ167" i="2"/>
  <c r="AQ246" i="2"/>
  <c r="AQ59" i="2"/>
  <c r="AQ670" i="2"/>
  <c r="AQ413" i="2"/>
  <c r="AQ231" i="2"/>
  <c r="AQ134" i="2"/>
  <c r="AQ136" i="2"/>
  <c r="AQ356" i="2"/>
  <c r="AQ432" i="2"/>
  <c r="AQ341" i="2"/>
  <c r="AQ138" i="2"/>
  <c r="AQ694" i="2"/>
  <c r="AQ429" i="2"/>
  <c r="AQ325" i="2"/>
  <c r="AQ199" i="2"/>
  <c r="AQ320" i="2"/>
  <c r="AQ693" i="2"/>
  <c r="AQ35" i="2"/>
  <c r="AQ659" i="2"/>
  <c r="AQ725" i="2"/>
  <c r="AQ627" i="2"/>
  <c r="AQ732" i="2"/>
  <c r="AQ615" i="2"/>
  <c r="AQ635" i="2"/>
  <c r="AQ585" i="2"/>
  <c r="AQ204" i="2"/>
  <c r="AQ684" i="2"/>
  <c r="AQ157" i="2"/>
  <c r="AQ442" i="2"/>
  <c r="AQ362" i="2"/>
  <c r="AQ340" i="2"/>
  <c r="AQ583" i="2"/>
  <c r="AQ433" i="2"/>
  <c r="AQ579" i="2"/>
  <c r="AQ100" i="2"/>
  <c r="AQ653" i="2"/>
  <c r="AQ315" i="2"/>
  <c r="AQ486" i="2"/>
  <c r="AQ658" i="2"/>
  <c r="AQ386" i="2"/>
  <c r="AQ205" i="2"/>
  <c r="AQ88" i="2"/>
  <c r="AQ479" i="2"/>
  <c r="AQ534" i="2"/>
  <c r="AQ552" i="2"/>
  <c r="AQ469" i="2"/>
  <c r="AQ363" i="2"/>
  <c r="AQ681" i="2"/>
  <c r="AQ365" i="2"/>
  <c r="AQ233" i="2"/>
  <c r="AQ565" i="2"/>
  <c r="AQ324" i="2"/>
  <c r="AQ590" i="2"/>
  <c r="AQ160" i="2"/>
  <c r="AQ349" i="2"/>
  <c r="AQ505" i="2"/>
  <c r="AQ208" i="2"/>
  <c r="AQ713" i="2"/>
  <c r="AQ720" i="2"/>
  <c r="AQ571" i="2"/>
  <c r="AQ395" i="2"/>
  <c r="AQ674" i="2"/>
  <c r="AQ209" i="2"/>
  <c r="AQ630" i="2"/>
  <c r="AQ685" i="2"/>
  <c r="AQ598" i="2"/>
  <c r="AQ239" i="2"/>
  <c r="AQ313" i="2"/>
  <c r="AQ225" i="2"/>
  <c r="AQ379" i="2"/>
  <c r="AQ406" i="2"/>
  <c r="AQ330" i="2"/>
  <c r="AQ603" i="2"/>
  <c r="AQ707" i="2"/>
  <c r="AQ549" i="2"/>
  <c r="AQ558" i="2"/>
  <c r="AQ629" i="2"/>
  <c r="AQ466" i="2"/>
  <c r="AQ700" i="2"/>
  <c r="AQ606" i="2"/>
  <c r="AQ404" i="2"/>
  <c r="AQ594" i="2"/>
  <c r="AQ683" i="2"/>
  <c r="AQ449" i="2"/>
  <c r="AQ388" i="2"/>
  <c r="AQ393" i="2"/>
  <c r="AQ666" i="2"/>
  <c r="AQ501" i="2"/>
  <c r="AQ682" i="2"/>
  <c r="AQ523" i="2"/>
  <c r="AQ692" i="2"/>
  <c r="AQ697" i="2"/>
  <c r="AQ617" i="2"/>
  <c r="AQ696" i="2"/>
  <c r="AQ728" i="2"/>
  <c r="AQ703" i="2"/>
  <c r="AQ655" i="2"/>
  <c r="AQ717" i="2"/>
  <c r="AQ701" i="2"/>
  <c r="AQ721" i="2"/>
  <c r="AQ730" i="2"/>
  <c r="AQ712" i="2"/>
  <c r="AQ671" i="2"/>
  <c r="AK604" i="2"/>
  <c r="AR604" i="2" s="1"/>
  <c r="AK613" i="2"/>
  <c r="AK607" i="2"/>
  <c r="AK90" i="2"/>
  <c r="AK352" i="2"/>
  <c r="AK498" i="2"/>
  <c r="AK460" i="2"/>
  <c r="AR460" i="2" s="1"/>
  <c r="AK518" i="2"/>
  <c r="AK353" i="2"/>
  <c r="AK536" i="2"/>
  <c r="AR536" i="2" s="1"/>
  <c r="AK462" i="2"/>
  <c r="AK425" i="2"/>
  <c r="AK675" i="2"/>
  <c r="AK216" i="2"/>
  <c r="AK111" i="2"/>
  <c r="AK463" i="2"/>
  <c r="AK464" i="2"/>
  <c r="AK370" i="2"/>
  <c r="AR370" i="2" s="1"/>
  <c r="AK40" i="2"/>
  <c r="AK672" i="2"/>
  <c r="AK357" i="2"/>
  <c r="AR357" i="2" s="1"/>
  <c r="AK484" i="2"/>
  <c r="AR484" i="2" s="1"/>
  <c r="AK53" i="2"/>
  <c r="AK383" i="2"/>
  <c r="AK532" i="2"/>
  <c r="AK513" i="2"/>
  <c r="AK178" i="2"/>
  <c r="AK628" i="2"/>
  <c r="AK529" i="2"/>
  <c r="AK244" i="2"/>
  <c r="AR244" i="2" s="1"/>
  <c r="AK360" i="2"/>
  <c r="AR360" i="2" s="1"/>
  <c r="AK359" i="2"/>
  <c r="AK66" i="2"/>
  <c r="AR66" i="2" s="1"/>
  <c r="AK596" i="2"/>
  <c r="AK3" i="2"/>
  <c r="AK569" i="2"/>
  <c r="AK91" i="2"/>
  <c r="AK287" i="2"/>
  <c r="AK176" i="2"/>
  <c r="AR176" i="2" s="1"/>
  <c r="AK419" i="2"/>
  <c r="AK106" i="2"/>
  <c r="AK528" i="2"/>
  <c r="AK367" i="2"/>
  <c r="AK180" i="2"/>
  <c r="AR180" i="2" s="1"/>
  <c r="AK547" i="2"/>
  <c r="AR547" i="2" s="1"/>
  <c r="AK67" i="2"/>
  <c r="AR67" i="2" s="1"/>
  <c r="AK187" i="2"/>
  <c r="AR187" i="2" s="1"/>
  <c r="AK108" i="2"/>
  <c r="AK241" i="2"/>
  <c r="AK335" i="2"/>
  <c r="AK122" i="2"/>
  <c r="AK521" i="2"/>
  <c r="AK371" i="2"/>
  <c r="AK491" i="2"/>
  <c r="AK119" i="2"/>
  <c r="AK299" i="2"/>
  <c r="AK130" i="2"/>
  <c r="AR130" i="2" s="1"/>
  <c r="AK251" i="2"/>
  <c r="AK159" i="2"/>
  <c r="AK457" i="2"/>
  <c r="AR457" i="2" s="1"/>
  <c r="AK620" i="2"/>
  <c r="AK477" i="2"/>
  <c r="AK194" i="2"/>
  <c r="AK346" i="2"/>
  <c r="AK116" i="2"/>
  <c r="AK135" i="2"/>
  <c r="AR135" i="2" s="1"/>
  <c r="AK358" i="2"/>
  <c r="AK454" i="2"/>
  <c r="AK312" i="2"/>
  <c r="AK234" i="2"/>
  <c r="AK85" i="2"/>
  <c r="AK97" i="2"/>
  <c r="AK410" i="2"/>
  <c r="AK471" i="2"/>
  <c r="AR471" i="2" s="1"/>
  <c r="AK207" i="2"/>
  <c r="AK342" i="2"/>
  <c r="AK461" i="2"/>
  <c r="AR461" i="2" s="1"/>
  <c r="AK380" i="2"/>
  <c r="AK643" i="2"/>
  <c r="AR643" i="2" s="1"/>
  <c r="AK447" i="2"/>
  <c r="AK279" i="2"/>
  <c r="AK73" i="2"/>
  <c r="AK255" i="2"/>
  <c r="AK192" i="2"/>
  <c r="AK218" i="2"/>
  <c r="AK668" i="2"/>
  <c r="AR668" i="2" s="1"/>
  <c r="AK434" i="2"/>
  <c r="AK544" i="2"/>
  <c r="AK154" i="2"/>
  <c r="AK7" i="2"/>
  <c r="AK608" i="2"/>
  <c r="AK10" i="2"/>
  <c r="AK515" i="2"/>
  <c r="AR515" i="2" s="1"/>
  <c r="AK326" i="2"/>
  <c r="AK347" i="2"/>
  <c r="AR347" i="2" s="1"/>
  <c r="AK77" i="2"/>
  <c r="AK288" i="2"/>
  <c r="AK263" i="2"/>
  <c r="AK242" i="2"/>
  <c r="AK75" i="2"/>
  <c r="AK286" i="2"/>
  <c r="AR286" i="2" s="1"/>
  <c r="AK416" i="2"/>
  <c r="AK118" i="2"/>
  <c r="AK503" i="2"/>
  <c r="AK372" i="2"/>
  <c r="AR372" i="2" s="1"/>
  <c r="AK144" i="2"/>
  <c r="AK137" i="2"/>
  <c r="AK298" i="2"/>
  <c r="AK210" i="2"/>
  <c r="AK179" i="2"/>
  <c r="AR179" i="2" s="1"/>
  <c r="AK236" i="2"/>
  <c r="AK272" i="2"/>
  <c r="AR272" i="2" s="1"/>
  <c r="AK688" i="2"/>
  <c r="AR688" i="2" s="1"/>
  <c r="AK58" i="2"/>
  <c r="AK493" i="2"/>
  <c r="AR493" i="2" s="1"/>
  <c r="AK117" i="2"/>
  <c r="AK516" i="2"/>
  <c r="AR516" i="2" s="1"/>
  <c r="AK389" i="2"/>
  <c r="AK80" i="2"/>
  <c r="AK438" i="2"/>
  <c r="AK249" i="2"/>
  <c r="AK642" i="2"/>
  <c r="AR642" i="2" s="1"/>
  <c r="AK25" i="2"/>
  <c r="AR25" i="2" s="1"/>
  <c r="AK245" i="2"/>
  <c r="AK296" i="2"/>
  <c r="AK120" i="2"/>
  <c r="AK46" i="2"/>
  <c r="AK336" i="2"/>
  <c r="AK45" i="2"/>
  <c r="AK17" i="2"/>
  <c r="AK632" i="2"/>
  <c r="AR632" i="2" s="1"/>
  <c r="AK679" i="2"/>
  <c r="AR679" i="2" s="1"/>
  <c r="AK667" i="2"/>
  <c r="AK206" i="2"/>
  <c r="AK644" i="2"/>
  <c r="AK337" i="2"/>
  <c r="AK221" i="2"/>
  <c r="AK715" i="2"/>
  <c r="AR715" i="2" s="1"/>
  <c r="AK291" i="2"/>
  <c r="AR291" i="2" s="1"/>
  <c r="AK238" i="2"/>
  <c r="AK418" i="2"/>
  <c r="AK285" i="2"/>
  <c r="AR285" i="2" s="1"/>
  <c r="AK411" i="2"/>
  <c r="AR411" i="2" s="1"/>
  <c r="AK526" i="2"/>
  <c r="AR526" i="2" s="1"/>
  <c r="AK256" i="2"/>
  <c r="AK321" i="2"/>
  <c r="AR321" i="2" s="1"/>
  <c r="AK257" i="2"/>
  <c r="AK339" i="2"/>
  <c r="AR339" i="2" s="1"/>
  <c r="AK98" i="2"/>
  <c r="AK261" i="2"/>
  <c r="AK95" i="2"/>
  <c r="AK145" i="2"/>
  <c r="AR145" i="2" s="1"/>
  <c r="AK94" i="2"/>
  <c r="AK548" i="2"/>
  <c r="AK309" i="2"/>
  <c r="AK16" i="2"/>
  <c r="AK322" i="2"/>
  <c r="AR322" i="2" s="1"/>
  <c r="AK153" i="2"/>
  <c r="AK392" i="2"/>
  <c r="AK573" i="2"/>
  <c r="AK465" i="2"/>
  <c r="AK509" i="2"/>
  <c r="AK524" i="2"/>
  <c r="AR524" i="2" s="1"/>
  <c r="AK228" i="2"/>
  <c r="AK537" i="2"/>
  <c r="AR537" i="2" s="1"/>
  <c r="AK440" i="2"/>
  <c r="AK220" i="2"/>
  <c r="AK533" i="2"/>
  <c r="AK650" i="2"/>
  <c r="AK550" i="2"/>
  <c r="AR550" i="2" s="1"/>
  <c r="AK562" i="2"/>
  <c r="AK639" i="2"/>
  <c r="AR639" i="2" s="1"/>
  <c r="AK554" i="2"/>
  <c r="AK687" i="2"/>
  <c r="AR687" i="2" s="1"/>
  <c r="AK654" i="2"/>
  <c r="AR654" i="2" s="1"/>
  <c r="AK226" i="2"/>
  <c r="AR226" i="2" s="1"/>
  <c r="AK351" i="2"/>
  <c r="AR351" i="2" s="1"/>
  <c r="AK519" i="2"/>
  <c r="AR519" i="2" s="1"/>
  <c r="AK621" i="2"/>
  <c r="AR621" i="2" s="1"/>
  <c r="AK48" i="2"/>
  <c r="AK202" i="2"/>
  <c r="AK110" i="2"/>
  <c r="AR110" i="2" s="1"/>
  <c r="AK294" i="2"/>
  <c r="AK641" i="2"/>
  <c r="AK574" i="2"/>
  <c r="AK52" i="2"/>
  <c r="AK626" i="2"/>
  <c r="AR626" i="2" s="1"/>
  <c r="AK273" i="2"/>
  <c r="AK402" i="2"/>
  <c r="AK201" i="2"/>
  <c r="AK141" i="2"/>
  <c r="AK173" i="2"/>
  <c r="AK364" i="2"/>
  <c r="AK567" i="2"/>
  <c r="AK592" i="2"/>
  <c r="AK15" i="2"/>
  <c r="AR15" i="2" s="1"/>
  <c r="AK34" i="2"/>
  <c r="AK649" i="2"/>
  <c r="AR649" i="2" s="1"/>
  <c r="AK428" i="2"/>
  <c r="AK647" i="2"/>
  <c r="AR647" i="2" s="1"/>
  <c r="AK293" i="2"/>
  <c r="AR293" i="2" s="1"/>
  <c r="AK575" i="2"/>
  <c r="AR575" i="2" s="1"/>
  <c r="AK522" i="2"/>
  <c r="AK427" i="2"/>
  <c r="AK512" i="2"/>
  <c r="AR512" i="2" s="1"/>
  <c r="AK5" i="2"/>
  <c r="AK260" i="2"/>
  <c r="AK69" i="2"/>
  <c r="AR69" i="2" s="1"/>
  <c r="AK452" i="2"/>
  <c r="AR452" i="2" s="1"/>
  <c r="AK520" i="2"/>
  <c r="AR520" i="2" s="1"/>
  <c r="AK79" i="2"/>
  <c r="AR79" i="2" s="1"/>
  <c r="AK31" i="2"/>
  <c r="AK450" i="2"/>
  <c r="AK107" i="2"/>
  <c r="AK247" i="2"/>
  <c r="AK511" i="2"/>
  <c r="AK415" i="2"/>
  <c r="AK155" i="2"/>
  <c r="AK417" i="2"/>
  <c r="AK125" i="2"/>
  <c r="AK514" i="2"/>
  <c r="AK170" i="2"/>
  <c r="AR170" i="2" s="1"/>
  <c r="AK156" i="2"/>
  <c r="AK74" i="2"/>
  <c r="AK86" i="2"/>
  <c r="AK566" i="2"/>
  <c r="AR566" i="2" s="1"/>
  <c r="AK407" i="2"/>
  <c r="AK453" i="2"/>
  <c r="AR453" i="2" s="1"/>
  <c r="AK70" i="2"/>
  <c r="AK240" i="2"/>
  <c r="AK297" i="2"/>
  <c r="AR297" i="2" s="1"/>
  <c r="AK483" i="2"/>
  <c r="AR483" i="2" s="1"/>
  <c r="AK714" i="2"/>
  <c r="AR714" i="2" s="1"/>
  <c r="AK14" i="2"/>
  <c r="AK476" i="2"/>
  <c r="AK467" i="2"/>
  <c r="AK662" i="2"/>
  <c r="AK302" i="2"/>
  <c r="AK151" i="2"/>
  <c r="AK445" i="2"/>
  <c r="AR445" i="2" s="1"/>
  <c r="AK55" i="2"/>
  <c r="AK224" i="2"/>
  <c r="AK587" i="2"/>
  <c r="AK338" i="2"/>
  <c r="AR338" i="2" s="1"/>
  <c r="AK276" i="2"/>
  <c r="AK235" i="2"/>
  <c r="AK343" i="2"/>
  <c r="AK422" i="2"/>
  <c r="AK8" i="2"/>
  <c r="AK408" i="2"/>
  <c r="AK56" i="2"/>
  <c r="AK711" i="2"/>
  <c r="AR711" i="2" s="1"/>
  <c r="AK63" i="2"/>
  <c r="AK355" i="2"/>
  <c r="AR355" i="2" s="1"/>
  <c r="AK556" i="2"/>
  <c r="AR556" i="2" s="1"/>
  <c r="AK49" i="2"/>
  <c r="AK702" i="2"/>
  <c r="AK9" i="2"/>
  <c r="AK582" i="2"/>
  <c r="AR582" i="2" s="1"/>
  <c r="AK168" i="2"/>
  <c r="AK525" i="2"/>
  <c r="AK99" i="2"/>
  <c r="AK93" i="2"/>
  <c r="AK695" i="2"/>
  <c r="AR695" i="2" s="1"/>
  <c r="AK424" i="2"/>
  <c r="AK384" i="2"/>
  <c r="AK487" i="2"/>
  <c r="AK581" i="2"/>
  <c r="AR581" i="2" s="1"/>
  <c r="AK47" i="2"/>
  <c r="AK420" i="2"/>
  <c r="AR420" i="2" s="1"/>
  <c r="AK344" i="2"/>
  <c r="AR344" i="2" s="1"/>
  <c r="AK468" i="2"/>
  <c r="AK648" i="2"/>
  <c r="AR648" i="2" s="1"/>
  <c r="AK334" i="2"/>
  <c r="AK211" i="2"/>
  <c r="AK396" i="2"/>
  <c r="AK414" i="2"/>
  <c r="AK611" i="2"/>
  <c r="AR611" i="2" s="1"/>
  <c r="AK283" i="2"/>
  <c r="AK473" i="2"/>
  <c r="AR473" i="2" s="1"/>
  <c r="AK54" i="2"/>
  <c r="AR54" i="2" s="1"/>
  <c r="AK400" i="2"/>
  <c r="AK81" i="2"/>
  <c r="AK435" i="2"/>
  <c r="AR435" i="2" s="1"/>
  <c r="AK443" i="2"/>
  <c r="AK101" i="2"/>
  <c r="AR101" i="2" s="1"/>
  <c r="AK264" i="2"/>
  <c r="AK345" i="2"/>
  <c r="AK253" i="2"/>
  <c r="AK499" i="2"/>
  <c r="AK103" i="2"/>
  <c r="AK661" i="2"/>
  <c r="AK619" i="2"/>
  <c r="AK589" i="2"/>
  <c r="AK506" i="2"/>
  <c r="AR506" i="2" s="1"/>
  <c r="AK303" i="2"/>
  <c r="AK188" i="2"/>
  <c r="AK4" i="2"/>
  <c r="AK412" i="2"/>
  <c r="AK385" i="2"/>
  <c r="AK397" i="2"/>
  <c r="AR397" i="2" s="1"/>
  <c r="AK43" i="2"/>
  <c r="AK482" i="2"/>
  <c r="AK169" i="2"/>
  <c r="AK577" i="2"/>
  <c r="AK510" i="2"/>
  <c r="AR510" i="2" s="1"/>
  <c r="AK196" i="2"/>
  <c r="AK610" i="2"/>
  <c r="AK576" i="2"/>
  <c r="AK284" i="2"/>
  <c r="AK319" i="2"/>
  <c r="AK229" i="2"/>
  <c r="AK121" i="2"/>
  <c r="AK132" i="2"/>
  <c r="AK19" i="2"/>
  <c r="AK109" i="2"/>
  <c r="AR109" i="2" s="1"/>
  <c r="AK219" i="2"/>
  <c r="AK243" i="2"/>
  <c r="AK497" i="2"/>
  <c r="AK227" i="2"/>
  <c r="AR227" i="2" s="1"/>
  <c r="AK354" i="2"/>
  <c r="AK177" i="2"/>
  <c r="AK323" i="2"/>
  <c r="AR323" i="2" s="1"/>
  <c r="AK142" i="2"/>
  <c r="AK350" i="2"/>
  <c r="AR350" i="2" s="1"/>
  <c r="AK277" i="2"/>
  <c r="AK149" i="2"/>
  <c r="AK230" i="2"/>
  <c r="AK409" i="2"/>
  <c r="AK704" i="2"/>
  <c r="AR704" i="2" s="1"/>
  <c r="AK327" i="2"/>
  <c r="AK593" i="2"/>
  <c r="AK444" i="2"/>
  <c r="AK212" i="2"/>
  <c r="AR212" i="2" s="1"/>
  <c r="AK214" i="2"/>
  <c r="AK698" i="2"/>
  <c r="AR698" i="2" s="1"/>
  <c r="AK546" i="2"/>
  <c r="AR546" i="2" s="1"/>
  <c r="AK89" i="2"/>
  <c r="AK64" i="2"/>
  <c r="AK127" i="2"/>
  <c r="AK304" i="2"/>
  <c r="AK27" i="2"/>
  <c r="AR27" i="2" s="1"/>
  <c r="AK373" i="2"/>
  <c r="AR373" i="2" s="1"/>
  <c r="AK430" i="2"/>
  <c r="AR430" i="2" s="1"/>
  <c r="AK555" i="2"/>
  <c r="AK171" i="2"/>
  <c r="AK455" i="2"/>
  <c r="AK306" i="2"/>
  <c r="AK332" i="2"/>
  <c r="AK295" i="2"/>
  <c r="AK198" i="2"/>
  <c r="AK129" i="2"/>
  <c r="AK638" i="2"/>
  <c r="AR638" i="2" s="1"/>
  <c r="AK146" i="2"/>
  <c r="AR146" i="2" s="1"/>
  <c r="AK26" i="2"/>
  <c r="AK13" i="2"/>
  <c r="AK706" i="2"/>
  <c r="AR706" i="2" s="1"/>
  <c r="AK676" i="2"/>
  <c r="AR676" i="2" s="1"/>
  <c r="AK124" i="2"/>
  <c r="AK82" i="2"/>
  <c r="AK368" i="2"/>
  <c r="AK258" i="2"/>
  <c r="AK540" i="2"/>
  <c r="AR540" i="2" s="1"/>
  <c r="AK308" i="2"/>
  <c r="AR308" i="2" s="1"/>
  <c r="AK597" i="2"/>
  <c r="AK60" i="2"/>
  <c r="AR60" i="2" s="1"/>
  <c r="AK664" i="2"/>
  <c r="AK561" i="2"/>
  <c r="AK190" i="2"/>
  <c r="AK41" i="2"/>
  <c r="AR41" i="2" s="1"/>
  <c r="AK213" i="2"/>
  <c r="AK527" i="2"/>
  <c r="AR527" i="2" s="1"/>
  <c r="AK265" i="2"/>
  <c r="AR265" i="2" s="1"/>
  <c r="AK584" i="2"/>
  <c r="AR584" i="2" s="1"/>
  <c r="AK673" i="2"/>
  <c r="AR673" i="2" s="1"/>
  <c r="AK545" i="2"/>
  <c r="AK2" i="2"/>
  <c r="AK622" i="2"/>
  <c r="AK68" i="2"/>
  <c r="AK6" i="2"/>
  <c r="C11" i="3" s="1"/>
  <c r="AK11" i="2"/>
  <c r="AK614" i="2"/>
  <c r="AR614" i="2" s="1"/>
  <c r="AK394" i="2"/>
  <c r="AK262" i="2"/>
  <c r="AK568" i="2"/>
  <c r="AR568" i="2" s="1"/>
  <c r="AK133" i="2"/>
  <c r="AR133" i="2" s="1"/>
  <c r="AK488" i="2"/>
  <c r="AK616" i="2"/>
  <c r="AK163" i="2"/>
  <c r="AK143" i="2"/>
  <c r="AK328" i="2"/>
  <c r="AK305" i="2"/>
  <c r="AK474" i="2"/>
  <c r="AK636" i="2"/>
  <c r="AR636" i="2" s="1"/>
  <c r="AK12" i="2"/>
  <c r="AK656" i="2"/>
  <c r="AR656" i="2" s="1"/>
  <c r="AK301" i="2"/>
  <c r="AK76" i="2"/>
  <c r="AK268" i="2"/>
  <c r="AR268" i="2" s="1"/>
  <c r="AK33" i="2"/>
  <c r="AK563" i="2"/>
  <c r="AR563" i="2" s="1"/>
  <c r="AK164" i="2"/>
  <c r="AK22" i="2"/>
  <c r="AK289" i="2"/>
  <c r="AR289" i="2" s="1"/>
  <c r="AK504" i="2"/>
  <c r="AR504" i="2" s="1"/>
  <c r="AK186" i="2"/>
  <c r="AK271" i="2"/>
  <c r="AK72" i="2"/>
  <c r="AK496" i="2"/>
  <c r="AK113" i="2"/>
  <c r="AK181" i="2"/>
  <c r="AR181" i="2" s="1"/>
  <c r="AK222" i="2"/>
  <c r="AK50" i="2"/>
  <c r="AR50" i="2" s="1"/>
  <c r="AK530" i="2"/>
  <c r="AK333" i="2"/>
  <c r="AK624" i="2"/>
  <c r="AR624" i="2" s="1"/>
  <c r="AK158" i="2"/>
  <c r="AK152" i="2"/>
  <c r="AK361" i="2"/>
  <c r="AR361" i="2" s="1"/>
  <c r="AK600" i="2"/>
  <c r="AK376" i="2"/>
  <c r="AK174" i="2"/>
  <c r="AK87" i="2"/>
  <c r="AK282" i="2"/>
  <c r="AK259" i="2"/>
  <c r="AR259" i="2" s="1"/>
  <c r="AK20" i="2"/>
  <c r="AK538" i="2"/>
  <c r="AR538" i="2" s="1"/>
  <c r="AK431" i="2"/>
  <c r="AR431" i="2" s="1"/>
  <c r="AK314" i="2"/>
  <c r="AR314" i="2" s="1"/>
  <c r="AK23" i="2"/>
  <c r="AK114" i="2"/>
  <c r="AK300" i="2"/>
  <c r="AR300" i="2" s="1"/>
  <c r="AK44" i="2"/>
  <c r="AK195" i="2"/>
  <c r="AK553" i="2"/>
  <c r="AR553" i="2" s="1"/>
  <c r="AK731" i="2"/>
  <c r="AR731" i="2" s="1"/>
  <c r="AK541" i="2"/>
  <c r="AR541" i="2" s="1"/>
  <c r="AK292" i="2"/>
  <c r="AR292" i="2" s="1"/>
  <c r="AK203" i="2"/>
  <c r="AK104" i="2"/>
  <c r="AK517" i="2"/>
  <c r="AR517" i="2" s="1"/>
  <c r="AK274" i="2"/>
  <c r="AK61" i="2"/>
  <c r="AK665" i="2"/>
  <c r="AK494" i="2"/>
  <c r="AR494" i="2" s="1"/>
  <c r="AK42" i="2"/>
  <c r="AK317" i="2"/>
  <c r="AK601" i="2"/>
  <c r="AR601" i="2" s="1"/>
  <c r="AK252" i="2"/>
  <c r="AR252" i="2" s="1"/>
  <c r="AK83" i="2"/>
  <c r="AK686" i="2"/>
  <c r="AR686" i="2" s="1"/>
  <c r="AK623" i="2"/>
  <c r="AK311" i="2"/>
  <c r="AK232" i="2"/>
  <c r="AR232" i="2" s="1"/>
  <c r="AK183" i="2"/>
  <c r="AK539" i="2"/>
  <c r="AK716" i="2"/>
  <c r="AR716" i="2" s="1"/>
  <c r="AK651" i="2"/>
  <c r="AR651" i="2" s="1"/>
  <c r="AK390" i="2"/>
  <c r="AR390" i="2" s="1"/>
  <c r="AK542" i="2"/>
  <c r="AK570" i="2"/>
  <c r="AR570" i="2" s="1"/>
  <c r="AK699" i="2"/>
  <c r="AR699" i="2" s="1"/>
  <c r="AK551" i="2"/>
  <c r="AR551" i="2" s="1"/>
  <c r="AK369" i="2"/>
  <c r="AK634" i="2"/>
  <c r="AK78" i="2"/>
  <c r="AR78" i="2" s="1"/>
  <c r="AK446" i="2"/>
  <c r="AK652" i="2"/>
  <c r="AK316" i="2"/>
  <c r="AK278" i="2"/>
  <c r="AK612" i="2"/>
  <c r="AR612" i="2" s="1"/>
  <c r="AK470" i="2"/>
  <c r="AR470" i="2" s="1"/>
  <c r="AK485" i="2"/>
  <c r="AK189" i="2"/>
  <c r="AK451" i="2"/>
  <c r="AK65" i="2"/>
  <c r="AK689" i="2"/>
  <c r="AR689" i="2" s="1"/>
  <c r="AK62" i="2"/>
  <c r="AK166" i="2"/>
  <c r="AK421" i="2"/>
  <c r="AR421" i="2" s="1"/>
  <c r="AK426" i="2"/>
  <c r="AK175" i="2"/>
  <c r="AK21" i="2"/>
  <c r="AK28" i="2"/>
  <c r="AK374" i="2"/>
  <c r="AK139" i="2"/>
  <c r="AK318" i="2"/>
  <c r="AK480" i="2"/>
  <c r="AK559" i="2"/>
  <c r="AR559" i="2" s="1"/>
  <c r="AK269" i="2"/>
  <c r="AK458" i="2"/>
  <c r="AK459" i="2"/>
  <c r="AR459" i="2" s="1"/>
  <c r="AK564" i="2"/>
  <c r="AK150" i="2"/>
  <c r="AK161" i="2"/>
  <c r="AR161" i="2" s="1"/>
  <c r="AK280" i="2"/>
  <c r="AR280" i="2" s="1"/>
  <c r="AK722" i="2"/>
  <c r="AR722" i="2" s="1"/>
  <c r="AK580" i="2"/>
  <c r="AR580" i="2" s="1"/>
  <c r="AK709" i="2"/>
  <c r="AR709" i="2" s="1"/>
  <c r="AK200" i="2"/>
  <c r="AK348" i="2"/>
  <c r="AK710" i="2"/>
  <c r="AR710" i="2" s="1"/>
  <c r="AK112" i="2"/>
  <c r="AK691" i="2"/>
  <c r="AR691" i="2" s="1"/>
  <c r="AK92" i="2"/>
  <c r="AK441" i="2"/>
  <c r="AR441" i="2" s="1"/>
  <c r="AK578" i="2"/>
  <c r="AR578" i="2" s="1"/>
  <c r="AK377" i="2"/>
  <c r="AK423" i="2"/>
  <c r="AK184" i="2"/>
  <c r="AK71" i="2"/>
  <c r="AK270" i="2"/>
  <c r="AR270" i="2" s="1"/>
  <c r="AK51" i="2"/>
  <c r="AR51" i="2" s="1"/>
  <c r="AK250" i="2"/>
  <c r="AR250" i="2" s="1"/>
  <c r="AK478" i="2"/>
  <c r="AK18" i="2"/>
  <c r="AK24" i="2"/>
  <c r="AK39" i="2"/>
  <c r="AK481" i="2"/>
  <c r="AK30" i="2"/>
  <c r="AK631" i="2"/>
  <c r="AR631" i="2" s="1"/>
  <c r="AK128" i="2"/>
  <c r="AK633" i="2"/>
  <c r="AK560" i="2"/>
  <c r="AK29" i="2"/>
  <c r="AK456" i="2"/>
  <c r="AR456" i="2" s="1"/>
  <c r="AK507" i="2"/>
  <c r="AK588" i="2"/>
  <c r="AR588" i="2" s="1"/>
  <c r="AK38" i="2"/>
  <c r="AK437" i="2"/>
  <c r="AK708" i="2"/>
  <c r="AR708" i="2" s="1"/>
  <c r="AK391" i="2"/>
  <c r="AK182" i="2"/>
  <c r="AK508" i="2"/>
  <c r="AR508" i="2" s="1"/>
  <c r="AK331" i="2"/>
  <c r="AK489" i="2"/>
  <c r="AR489" i="2" s="1"/>
  <c r="AK531" i="2"/>
  <c r="AR531" i="2" s="1"/>
  <c r="AK595" i="2"/>
  <c r="AR595" i="2" s="1"/>
  <c r="AK723" i="2"/>
  <c r="AR723" i="2" s="1"/>
  <c r="AK436" i="2"/>
  <c r="AK401" i="2"/>
  <c r="AK84" i="2"/>
  <c r="AK172" i="2"/>
  <c r="AR172" i="2" s="1"/>
  <c r="AK609" i="2"/>
  <c r="AR609" i="2" s="1"/>
  <c r="AK185" i="2"/>
  <c r="AR185" i="2" s="1"/>
  <c r="AK399" i="2"/>
  <c r="AK646" i="2"/>
  <c r="AR646" i="2" s="1"/>
  <c r="AK543" i="2"/>
  <c r="AR543" i="2" s="1"/>
  <c r="AK729" i="2"/>
  <c r="AR729" i="2" s="1"/>
  <c r="AK502" i="2"/>
  <c r="AR502" i="2" s="1"/>
  <c r="AK660" i="2"/>
  <c r="AR660" i="2" s="1"/>
  <c r="AK726" i="2"/>
  <c r="AR726" i="2" s="1"/>
  <c r="AK281" i="2"/>
  <c r="AR281" i="2" s="1"/>
  <c r="AK105" i="2"/>
  <c r="AK217" i="2"/>
  <c r="AK148" i="2"/>
  <c r="AK495" i="2"/>
  <c r="AR495" i="2" s="1"/>
  <c r="AK237" i="2"/>
  <c r="AK625" i="2"/>
  <c r="AR625" i="2" s="1"/>
  <c r="AK645" i="2"/>
  <c r="AK329" i="2"/>
  <c r="AK640" i="2"/>
  <c r="AR640" i="2" s="1"/>
  <c r="AK266" i="2"/>
  <c r="AK115" i="2"/>
  <c r="AK439" i="2"/>
  <c r="AK500" i="2"/>
  <c r="AR500" i="2" s="1"/>
  <c r="AK275" i="2"/>
  <c r="AR275" i="2" s="1"/>
  <c r="AK375" i="2"/>
  <c r="AK690" i="2"/>
  <c r="AR690" i="2" s="1"/>
  <c r="AK680" i="2"/>
  <c r="AR680" i="2" s="1"/>
  <c r="AK387" i="2"/>
  <c r="AK37" i="2"/>
  <c r="AK382" i="2"/>
  <c r="AR382" i="2" s="1"/>
  <c r="AK591" i="2"/>
  <c r="AR591" i="2" s="1"/>
  <c r="AK147" i="2"/>
  <c r="AK669" i="2"/>
  <c r="AR669" i="2" s="1"/>
  <c r="AK492" i="2"/>
  <c r="AK605" i="2"/>
  <c r="AK123" i="2"/>
  <c r="AK663" i="2"/>
  <c r="AK140" i="2"/>
  <c r="AK32" i="2"/>
  <c r="AK618" i="2"/>
  <c r="AR618" i="2" s="1"/>
  <c r="AK310" i="2"/>
  <c r="AK193" i="2"/>
  <c r="AK290" i="2"/>
  <c r="AK403" i="2"/>
  <c r="AK475" i="2"/>
  <c r="AR475" i="2" s="1"/>
  <c r="AK248" i="2"/>
  <c r="AR248" i="2" s="1"/>
  <c r="AK197" i="2"/>
  <c r="AR197" i="2" s="1"/>
  <c r="AK727" i="2"/>
  <c r="AR727" i="2" s="1"/>
  <c r="AK57" i="2"/>
  <c r="AR57" i="2" s="1"/>
  <c r="AK254" i="2"/>
  <c r="AR254" i="2" s="1"/>
  <c r="AK162" i="2"/>
  <c r="AR162" i="2" s="1"/>
  <c r="AK36" i="2"/>
  <c r="AR36" i="2" s="1"/>
  <c r="AK102" i="2"/>
  <c r="AR102" i="2" s="1"/>
  <c r="AK678" i="2"/>
  <c r="AR678" i="2" s="1"/>
  <c r="AK307" i="2"/>
  <c r="AR307" i="2" s="1"/>
  <c r="AK705" i="2"/>
  <c r="AR705" i="2" s="1"/>
  <c r="AK131" i="2"/>
  <c r="AR131" i="2" s="1"/>
  <c r="AK267" i="2"/>
  <c r="AR267" i="2" s="1"/>
  <c r="AK535" i="2"/>
  <c r="AR535" i="2" s="1"/>
  <c r="AK602" i="2"/>
  <c r="AR602" i="2" s="1"/>
  <c r="AK490" i="2"/>
  <c r="AR490" i="2" s="1"/>
  <c r="AK96" i="2"/>
  <c r="AR96" i="2" s="1"/>
  <c r="AK448" i="2"/>
  <c r="AR448" i="2" s="1"/>
  <c r="AK472" i="2"/>
  <c r="AR472" i="2" s="1"/>
  <c r="AK215" i="2"/>
  <c r="AR215" i="2" s="1"/>
  <c r="AK126" i="2"/>
  <c r="AR126" i="2" s="1"/>
  <c r="AK378" i="2"/>
  <c r="AR378" i="2" s="1"/>
  <c r="AK586" i="2"/>
  <c r="AR586" i="2" s="1"/>
  <c r="AK677" i="2"/>
  <c r="AR677" i="2" s="1"/>
  <c r="AK405" i="2"/>
  <c r="AR405" i="2" s="1"/>
  <c r="AK599" i="2"/>
  <c r="AR599" i="2" s="1"/>
  <c r="AK165" i="2"/>
  <c r="AR165" i="2" s="1"/>
  <c r="AK657" i="2"/>
  <c r="AR657" i="2" s="1"/>
  <c r="AK557" i="2"/>
  <c r="AR557" i="2" s="1"/>
  <c r="AK191" i="2"/>
  <c r="AR191" i="2" s="1"/>
  <c r="AK366" i="2"/>
  <c r="AR366" i="2" s="1"/>
  <c r="AK398" i="2"/>
  <c r="AR398" i="2" s="1"/>
  <c r="AK724" i="2"/>
  <c r="AR724" i="2" s="1"/>
  <c r="AK381" i="2"/>
  <c r="AR381" i="2" s="1"/>
  <c r="AK719" i="2"/>
  <c r="AR719" i="2" s="1"/>
  <c r="AK223" i="2"/>
  <c r="AR223" i="2" s="1"/>
  <c r="AK572" i="2"/>
  <c r="AR572" i="2" s="1"/>
  <c r="AK637" i="2"/>
  <c r="AR637" i="2" s="1"/>
  <c r="AK718" i="2"/>
  <c r="AR718" i="2" s="1"/>
  <c r="AK167" i="2"/>
  <c r="AR167" i="2" s="1"/>
  <c r="AK246" i="2"/>
  <c r="AR246" i="2" s="1"/>
  <c r="AK59" i="2"/>
  <c r="AR59" i="2" s="1"/>
  <c r="AK670" i="2"/>
  <c r="AR670" i="2" s="1"/>
  <c r="AK413" i="2"/>
  <c r="AR413" i="2" s="1"/>
  <c r="AK231" i="2"/>
  <c r="AR231" i="2" s="1"/>
  <c r="AK134" i="2"/>
  <c r="AR134" i="2" s="1"/>
  <c r="AK136" i="2"/>
  <c r="AR136" i="2" s="1"/>
  <c r="AK356" i="2"/>
  <c r="AR356" i="2" s="1"/>
  <c r="AK432" i="2"/>
  <c r="AR432" i="2" s="1"/>
  <c r="AK341" i="2"/>
  <c r="AR341" i="2" s="1"/>
  <c r="AK138" i="2"/>
  <c r="AR138" i="2" s="1"/>
  <c r="AK694" i="2"/>
  <c r="AR694" i="2" s="1"/>
  <c r="AK429" i="2"/>
  <c r="AR429" i="2" s="1"/>
  <c r="AK325" i="2"/>
  <c r="AR325" i="2" s="1"/>
  <c r="AK199" i="2"/>
  <c r="AR199" i="2" s="1"/>
  <c r="AK320" i="2"/>
  <c r="AR320" i="2" s="1"/>
  <c r="AK693" i="2"/>
  <c r="AR693" i="2" s="1"/>
  <c r="AK35" i="2"/>
  <c r="AR35" i="2" s="1"/>
  <c r="AK659" i="2"/>
  <c r="AR659" i="2" s="1"/>
  <c r="AK725" i="2"/>
  <c r="AR725" i="2" s="1"/>
  <c r="AK627" i="2"/>
  <c r="AR627" i="2" s="1"/>
  <c r="AK732" i="2"/>
  <c r="AR732" i="2" s="1"/>
  <c r="AK615" i="2"/>
  <c r="AR615" i="2" s="1"/>
  <c r="AK635" i="2"/>
  <c r="AR635" i="2" s="1"/>
  <c r="AK585" i="2"/>
  <c r="AR585" i="2" s="1"/>
  <c r="AK204" i="2"/>
  <c r="AR204" i="2" s="1"/>
  <c r="AK684" i="2"/>
  <c r="AR684" i="2" s="1"/>
  <c r="AK157" i="2"/>
  <c r="AR157" i="2" s="1"/>
  <c r="AK442" i="2"/>
  <c r="AK362" i="2"/>
  <c r="AR362" i="2" s="1"/>
  <c r="AK340" i="2"/>
  <c r="AR340" i="2" s="1"/>
  <c r="AK583" i="2"/>
  <c r="AR583" i="2" s="1"/>
  <c r="AK433" i="2"/>
  <c r="AR433" i="2" s="1"/>
  <c r="AK579" i="2"/>
  <c r="AR579" i="2" s="1"/>
  <c r="AK100" i="2"/>
  <c r="AR100" i="2" s="1"/>
  <c r="AK653" i="2"/>
  <c r="AR653" i="2" s="1"/>
  <c r="AK315" i="2"/>
  <c r="AR315" i="2" s="1"/>
  <c r="AK486" i="2"/>
  <c r="AK658" i="2"/>
  <c r="AR658" i="2" s="1"/>
  <c r="AK386" i="2"/>
  <c r="AR386" i="2" s="1"/>
  <c r="AK205" i="2"/>
  <c r="AR205" i="2" s="1"/>
  <c r="AK88" i="2"/>
  <c r="AR88" i="2" s="1"/>
  <c r="AK479" i="2"/>
  <c r="AK534" i="2"/>
  <c r="AK552" i="2"/>
  <c r="AR552" i="2" s="1"/>
  <c r="AK469" i="2"/>
  <c r="AR469" i="2" s="1"/>
  <c r="AK363" i="2"/>
  <c r="AR363" i="2" s="1"/>
  <c r="AK681" i="2"/>
  <c r="AR681" i="2" s="1"/>
  <c r="AK365" i="2"/>
  <c r="AR365" i="2" s="1"/>
  <c r="AK233" i="2"/>
  <c r="AR233" i="2" s="1"/>
  <c r="AK565" i="2"/>
  <c r="AR565" i="2" s="1"/>
  <c r="AK324" i="2"/>
  <c r="AR324" i="2" s="1"/>
  <c r="AK590" i="2"/>
  <c r="AR590" i="2" s="1"/>
  <c r="AK160" i="2"/>
  <c r="AR160" i="2" s="1"/>
  <c r="AK349" i="2"/>
  <c r="AR349" i="2" s="1"/>
  <c r="AK505" i="2"/>
  <c r="AR505" i="2" s="1"/>
  <c r="AK208" i="2"/>
  <c r="AR208" i="2" s="1"/>
  <c r="AK713" i="2"/>
  <c r="AR713" i="2" s="1"/>
  <c r="AK720" i="2"/>
  <c r="AR720" i="2" s="1"/>
  <c r="AK571" i="2"/>
  <c r="AR571" i="2" s="1"/>
  <c r="AK395" i="2"/>
  <c r="AR395" i="2" s="1"/>
  <c r="AK674" i="2"/>
  <c r="AR674" i="2" s="1"/>
  <c r="AK209" i="2"/>
  <c r="AR209" i="2" s="1"/>
  <c r="AK630" i="2"/>
  <c r="AR630" i="2" s="1"/>
  <c r="AK685" i="2"/>
  <c r="AR685" i="2" s="1"/>
  <c r="AK598" i="2"/>
  <c r="AR598" i="2" s="1"/>
  <c r="AK239" i="2"/>
  <c r="AR239" i="2" s="1"/>
  <c r="AK313" i="2"/>
  <c r="AR313" i="2" s="1"/>
  <c r="AK225" i="2"/>
  <c r="AR225" i="2" s="1"/>
  <c r="AK379" i="2"/>
  <c r="AR379" i="2" s="1"/>
  <c r="AK406" i="2"/>
  <c r="AR406" i="2" s="1"/>
  <c r="AK330" i="2"/>
  <c r="AR330" i="2" s="1"/>
  <c r="AK603" i="2"/>
  <c r="AR603" i="2" s="1"/>
  <c r="AK707" i="2"/>
  <c r="AK549" i="2"/>
  <c r="AR549" i="2" s="1"/>
  <c r="AK558" i="2"/>
  <c r="AK629" i="2"/>
  <c r="AR629" i="2" s="1"/>
  <c r="AK466" i="2"/>
  <c r="AR466" i="2" s="1"/>
  <c r="AK700" i="2"/>
  <c r="AR700" i="2" s="1"/>
  <c r="AK606" i="2"/>
  <c r="AR606" i="2" s="1"/>
  <c r="AK404" i="2"/>
  <c r="AR404" i="2" s="1"/>
  <c r="AK594" i="2"/>
  <c r="AR594" i="2" s="1"/>
  <c r="AK683" i="2"/>
  <c r="AR683" i="2" s="1"/>
  <c r="AK449" i="2"/>
  <c r="AR449" i="2" s="1"/>
  <c r="AK388" i="2"/>
  <c r="AR388" i="2" s="1"/>
  <c r="AK393" i="2"/>
  <c r="AR393" i="2" s="1"/>
  <c r="AK666" i="2"/>
  <c r="AR666" i="2" s="1"/>
  <c r="AK501" i="2"/>
  <c r="AR501" i="2" s="1"/>
  <c r="AK682" i="2"/>
  <c r="AR682" i="2" s="1"/>
  <c r="AK523" i="2"/>
  <c r="AR523" i="2" s="1"/>
  <c r="AK692" i="2"/>
  <c r="AK697" i="2"/>
  <c r="AK617" i="2"/>
  <c r="AR617" i="2" s="1"/>
  <c r="AK696" i="2"/>
  <c r="AR696" i="2" s="1"/>
  <c r="AK728" i="2"/>
  <c r="AR728" i="2" s="1"/>
  <c r="AK703" i="2"/>
  <c r="AR703" i="2" s="1"/>
  <c r="AK655" i="2"/>
  <c r="AK717" i="2"/>
  <c r="AR717" i="2" s="1"/>
  <c r="AK701" i="2"/>
  <c r="AR701" i="2" s="1"/>
  <c r="AK721" i="2"/>
  <c r="AR721" i="2" s="1"/>
  <c r="AK730" i="2"/>
  <c r="AR730" i="2" s="1"/>
  <c r="AK712" i="2"/>
  <c r="AR712" i="2" s="1"/>
  <c r="AK671" i="2"/>
  <c r="AR671" i="2" s="1"/>
  <c r="AH604" i="2"/>
  <c r="AH613" i="2"/>
  <c r="AH607" i="2"/>
  <c r="AH90" i="2"/>
  <c r="AH352" i="2"/>
  <c r="AH498" i="2"/>
  <c r="AH460" i="2"/>
  <c r="AH518" i="2"/>
  <c r="AH353" i="2"/>
  <c r="AH536" i="2"/>
  <c r="AH462" i="2"/>
  <c r="AH425" i="2"/>
  <c r="AH675" i="2"/>
  <c r="AH216" i="2"/>
  <c r="AH111" i="2"/>
  <c r="AH463" i="2"/>
  <c r="AH464" i="2"/>
  <c r="AH370" i="2"/>
  <c r="AH40" i="2"/>
  <c r="AH672" i="2"/>
  <c r="AH357" i="2"/>
  <c r="AH484" i="2"/>
  <c r="AH53" i="2"/>
  <c r="AH383" i="2"/>
  <c r="AH532" i="2"/>
  <c r="AH513" i="2"/>
  <c r="AH178" i="2"/>
  <c r="AH628" i="2"/>
  <c r="AH529" i="2"/>
  <c r="AH244" i="2"/>
  <c r="AH360" i="2"/>
  <c r="AH359" i="2"/>
  <c r="AH66" i="2"/>
  <c r="AH596" i="2"/>
  <c r="AH3" i="2"/>
  <c r="AH569" i="2"/>
  <c r="AH91" i="2"/>
  <c r="AH287" i="2"/>
  <c r="AH176" i="2"/>
  <c r="AH419" i="2"/>
  <c r="AH106" i="2"/>
  <c r="AH528" i="2"/>
  <c r="AH367" i="2"/>
  <c r="AH180" i="2"/>
  <c r="AH547" i="2"/>
  <c r="AH67" i="2"/>
  <c r="AH187" i="2"/>
  <c r="AH108" i="2"/>
  <c r="AH241" i="2"/>
  <c r="O58" i="3" s="1"/>
  <c r="AH335" i="2"/>
  <c r="AH122" i="2"/>
  <c r="O54" i="3" s="1"/>
  <c r="AH521" i="2"/>
  <c r="AH371" i="2"/>
  <c r="AH491" i="2"/>
  <c r="AH119" i="2"/>
  <c r="AH299" i="2"/>
  <c r="AH130" i="2"/>
  <c r="AH251" i="2"/>
  <c r="AH159" i="2"/>
  <c r="AH457" i="2"/>
  <c r="AH620" i="2"/>
  <c r="AH477" i="2"/>
  <c r="AH194" i="2"/>
  <c r="AH346" i="2"/>
  <c r="AH116" i="2"/>
  <c r="AH135" i="2"/>
  <c r="AH358" i="2"/>
  <c r="AH454" i="2"/>
  <c r="AH312" i="2"/>
  <c r="AH234" i="2"/>
  <c r="AH85" i="2"/>
  <c r="AH97" i="2"/>
  <c r="AH410" i="2"/>
  <c r="AH471" i="2"/>
  <c r="AH207" i="2"/>
  <c r="AH342" i="2"/>
  <c r="AH461" i="2"/>
  <c r="AH380" i="2"/>
  <c r="AH643" i="2"/>
  <c r="AH447" i="2"/>
  <c r="AH279" i="2"/>
  <c r="AH73" i="2"/>
  <c r="AH255" i="2"/>
  <c r="AH192" i="2"/>
  <c r="AH218" i="2"/>
  <c r="AH668" i="2"/>
  <c r="AH434" i="2"/>
  <c r="AH544" i="2"/>
  <c r="AH154" i="2"/>
  <c r="AH7" i="2"/>
  <c r="AH608" i="2"/>
  <c r="AH10" i="2"/>
  <c r="AH515" i="2"/>
  <c r="AH326" i="2"/>
  <c r="AH347" i="2"/>
  <c r="AH77" i="2"/>
  <c r="AH288" i="2"/>
  <c r="AH263" i="2"/>
  <c r="AH242" i="2"/>
  <c r="AH75" i="2"/>
  <c r="AH286" i="2"/>
  <c r="O59" i="3" s="1"/>
  <c r="AH416" i="2"/>
  <c r="AH118" i="2"/>
  <c r="AH503" i="2"/>
  <c r="AH372" i="2"/>
  <c r="AH144" i="2"/>
  <c r="AH137" i="2"/>
  <c r="AH298" i="2"/>
  <c r="AH210" i="2"/>
  <c r="AH179" i="2"/>
  <c r="AH236" i="2"/>
  <c r="AH272" i="2"/>
  <c r="AH688" i="2"/>
  <c r="AH58" i="2"/>
  <c r="AH493" i="2"/>
  <c r="O115" i="3" s="1"/>
  <c r="AH117" i="2"/>
  <c r="AH516" i="2"/>
  <c r="AH389" i="2"/>
  <c r="AH80" i="2"/>
  <c r="AH438" i="2"/>
  <c r="AH249" i="2"/>
  <c r="AH642" i="2"/>
  <c r="AH25" i="2"/>
  <c r="AH245" i="2"/>
  <c r="AH296" i="2"/>
  <c r="O18" i="3" s="1"/>
  <c r="AH120" i="2"/>
  <c r="AH46" i="2"/>
  <c r="AH336" i="2"/>
  <c r="AH45" i="2"/>
  <c r="AH17" i="2"/>
  <c r="AH632" i="2"/>
  <c r="AH679" i="2"/>
  <c r="AH667" i="2"/>
  <c r="O121" i="3" s="1"/>
  <c r="AH206" i="2"/>
  <c r="AH644" i="2"/>
  <c r="AH337" i="2"/>
  <c r="AH221" i="2"/>
  <c r="AH715" i="2"/>
  <c r="AH291" i="2"/>
  <c r="O17" i="3" s="1"/>
  <c r="AH238" i="2"/>
  <c r="AH418" i="2"/>
  <c r="AH285" i="2"/>
  <c r="AH411" i="2"/>
  <c r="AH526" i="2"/>
  <c r="AH256" i="2"/>
  <c r="AH321" i="2"/>
  <c r="AH257" i="2"/>
  <c r="AH339" i="2"/>
  <c r="AH98" i="2"/>
  <c r="AH261" i="2"/>
  <c r="AH95" i="2"/>
  <c r="AH145" i="2"/>
  <c r="AH94" i="2"/>
  <c r="AH548" i="2"/>
  <c r="AH309" i="2"/>
  <c r="AH16" i="2"/>
  <c r="AH322" i="2"/>
  <c r="AH153" i="2"/>
  <c r="AH392" i="2"/>
  <c r="AH573" i="2"/>
  <c r="AH465" i="2"/>
  <c r="AH509" i="2"/>
  <c r="AH524" i="2"/>
  <c r="AH228" i="2"/>
  <c r="AH537" i="2"/>
  <c r="AH440" i="2"/>
  <c r="AH220" i="2"/>
  <c r="AH533" i="2"/>
  <c r="AH650" i="2"/>
  <c r="AH550" i="2"/>
  <c r="AH562" i="2"/>
  <c r="O117" i="3" s="1"/>
  <c r="AH639" i="2"/>
  <c r="AH554" i="2"/>
  <c r="AH687" i="2"/>
  <c r="AH654" i="2"/>
  <c r="AH226" i="2"/>
  <c r="AH351" i="2"/>
  <c r="AH519" i="2"/>
  <c r="AH621" i="2"/>
  <c r="AH48" i="2"/>
  <c r="AH202" i="2"/>
  <c r="AH110" i="2"/>
  <c r="AH294" i="2"/>
  <c r="AH641" i="2"/>
  <c r="AH574" i="2"/>
  <c r="AH52" i="2"/>
  <c r="AH626" i="2"/>
  <c r="AH273" i="2"/>
  <c r="AH402" i="2"/>
  <c r="AH201" i="2"/>
  <c r="AH141" i="2"/>
  <c r="AH173" i="2"/>
  <c r="O10" i="3" s="1"/>
  <c r="AH364" i="2"/>
  <c r="AH567" i="2"/>
  <c r="AH592" i="2"/>
  <c r="AH15" i="2"/>
  <c r="AH34" i="2"/>
  <c r="AH649" i="2"/>
  <c r="AH428" i="2"/>
  <c r="AH647" i="2"/>
  <c r="AH293" i="2"/>
  <c r="AH575" i="2"/>
  <c r="AH522" i="2"/>
  <c r="AH427" i="2"/>
  <c r="O50" i="3" s="1"/>
  <c r="AH512" i="2"/>
  <c r="AH5" i="2"/>
  <c r="AH260" i="2"/>
  <c r="AH69" i="2"/>
  <c r="AH452" i="2"/>
  <c r="AH520" i="2"/>
  <c r="AH79" i="2"/>
  <c r="AH31" i="2"/>
  <c r="AH450" i="2"/>
  <c r="AH107" i="2"/>
  <c r="AH247" i="2"/>
  <c r="AH511" i="2"/>
  <c r="AH415" i="2"/>
  <c r="AH155" i="2"/>
  <c r="AH417" i="2"/>
  <c r="AH125" i="2"/>
  <c r="AH514" i="2"/>
  <c r="AH170" i="2"/>
  <c r="AH156" i="2"/>
  <c r="AH74" i="2"/>
  <c r="AH86" i="2"/>
  <c r="AH566" i="2"/>
  <c r="O118" i="3" s="1"/>
  <c r="AH407" i="2"/>
  <c r="AH453" i="2"/>
  <c r="AH70" i="2"/>
  <c r="AH240" i="2"/>
  <c r="AH297" i="2"/>
  <c r="AH483" i="2"/>
  <c r="AH714" i="2"/>
  <c r="AH14" i="2"/>
  <c r="AH476" i="2"/>
  <c r="AH467" i="2"/>
  <c r="AH662" i="2"/>
  <c r="AH302" i="2"/>
  <c r="AH151" i="2"/>
  <c r="AH445" i="2"/>
  <c r="O105" i="3" s="1"/>
  <c r="AH55" i="2"/>
  <c r="AH224" i="2"/>
  <c r="AH587" i="2"/>
  <c r="AH338" i="2"/>
  <c r="AH276" i="2"/>
  <c r="AH235" i="2"/>
  <c r="O16" i="3" s="1"/>
  <c r="AH343" i="2"/>
  <c r="AH422" i="2"/>
  <c r="AH8" i="2"/>
  <c r="AH408" i="2"/>
  <c r="AH56" i="2"/>
  <c r="AH711" i="2"/>
  <c r="AH63" i="2"/>
  <c r="AH355" i="2"/>
  <c r="AH556" i="2"/>
  <c r="AH49" i="2"/>
  <c r="AH702" i="2"/>
  <c r="AH9" i="2"/>
  <c r="AH582" i="2"/>
  <c r="AH168" i="2"/>
  <c r="AH525" i="2"/>
  <c r="AH99" i="2"/>
  <c r="AH93" i="2"/>
  <c r="AH695" i="2"/>
  <c r="AH424" i="2"/>
  <c r="AH384" i="2"/>
  <c r="AH487" i="2"/>
  <c r="AH581" i="2"/>
  <c r="AH47" i="2"/>
  <c r="AH420" i="2"/>
  <c r="AH344" i="2"/>
  <c r="AH468" i="2"/>
  <c r="AH648" i="2"/>
  <c r="AH334" i="2"/>
  <c r="AH211" i="2"/>
  <c r="AH396" i="2"/>
  <c r="AH414" i="2"/>
  <c r="AH611" i="2"/>
  <c r="AH283" i="2"/>
  <c r="AH473" i="2"/>
  <c r="AH54" i="2"/>
  <c r="AH400" i="2"/>
  <c r="AH81" i="2"/>
  <c r="AH435" i="2"/>
  <c r="AH443" i="2"/>
  <c r="AH101" i="2"/>
  <c r="AH264" i="2"/>
  <c r="AH345" i="2"/>
  <c r="AH253" i="2"/>
  <c r="AH499" i="2"/>
  <c r="AH103" i="2"/>
  <c r="AH661" i="2"/>
  <c r="AH619" i="2"/>
  <c r="AH589" i="2"/>
  <c r="AH506" i="2"/>
  <c r="AH303" i="2"/>
  <c r="AH188" i="2"/>
  <c r="AH4" i="2"/>
  <c r="AH412" i="2"/>
  <c r="AH385" i="2"/>
  <c r="AH397" i="2"/>
  <c r="AH43" i="2"/>
  <c r="AH482" i="2"/>
  <c r="AH169" i="2"/>
  <c r="O55" i="3" s="1"/>
  <c r="AH577" i="2"/>
  <c r="AH510" i="2"/>
  <c r="AH196" i="2"/>
  <c r="AH610" i="2"/>
  <c r="AH576" i="2"/>
  <c r="AH284" i="2"/>
  <c r="AH319" i="2"/>
  <c r="O15" i="3" s="1"/>
  <c r="AH229" i="2"/>
  <c r="AH121" i="2"/>
  <c r="AH132" i="2"/>
  <c r="AH19" i="2"/>
  <c r="AH109" i="2"/>
  <c r="AH219" i="2"/>
  <c r="AH243" i="2"/>
  <c r="AH497" i="2"/>
  <c r="AH227" i="2"/>
  <c r="AH354" i="2"/>
  <c r="AH177" i="2"/>
  <c r="AH323" i="2"/>
  <c r="AH142" i="2"/>
  <c r="AH350" i="2"/>
  <c r="AH277" i="2"/>
  <c r="AH149" i="2"/>
  <c r="AH230" i="2"/>
  <c r="AH409" i="2"/>
  <c r="AH704" i="2"/>
  <c r="AH327" i="2"/>
  <c r="AH593" i="2"/>
  <c r="AH444" i="2"/>
  <c r="AH212" i="2"/>
  <c r="AH214" i="2"/>
  <c r="AH698" i="2"/>
  <c r="AH546" i="2"/>
  <c r="AH89" i="2"/>
  <c r="AH64" i="2"/>
  <c r="AH127" i="2"/>
  <c r="AH304" i="2"/>
  <c r="AH27" i="2"/>
  <c r="AH373" i="2"/>
  <c r="AH430" i="2"/>
  <c r="AH555" i="2"/>
  <c r="AH171" i="2"/>
  <c r="AH455" i="2"/>
  <c r="AH306" i="2"/>
  <c r="AH332" i="2"/>
  <c r="AH295" i="2"/>
  <c r="AH198" i="2"/>
  <c r="AH129" i="2"/>
  <c r="AH638" i="2"/>
  <c r="AH146" i="2"/>
  <c r="AH26" i="2"/>
  <c r="AH13" i="2"/>
  <c r="AH706" i="2"/>
  <c r="AH676" i="2"/>
  <c r="AH124" i="2"/>
  <c r="AH82" i="2"/>
  <c r="AH368" i="2"/>
  <c r="AH258" i="2"/>
  <c r="AH540" i="2"/>
  <c r="AH308" i="2"/>
  <c r="AH597" i="2"/>
  <c r="AH60" i="2"/>
  <c r="AH664" i="2"/>
  <c r="AH561" i="2"/>
  <c r="AH190" i="2"/>
  <c r="AH41" i="2"/>
  <c r="AH213" i="2"/>
  <c r="AH527" i="2"/>
  <c r="AH265" i="2"/>
  <c r="AH584" i="2"/>
  <c r="AH673" i="2"/>
  <c r="AH545" i="2"/>
  <c r="AH2" i="2"/>
  <c r="AH622" i="2"/>
  <c r="AH68" i="2"/>
  <c r="AH6" i="2"/>
  <c r="O11" i="3" s="1"/>
  <c r="AH11" i="2"/>
  <c r="AH614" i="2"/>
  <c r="AH394" i="2"/>
  <c r="AH262" i="2"/>
  <c r="AH568" i="2"/>
  <c r="AH133" i="2"/>
  <c r="AH488" i="2"/>
  <c r="AH616" i="2"/>
  <c r="O106" i="3" s="1"/>
  <c r="AH163" i="2"/>
  <c r="AH143" i="2"/>
  <c r="AH328" i="2"/>
  <c r="AH305" i="2"/>
  <c r="AH474" i="2"/>
  <c r="AH636" i="2"/>
  <c r="AH12" i="2"/>
  <c r="AH656" i="2"/>
  <c r="AH301" i="2"/>
  <c r="AH76" i="2"/>
  <c r="AH268" i="2"/>
  <c r="AH33" i="2"/>
  <c r="AH563" i="2"/>
  <c r="AH164" i="2"/>
  <c r="AH22" i="2"/>
  <c r="AH289" i="2"/>
  <c r="AH504" i="2"/>
  <c r="AH186" i="2"/>
  <c r="AH271" i="2"/>
  <c r="AH72" i="2"/>
  <c r="AH496" i="2"/>
  <c r="AH113" i="2"/>
  <c r="AH181" i="2"/>
  <c r="AH222" i="2"/>
  <c r="AH50" i="2"/>
  <c r="AH530" i="2"/>
  <c r="AH333" i="2"/>
  <c r="AH624" i="2"/>
  <c r="AH158" i="2"/>
  <c r="AH152" i="2"/>
  <c r="AH361" i="2"/>
  <c r="AH600" i="2"/>
  <c r="AH376" i="2"/>
  <c r="AH174" i="2"/>
  <c r="AH87" i="2"/>
  <c r="AH282" i="2"/>
  <c r="AH259" i="2"/>
  <c r="AH20" i="2"/>
  <c r="AH538" i="2"/>
  <c r="AH431" i="2"/>
  <c r="AH314" i="2"/>
  <c r="AH23" i="2"/>
  <c r="AH114" i="2"/>
  <c r="AH300" i="2"/>
  <c r="AH44" i="2"/>
  <c r="AH195" i="2"/>
  <c r="AH553" i="2"/>
  <c r="AH731" i="2"/>
  <c r="AH541" i="2"/>
  <c r="AH292" i="2"/>
  <c r="AH203" i="2"/>
  <c r="AH104" i="2"/>
  <c r="AH517" i="2"/>
  <c r="AH274" i="2"/>
  <c r="AH61" i="2"/>
  <c r="AH665" i="2"/>
  <c r="AH494" i="2"/>
  <c r="AH42" i="2"/>
  <c r="AH317" i="2"/>
  <c r="AH601" i="2"/>
  <c r="AH252" i="2"/>
  <c r="AH83" i="2"/>
  <c r="AH686" i="2"/>
  <c r="AH623" i="2"/>
  <c r="AH311" i="2"/>
  <c r="AH232" i="2"/>
  <c r="AH183" i="2"/>
  <c r="AH539" i="2"/>
  <c r="AH716" i="2"/>
  <c r="AH651" i="2"/>
  <c r="AH390" i="2"/>
  <c r="AH542" i="2"/>
  <c r="AH570" i="2"/>
  <c r="AH699" i="2"/>
  <c r="AH551" i="2"/>
  <c r="AH369" i="2"/>
  <c r="AH634" i="2"/>
  <c r="AH78" i="2"/>
  <c r="AH446" i="2"/>
  <c r="AH652" i="2"/>
  <c r="AH316" i="2"/>
  <c r="AH278" i="2"/>
  <c r="AH612" i="2"/>
  <c r="AH470" i="2"/>
  <c r="AH485" i="2"/>
  <c r="AH189" i="2"/>
  <c r="AH451" i="2"/>
  <c r="AH65" i="2"/>
  <c r="AH689" i="2"/>
  <c r="AH62" i="2"/>
  <c r="AH166" i="2"/>
  <c r="AH421" i="2"/>
  <c r="AH426" i="2"/>
  <c r="AH175" i="2"/>
  <c r="AH21" i="2"/>
  <c r="AH28" i="2"/>
  <c r="AH374" i="2"/>
  <c r="AH139" i="2"/>
  <c r="AH318" i="2"/>
  <c r="AH480" i="2"/>
  <c r="AH559" i="2"/>
  <c r="AH269" i="2"/>
  <c r="AH458" i="2"/>
  <c r="AH459" i="2"/>
  <c r="AH564" i="2"/>
  <c r="AH150" i="2"/>
  <c r="AH161" i="2"/>
  <c r="AH280" i="2"/>
  <c r="AH722" i="2"/>
  <c r="AH580" i="2"/>
  <c r="AH709" i="2"/>
  <c r="AH200" i="2"/>
  <c r="AH348" i="2"/>
  <c r="AH710" i="2"/>
  <c r="AH112" i="2"/>
  <c r="AH691" i="2"/>
  <c r="AH92" i="2"/>
  <c r="AH441" i="2"/>
  <c r="AH578" i="2"/>
  <c r="AH377" i="2"/>
  <c r="AH423" i="2"/>
  <c r="AH184" i="2"/>
  <c r="AH71" i="2"/>
  <c r="AH270" i="2"/>
  <c r="AH51" i="2"/>
  <c r="AH250" i="2"/>
  <c r="AH478" i="2"/>
  <c r="AH18" i="2"/>
  <c r="O12" i="3" s="1"/>
  <c r="AH24" i="2"/>
  <c r="AH39" i="2"/>
  <c r="AH481" i="2"/>
  <c r="AH30" i="2"/>
  <c r="AH631" i="2"/>
  <c r="AH128" i="2"/>
  <c r="AH633" i="2"/>
  <c r="AH560" i="2"/>
  <c r="AH29" i="2"/>
  <c r="AH456" i="2"/>
  <c r="AH507" i="2"/>
  <c r="AH588" i="2"/>
  <c r="AH38" i="2"/>
  <c r="AH437" i="2"/>
  <c r="AH708" i="2"/>
  <c r="AH391" i="2"/>
  <c r="AH182" i="2"/>
  <c r="AH508" i="2"/>
  <c r="AH331" i="2"/>
  <c r="AH489" i="2"/>
  <c r="AH531" i="2"/>
  <c r="AH595" i="2"/>
  <c r="AH723" i="2"/>
  <c r="AH436" i="2"/>
  <c r="AH401" i="2"/>
  <c r="AH84" i="2"/>
  <c r="AH172" i="2"/>
  <c r="AH609" i="2"/>
  <c r="AH185" i="2"/>
  <c r="AH399" i="2"/>
  <c r="AH646" i="2"/>
  <c r="AH543" i="2"/>
  <c r="AH729" i="2"/>
  <c r="AH502" i="2"/>
  <c r="AH660" i="2"/>
  <c r="AH726" i="2"/>
  <c r="AH281" i="2"/>
  <c r="AH105" i="2"/>
  <c r="AH217" i="2"/>
  <c r="AH148" i="2"/>
  <c r="AH495" i="2"/>
  <c r="AH237" i="2"/>
  <c r="AH625" i="2"/>
  <c r="AH645" i="2"/>
  <c r="AH329" i="2"/>
  <c r="AH640" i="2"/>
  <c r="AH266" i="2"/>
  <c r="AH115" i="2"/>
  <c r="AH439" i="2"/>
  <c r="AH500" i="2"/>
  <c r="AH275" i="2"/>
  <c r="AH375" i="2"/>
  <c r="AH690" i="2"/>
  <c r="AH680" i="2"/>
  <c r="AH387" i="2"/>
  <c r="AH37" i="2"/>
  <c r="AH382" i="2"/>
  <c r="AH591" i="2"/>
  <c r="AH147" i="2"/>
  <c r="AH669" i="2"/>
  <c r="AH492" i="2"/>
  <c r="AH605" i="2"/>
  <c r="AH123" i="2"/>
  <c r="AH663" i="2"/>
  <c r="AH140" i="2"/>
  <c r="AH32" i="2"/>
  <c r="AH618" i="2"/>
  <c r="O120" i="3" s="1"/>
  <c r="AH310" i="2"/>
  <c r="AH193" i="2"/>
  <c r="AH290" i="2"/>
  <c r="AH403" i="2"/>
  <c r="AH475" i="2"/>
  <c r="AH248" i="2"/>
  <c r="AH197" i="2"/>
  <c r="AH727" i="2"/>
  <c r="AH57" i="2"/>
  <c r="AH254" i="2"/>
  <c r="AH162" i="2"/>
  <c r="AH36" i="2"/>
  <c r="AH102" i="2"/>
  <c r="AH678" i="2"/>
  <c r="AH307" i="2"/>
  <c r="AH705" i="2"/>
  <c r="AH131" i="2"/>
  <c r="AH267" i="2"/>
  <c r="AH535" i="2"/>
  <c r="AH602" i="2"/>
  <c r="O119" i="3" s="1"/>
  <c r="AH490" i="2"/>
  <c r="AH96" i="2"/>
  <c r="AH448" i="2"/>
  <c r="AH472" i="2"/>
  <c r="AH215" i="2"/>
  <c r="AH126" i="2"/>
  <c r="AH378" i="2"/>
  <c r="AH586" i="2"/>
  <c r="AH677" i="2"/>
  <c r="AH405" i="2"/>
  <c r="AH599" i="2"/>
  <c r="AH165" i="2"/>
  <c r="AH657" i="2"/>
  <c r="AH557" i="2"/>
  <c r="AH191" i="2"/>
  <c r="AH366" i="2"/>
  <c r="AH398" i="2"/>
  <c r="AH724" i="2"/>
  <c r="AH381" i="2"/>
  <c r="AH719" i="2"/>
  <c r="AH223" i="2"/>
  <c r="AH572" i="2"/>
  <c r="AH637" i="2"/>
  <c r="AH718" i="2"/>
  <c r="AH167" i="2"/>
  <c r="AH246" i="2"/>
  <c r="AH59" i="2"/>
  <c r="AH670" i="2"/>
  <c r="AH413" i="2"/>
  <c r="AH231" i="2"/>
  <c r="AH134" i="2"/>
  <c r="AH136" i="2"/>
  <c r="AH356" i="2"/>
  <c r="AH432" i="2"/>
  <c r="AH341" i="2"/>
  <c r="AH138" i="2"/>
  <c r="AH694" i="2"/>
  <c r="AH429" i="2"/>
  <c r="AH325" i="2"/>
  <c r="AH199" i="2"/>
  <c r="AH320" i="2"/>
  <c r="AH693" i="2"/>
  <c r="AH35" i="2"/>
  <c r="AH659" i="2"/>
  <c r="AH725" i="2"/>
  <c r="AH627" i="2"/>
  <c r="AH732" i="2"/>
  <c r="AH615" i="2"/>
  <c r="AH635" i="2"/>
  <c r="AH585" i="2"/>
  <c r="AH204" i="2"/>
  <c r="AH684" i="2"/>
  <c r="AH157" i="2"/>
  <c r="AH442" i="2"/>
  <c r="AH362" i="2"/>
  <c r="AH340" i="2"/>
  <c r="AH583" i="2"/>
  <c r="AH433" i="2"/>
  <c r="AH579" i="2"/>
  <c r="AH100" i="2"/>
  <c r="AH653" i="2"/>
  <c r="AH315" i="2"/>
  <c r="AH486" i="2"/>
  <c r="AH658" i="2"/>
  <c r="AH386" i="2"/>
  <c r="AH205" i="2"/>
  <c r="AH88" i="2"/>
  <c r="AH479" i="2"/>
  <c r="AH534" i="2"/>
  <c r="AH552" i="2"/>
  <c r="AH469" i="2"/>
  <c r="AH363" i="2"/>
  <c r="AH681" i="2"/>
  <c r="AH365" i="2"/>
  <c r="AH233" i="2"/>
  <c r="AH565" i="2"/>
  <c r="AH324" i="2"/>
  <c r="AH590" i="2"/>
  <c r="AH160" i="2"/>
  <c r="AH349" i="2"/>
  <c r="AH505" i="2"/>
  <c r="AH208" i="2"/>
  <c r="AH713" i="2"/>
  <c r="AH720" i="2"/>
  <c r="AH571" i="2"/>
  <c r="AH395" i="2"/>
  <c r="AH674" i="2"/>
  <c r="AH209" i="2"/>
  <c r="AH630" i="2"/>
  <c r="AH685" i="2"/>
  <c r="AH598" i="2"/>
  <c r="AH239" i="2"/>
  <c r="AH313" i="2"/>
  <c r="AH225" i="2"/>
  <c r="AH379" i="2"/>
  <c r="AH406" i="2"/>
  <c r="AH330" i="2"/>
  <c r="AH603" i="2"/>
  <c r="AH707" i="2"/>
  <c r="AH549" i="2"/>
  <c r="AH558" i="2"/>
  <c r="AH629" i="2"/>
  <c r="AH466" i="2"/>
  <c r="AH700" i="2"/>
  <c r="AH606" i="2"/>
  <c r="AH404" i="2"/>
  <c r="AH594" i="2"/>
  <c r="AH683" i="2"/>
  <c r="AH449" i="2"/>
  <c r="AH388" i="2"/>
  <c r="AH393" i="2"/>
  <c r="AH666" i="2"/>
  <c r="AH501" i="2"/>
  <c r="AH682" i="2"/>
  <c r="AH523" i="2"/>
  <c r="AH692" i="2"/>
  <c r="AH697" i="2"/>
  <c r="AH617" i="2"/>
  <c r="AH696" i="2"/>
  <c r="O57" i="3" s="1"/>
  <c r="AH728" i="2"/>
  <c r="AH703" i="2"/>
  <c r="AH655" i="2"/>
  <c r="AH717" i="2"/>
  <c r="AH701" i="2"/>
  <c r="AH721" i="2"/>
  <c r="AH730" i="2"/>
  <c r="AH712" i="2"/>
  <c r="AH671" i="2"/>
  <c r="AG604" i="2"/>
  <c r="AG613" i="2"/>
  <c r="AG607" i="2"/>
  <c r="AG90" i="2"/>
  <c r="AG352" i="2"/>
  <c r="AG498" i="2"/>
  <c r="AG460" i="2"/>
  <c r="AG518" i="2"/>
  <c r="AG353" i="2"/>
  <c r="AG536" i="2"/>
  <c r="AG462" i="2"/>
  <c r="AG425" i="2"/>
  <c r="AG675" i="2"/>
  <c r="AG216" i="2"/>
  <c r="AG111" i="2"/>
  <c r="AG463" i="2"/>
  <c r="AG464" i="2"/>
  <c r="AG370" i="2"/>
  <c r="AG40" i="2"/>
  <c r="AG672" i="2"/>
  <c r="AG357" i="2"/>
  <c r="AG484" i="2"/>
  <c r="AG53" i="2"/>
  <c r="AG383" i="2"/>
  <c r="AG532" i="2"/>
  <c r="AG513" i="2"/>
  <c r="AG178" i="2"/>
  <c r="AG628" i="2"/>
  <c r="AG529" i="2"/>
  <c r="AG244" i="2"/>
  <c r="AG360" i="2"/>
  <c r="AG359" i="2"/>
  <c r="AG66" i="2"/>
  <c r="AG596" i="2"/>
  <c r="AG3" i="2"/>
  <c r="AG569" i="2"/>
  <c r="AG91" i="2"/>
  <c r="AG287" i="2"/>
  <c r="AG176" i="2"/>
  <c r="AG419" i="2"/>
  <c r="AG106" i="2"/>
  <c r="AG528" i="2"/>
  <c r="AG367" i="2"/>
  <c r="AG180" i="2"/>
  <c r="AG547" i="2"/>
  <c r="AG67" i="2"/>
  <c r="AG187" i="2"/>
  <c r="AG108" i="2"/>
  <c r="AG241" i="2"/>
  <c r="AG335" i="2"/>
  <c r="AG122" i="2"/>
  <c r="AG521" i="2"/>
  <c r="AG371" i="2"/>
  <c r="AG491" i="2"/>
  <c r="AG119" i="2"/>
  <c r="AG299" i="2"/>
  <c r="AG130" i="2"/>
  <c r="AG251" i="2"/>
  <c r="AG159" i="2"/>
  <c r="AG457" i="2"/>
  <c r="AG620" i="2"/>
  <c r="AG477" i="2"/>
  <c r="AG194" i="2"/>
  <c r="AG346" i="2"/>
  <c r="AG116" i="2"/>
  <c r="AG135" i="2"/>
  <c r="AG358" i="2"/>
  <c r="AG454" i="2"/>
  <c r="AG312" i="2"/>
  <c r="AG234" i="2"/>
  <c r="AG85" i="2"/>
  <c r="AG97" i="2"/>
  <c r="AG410" i="2"/>
  <c r="AG471" i="2"/>
  <c r="AG207" i="2"/>
  <c r="AG342" i="2"/>
  <c r="AG461" i="2"/>
  <c r="AG380" i="2"/>
  <c r="AG643" i="2"/>
  <c r="AG447" i="2"/>
  <c r="AG279" i="2"/>
  <c r="AG73" i="2"/>
  <c r="AG255" i="2"/>
  <c r="AG192" i="2"/>
  <c r="AG218" i="2"/>
  <c r="AG668" i="2"/>
  <c r="AG434" i="2"/>
  <c r="AG544" i="2"/>
  <c r="AG154" i="2"/>
  <c r="AG7" i="2"/>
  <c r="AG608" i="2"/>
  <c r="AG10" i="2"/>
  <c r="AG515" i="2"/>
  <c r="AG326" i="2"/>
  <c r="AG347" i="2"/>
  <c r="AG77" i="2"/>
  <c r="AG288" i="2"/>
  <c r="AG263" i="2"/>
  <c r="AG242" i="2"/>
  <c r="AG75" i="2"/>
  <c r="AG286" i="2"/>
  <c r="AG416" i="2"/>
  <c r="AG118" i="2"/>
  <c r="AG503" i="2"/>
  <c r="AG372" i="2"/>
  <c r="AG144" i="2"/>
  <c r="AG137" i="2"/>
  <c r="AG298" i="2"/>
  <c r="AG210" i="2"/>
  <c r="AG179" i="2"/>
  <c r="AG236" i="2"/>
  <c r="AG272" i="2"/>
  <c r="AG688" i="2"/>
  <c r="AG58" i="2"/>
  <c r="AG493" i="2"/>
  <c r="AG117" i="2"/>
  <c r="AG516" i="2"/>
  <c r="AG389" i="2"/>
  <c r="AG80" i="2"/>
  <c r="AG438" i="2"/>
  <c r="AG249" i="2"/>
  <c r="AG642" i="2"/>
  <c r="AG25" i="2"/>
  <c r="AG245" i="2"/>
  <c r="AG296" i="2"/>
  <c r="AG120" i="2"/>
  <c r="AG46" i="2"/>
  <c r="AG336" i="2"/>
  <c r="AG45" i="2"/>
  <c r="AG17" i="2"/>
  <c r="AG632" i="2"/>
  <c r="AG679" i="2"/>
  <c r="AG667" i="2"/>
  <c r="AG206" i="2"/>
  <c r="AG644" i="2"/>
  <c r="AG337" i="2"/>
  <c r="AG221" i="2"/>
  <c r="AG715" i="2"/>
  <c r="AG291" i="2"/>
  <c r="AG238" i="2"/>
  <c r="AG418" i="2"/>
  <c r="AG285" i="2"/>
  <c r="AG411" i="2"/>
  <c r="AG526" i="2"/>
  <c r="AG256" i="2"/>
  <c r="AG321" i="2"/>
  <c r="AG257" i="2"/>
  <c r="AG339" i="2"/>
  <c r="AG98" i="2"/>
  <c r="AG261" i="2"/>
  <c r="AG95" i="2"/>
  <c r="AG145" i="2"/>
  <c r="AG94" i="2"/>
  <c r="AG548" i="2"/>
  <c r="AG309" i="2"/>
  <c r="AG16" i="2"/>
  <c r="AG322" i="2"/>
  <c r="AG153" i="2"/>
  <c r="AG392" i="2"/>
  <c r="AG573" i="2"/>
  <c r="AG465" i="2"/>
  <c r="AG509" i="2"/>
  <c r="AG524" i="2"/>
  <c r="AG228" i="2"/>
  <c r="AG537" i="2"/>
  <c r="AG440" i="2"/>
  <c r="AG220" i="2"/>
  <c r="AG533" i="2"/>
  <c r="AG650" i="2"/>
  <c r="AG550" i="2"/>
  <c r="AG562" i="2"/>
  <c r="AG639" i="2"/>
  <c r="AG554" i="2"/>
  <c r="AG687" i="2"/>
  <c r="AG654" i="2"/>
  <c r="AG226" i="2"/>
  <c r="AG351" i="2"/>
  <c r="AG519" i="2"/>
  <c r="AG621" i="2"/>
  <c r="AG48" i="2"/>
  <c r="AG202" i="2"/>
  <c r="AG110" i="2"/>
  <c r="AG294" i="2"/>
  <c r="AG641" i="2"/>
  <c r="AG574" i="2"/>
  <c r="AG52" i="2"/>
  <c r="AG626" i="2"/>
  <c r="AG273" i="2"/>
  <c r="AG402" i="2"/>
  <c r="AG201" i="2"/>
  <c r="AG141" i="2"/>
  <c r="AG173" i="2"/>
  <c r="AG364" i="2"/>
  <c r="AG567" i="2"/>
  <c r="AG592" i="2"/>
  <c r="AG15" i="2"/>
  <c r="AG34" i="2"/>
  <c r="AG649" i="2"/>
  <c r="AG428" i="2"/>
  <c r="AG647" i="2"/>
  <c r="AG293" i="2"/>
  <c r="AG575" i="2"/>
  <c r="AG522" i="2"/>
  <c r="AG427" i="2"/>
  <c r="AG512" i="2"/>
  <c r="AG5" i="2"/>
  <c r="AG260" i="2"/>
  <c r="AG69" i="2"/>
  <c r="AG452" i="2"/>
  <c r="AG520" i="2"/>
  <c r="AG79" i="2"/>
  <c r="AG31" i="2"/>
  <c r="AG450" i="2"/>
  <c r="AG107" i="2"/>
  <c r="AG247" i="2"/>
  <c r="AG511" i="2"/>
  <c r="AG415" i="2"/>
  <c r="AG155" i="2"/>
  <c r="AG417" i="2"/>
  <c r="AG125" i="2"/>
  <c r="AG514" i="2"/>
  <c r="AG170" i="2"/>
  <c r="AG156" i="2"/>
  <c r="AG74" i="2"/>
  <c r="AG86" i="2"/>
  <c r="AG566" i="2"/>
  <c r="AG407" i="2"/>
  <c r="AG453" i="2"/>
  <c r="AG70" i="2"/>
  <c r="AG240" i="2"/>
  <c r="AG297" i="2"/>
  <c r="AG483" i="2"/>
  <c r="AG714" i="2"/>
  <c r="AG14" i="2"/>
  <c r="AG476" i="2"/>
  <c r="AG467" i="2"/>
  <c r="AG662" i="2"/>
  <c r="AG302" i="2"/>
  <c r="AG151" i="2"/>
  <c r="AG445" i="2"/>
  <c r="AG55" i="2"/>
  <c r="AG224" i="2"/>
  <c r="AG587" i="2"/>
  <c r="AG338" i="2"/>
  <c r="AG276" i="2"/>
  <c r="AG235" i="2"/>
  <c r="AG343" i="2"/>
  <c r="AG422" i="2"/>
  <c r="AG8" i="2"/>
  <c r="AG408" i="2"/>
  <c r="AG56" i="2"/>
  <c r="AG711" i="2"/>
  <c r="AG63" i="2"/>
  <c r="AG355" i="2"/>
  <c r="AG556" i="2"/>
  <c r="AG49" i="2"/>
  <c r="AG702" i="2"/>
  <c r="AG9" i="2"/>
  <c r="AG582" i="2"/>
  <c r="AG168" i="2"/>
  <c r="AG525" i="2"/>
  <c r="AG99" i="2"/>
  <c r="AG93" i="2"/>
  <c r="AG695" i="2"/>
  <c r="AG424" i="2"/>
  <c r="AG384" i="2"/>
  <c r="AG487" i="2"/>
  <c r="AG581" i="2"/>
  <c r="AG47" i="2"/>
  <c r="AG420" i="2"/>
  <c r="AG344" i="2"/>
  <c r="AG468" i="2"/>
  <c r="AG648" i="2"/>
  <c r="AG334" i="2"/>
  <c r="AG211" i="2"/>
  <c r="AG396" i="2"/>
  <c r="AG414" i="2"/>
  <c r="AG611" i="2"/>
  <c r="AG283" i="2"/>
  <c r="AG473" i="2"/>
  <c r="AG54" i="2"/>
  <c r="AG400" i="2"/>
  <c r="AG81" i="2"/>
  <c r="AG435" i="2"/>
  <c r="AG443" i="2"/>
  <c r="AG101" i="2"/>
  <c r="AG264" i="2"/>
  <c r="AG345" i="2"/>
  <c r="AG253" i="2"/>
  <c r="AG499" i="2"/>
  <c r="AG103" i="2"/>
  <c r="AG661" i="2"/>
  <c r="AG619" i="2"/>
  <c r="AG589" i="2"/>
  <c r="AG506" i="2"/>
  <c r="AG303" i="2"/>
  <c r="AG188" i="2"/>
  <c r="AG4" i="2"/>
  <c r="AG412" i="2"/>
  <c r="AG385" i="2"/>
  <c r="AG397" i="2"/>
  <c r="AG43" i="2"/>
  <c r="AG482" i="2"/>
  <c r="AG169" i="2"/>
  <c r="AG577" i="2"/>
  <c r="AG510" i="2"/>
  <c r="AG196" i="2"/>
  <c r="AG610" i="2"/>
  <c r="AG576" i="2"/>
  <c r="AG284" i="2"/>
  <c r="AG319" i="2"/>
  <c r="AG229" i="2"/>
  <c r="AG121" i="2"/>
  <c r="AG132" i="2"/>
  <c r="AG19" i="2"/>
  <c r="AG109" i="2"/>
  <c r="AG219" i="2"/>
  <c r="AG243" i="2"/>
  <c r="AG497" i="2"/>
  <c r="AG227" i="2"/>
  <c r="AG354" i="2"/>
  <c r="AG177" i="2"/>
  <c r="AG323" i="2"/>
  <c r="AG142" i="2"/>
  <c r="AG350" i="2"/>
  <c r="AG277" i="2"/>
  <c r="AG149" i="2"/>
  <c r="AG230" i="2"/>
  <c r="AG409" i="2"/>
  <c r="AG704" i="2"/>
  <c r="AG327" i="2"/>
  <c r="AG593" i="2"/>
  <c r="AG444" i="2"/>
  <c r="AG212" i="2"/>
  <c r="AG214" i="2"/>
  <c r="AG698" i="2"/>
  <c r="AG546" i="2"/>
  <c r="AG89" i="2"/>
  <c r="AG64" i="2"/>
  <c r="AG127" i="2"/>
  <c r="AG304" i="2"/>
  <c r="AG27" i="2"/>
  <c r="AG373" i="2"/>
  <c r="AG430" i="2"/>
  <c r="AG555" i="2"/>
  <c r="AG171" i="2"/>
  <c r="AG455" i="2"/>
  <c r="AG306" i="2"/>
  <c r="AG332" i="2"/>
  <c r="AG295" i="2"/>
  <c r="AG198" i="2"/>
  <c r="AG129" i="2"/>
  <c r="AG638" i="2"/>
  <c r="AG146" i="2"/>
  <c r="AG26" i="2"/>
  <c r="AG13" i="2"/>
  <c r="AG706" i="2"/>
  <c r="AG676" i="2"/>
  <c r="AG124" i="2"/>
  <c r="AG82" i="2"/>
  <c r="AG368" i="2"/>
  <c r="AG258" i="2"/>
  <c r="AG540" i="2"/>
  <c r="AG308" i="2"/>
  <c r="AG597" i="2"/>
  <c r="AG60" i="2"/>
  <c r="AG664" i="2"/>
  <c r="AG561" i="2"/>
  <c r="AG190" i="2"/>
  <c r="AG41" i="2"/>
  <c r="AG213" i="2"/>
  <c r="AG527" i="2"/>
  <c r="AG265" i="2"/>
  <c r="AG584" i="2"/>
  <c r="AG673" i="2"/>
  <c r="AG545" i="2"/>
  <c r="AG2" i="2"/>
  <c r="AG622" i="2"/>
  <c r="AG68" i="2"/>
  <c r="AG6" i="2"/>
  <c r="AG11" i="2"/>
  <c r="AG614" i="2"/>
  <c r="AG394" i="2"/>
  <c r="AG262" i="2"/>
  <c r="AG568" i="2"/>
  <c r="AG133" i="2"/>
  <c r="AG488" i="2"/>
  <c r="AG616" i="2"/>
  <c r="AG163" i="2"/>
  <c r="AG143" i="2"/>
  <c r="AG328" i="2"/>
  <c r="AG305" i="2"/>
  <c r="AG474" i="2"/>
  <c r="AG636" i="2"/>
  <c r="AG12" i="2"/>
  <c r="AG656" i="2"/>
  <c r="AG301" i="2"/>
  <c r="AG76" i="2"/>
  <c r="AG268" i="2"/>
  <c r="AG33" i="2"/>
  <c r="AG563" i="2"/>
  <c r="AG164" i="2"/>
  <c r="AG22" i="2"/>
  <c r="AG289" i="2"/>
  <c r="AG504" i="2"/>
  <c r="AG186" i="2"/>
  <c r="AG271" i="2"/>
  <c r="AG72" i="2"/>
  <c r="AG496" i="2"/>
  <c r="AG113" i="2"/>
  <c r="AG181" i="2"/>
  <c r="AG222" i="2"/>
  <c r="AG50" i="2"/>
  <c r="AG530" i="2"/>
  <c r="AG333" i="2"/>
  <c r="AG624" i="2"/>
  <c r="AG158" i="2"/>
  <c r="AG152" i="2"/>
  <c r="AG361" i="2"/>
  <c r="AG600" i="2"/>
  <c r="AG376" i="2"/>
  <c r="AG174" i="2"/>
  <c r="AG87" i="2"/>
  <c r="AG282" i="2"/>
  <c r="AG259" i="2"/>
  <c r="AG20" i="2"/>
  <c r="AG538" i="2"/>
  <c r="AG431" i="2"/>
  <c r="AG314" i="2"/>
  <c r="AG23" i="2"/>
  <c r="AG114" i="2"/>
  <c r="AG300" i="2"/>
  <c r="AG44" i="2"/>
  <c r="AG195" i="2"/>
  <c r="AG553" i="2"/>
  <c r="AG731" i="2"/>
  <c r="AG541" i="2"/>
  <c r="AG292" i="2"/>
  <c r="AG203" i="2"/>
  <c r="AG104" i="2"/>
  <c r="AG517" i="2"/>
  <c r="AG274" i="2"/>
  <c r="AG61" i="2"/>
  <c r="AG665" i="2"/>
  <c r="AG494" i="2"/>
  <c r="AG42" i="2"/>
  <c r="AG317" i="2"/>
  <c r="AG601" i="2"/>
  <c r="AG252" i="2"/>
  <c r="AG83" i="2"/>
  <c r="AG686" i="2"/>
  <c r="AG623" i="2"/>
  <c r="AG311" i="2"/>
  <c r="AG232" i="2"/>
  <c r="AG183" i="2"/>
  <c r="AG539" i="2"/>
  <c r="AG716" i="2"/>
  <c r="AG651" i="2"/>
  <c r="AG390" i="2"/>
  <c r="AG542" i="2"/>
  <c r="AG570" i="2"/>
  <c r="AG699" i="2"/>
  <c r="AG551" i="2"/>
  <c r="AG369" i="2"/>
  <c r="AG634" i="2"/>
  <c r="AG78" i="2"/>
  <c r="AG446" i="2"/>
  <c r="AG652" i="2"/>
  <c r="AG316" i="2"/>
  <c r="AG278" i="2"/>
  <c r="AG612" i="2"/>
  <c r="AG470" i="2"/>
  <c r="AG485" i="2"/>
  <c r="AG189" i="2"/>
  <c r="AG451" i="2"/>
  <c r="AG65" i="2"/>
  <c r="AG689" i="2"/>
  <c r="AG62" i="2"/>
  <c r="AG166" i="2"/>
  <c r="AG421" i="2"/>
  <c r="AG426" i="2"/>
  <c r="AG175" i="2"/>
  <c r="AG21" i="2"/>
  <c r="AG28" i="2"/>
  <c r="AG374" i="2"/>
  <c r="AG139" i="2"/>
  <c r="AG318" i="2"/>
  <c r="AG480" i="2"/>
  <c r="AG559" i="2"/>
  <c r="AG269" i="2"/>
  <c r="AG458" i="2"/>
  <c r="AG459" i="2"/>
  <c r="AG564" i="2"/>
  <c r="AG150" i="2"/>
  <c r="AG161" i="2"/>
  <c r="AG280" i="2"/>
  <c r="AG722" i="2"/>
  <c r="AG580" i="2"/>
  <c r="AG709" i="2"/>
  <c r="AG200" i="2"/>
  <c r="AG348" i="2"/>
  <c r="AG710" i="2"/>
  <c r="AG112" i="2"/>
  <c r="AG691" i="2"/>
  <c r="AG92" i="2"/>
  <c r="AG441" i="2"/>
  <c r="AG578" i="2"/>
  <c r="AG377" i="2"/>
  <c r="AG423" i="2"/>
  <c r="AG184" i="2"/>
  <c r="AG71" i="2"/>
  <c r="AG270" i="2"/>
  <c r="AG51" i="2"/>
  <c r="AG250" i="2"/>
  <c r="AG478" i="2"/>
  <c r="AG18" i="2"/>
  <c r="AG24" i="2"/>
  <c r="AG39" i="2"/>
  <c r="AG481" i="2"/>
  <c r="AG30" i="2"/>
  <c r="AG631" i="2"/>
  <c r="AG128" i="2"/>
  <c r="AG633" i="2"/>
  <c r="AG560" i="2"/>
  <c r="AG29" i="2"/>
  <c r="AG456" i="2"/>
  <c r="AG507" i="2"/>
  <c r="AG588" i="2"/>
  <c r="AG38" i="2"/>
  <c r="AG437" i="2"/>
  <c r="AG708" i="2"/>
  <c r="AG391" i="2"/>
  <c r="AG182" i="2"/>
  <c r="AG508" i="2"/>
  <c r="AG331" i="2"/>
  <c r="AG489" i="2"/>
  <c r="AG531" i="2"/>
  <c r="AG595" i="2"/>
  <c r="AG723" i="2"/>
  <c r="AG436" i="2"/>
  <c r="AG401" i="2"/>
  <c r="AG84" i="2"/>
  <c r="AG172" i="2"/>
  <c r="AG609" i="2"/>
  <c r="AG185" i="2"/>
  <c r="AG399" i="2"/>
  <c r="AG646" i="2"/>
  <c r="AG543" i="2"/>
  <c r="AG729" i="2"/>
  <c r="AG502" i="2"/>
  <c r="AG660" i="2"/>
  <c r="AG726" i="2"/>
  <c r="AG281" i="2"/>
  <c r="AG105" i="2"/>
  <c r="AG217" i="2"/>
  <c r="AG148" i="2"/>
  <c r="AG495" i="2"/>
  <c r="AG237" i="2"/>
  <c r="AG625" i="2"/>
  <c r="AG645" i="2"/>
  <c r="AG329" i="2"/>
  <c r="AG640" i="2"/>
  <c r="AG266" i="2"/>
  <c r="AG115" i="2"/>
  <c r="AG439" i="2"/>
  <c r="AG500" i="2"/>
  <c r="AG275" i="2"/>
  <c r="AG375" i="2"/>
  <c r="AG690" i="2"/>
  <c r="AG680" i="2"/>
  <c r="AG387" i="2"/>
  <c r="AG37" i="2"/>
  <c r="AG382" i="2"/>
  <c r="AG591" i="2"/>
  <c r="AG147" i="2"/>
  <c r="AG669" i="2"/>
  <c r="AG492" i="2"/>
  <c r="AG605" i="2"/>
  <c r="AG123" i="2"/>
  <c r="AG663" i="2"/>
  <c r="AG140" i="2"/>
  <c r="AG32" i="2"/>
  <c r="AG618" i="2"/>
  <c r="AG310" i="2"/>
  <c r="AG193" i="2"/>
  <c r="AG290" i="2"/>
  <c r="AG403" i="2"/>
  <c r="AG475" i="2"/>
  <c r="AG248" i="2"/>
  <c r="AG197" i="2"/>
  <c r="AG727" i="2"/>
  <c r="AG57" i="2"/>
  <c r="AG254" i="2"/>
  <c r="AG162" i="2"/>
  <c r="AG36" i="2"/>
  <c r="AG102" i="2"/>
  <c r="AG678" i="2"/>
  <c r="AG307" i="2"/>
  <c r="AG705" i="2"/>
  <c r="AG131" i="2"/>
  <c r="AG267" i="2"/>
  <c r="AG535" i="2"/>
  <c r="AG602" i="2"/>
  <c r="AG490" i="2"/>
  <c r="AG96" i="2"/>
  <c r="AG448" i="2"/>
  <c r="AG472" i="2"/>
  <c r="AG215" i="2"/>
  <c r="AG126" i="2"/>
  <c r="AG378" i="2"/>
  <c r="AG586" i="2"/>
  <c r="AG677" i="2"/>
  <c r="AG405" i="2"/>
  <c r="AG599" i="2"/>
  <c r="AG165" i="2"/>
  <c r="AG657" i="2"/>
  <c r="AG557" i="2"/>
  <c r="AG191" i="2"/>
  <c r="AG366" i="2"/>
  <c r="AG398" i="2"/>
  <c r="AG724" i="2"/>
  <c r="AG381" i="2"/>
  <c r="AG719" i="2"/>
  <c r="AG223" i="2"/>
  <c r="AG572" i="2"/>
  <c r="AG637" i="2"/>
  <c r="AG718" i="2"/>
  <c r="AG167" i="2"/>
  <c r="AG246" i="2"/>
  <c r="AG59" i="2"/>
  <c r="AG670" i="2"/>
  <c r="AG413" i="2"/>
  <c r="AG231" i="2"/>
  <c r="AG134" i="2"/>
  <c r="AG136" i="2"/>
  <c r="AG356" i="2"/>
  <c r="AG432" i="2"/>
  <c r="AG341" i="2"/>
  <c r="AG138" i="2"/>
  <c r="AG694" i="2"/>
  <c r="AG429" i="2"/>
  <c r="AG325" i="2"/>
  <c r="AG199" i="2"/>
  <c r="AG320" i="2"/>
  <c r="AG693" i="2"/>
  <c r="AG35" i="2"/>
  <c r="AG659" i="2"/>
  <c r="AG725" i="2"/>
  <c r="AG627" i="2"/>
  <c r="AG732" i="2"/>
  <c r="AG615" i="2"/>
  <c r="AG635" i="2"/>
  <c r="AG585" i="2"/>
  <c r="AG204" i="2"/>
  <c r="AG684" i="2"/>
  <c r="AG157" i="2"/>
  <c r="AG442" i="2"/>
  <c r="AG362" i="2"/>
  <c r="AG340" i="2"/>
  <c r="AG583" i="2"/>
  <c r="AG433" i="2"/>
  <c r="AG579" i="2"/>
  <c r="AG100" i="2"/>
  <c r="AG653" i="2"/>
  <c r="AG315" i="2"/>
  <c r="AG486" i="2"/>
  <c r="AG658" i="2"/>
  <c r="AG386" i="2"/>
  <c r="AG205" i="2"/>
  <c r="AG88" i="2"/>
  <c r="AG479" i="2"/>
  <c r="AG534" i="2"/>
  <c r="AG552" i="2"/>
  <c r="AG469" i="2"/>
  <c r="AG363" i="2"/>
  <c r="AG681" i="2"/>
  <c r="AG365" i="2"/>
  <c r="AG233" i="2"/>
  <c r="AG565" i="2"/>
  <c r="AG324" i="2"/>
  <c r="AG590" i="2"/>
  <c r="AG160" i="2"/>
  <c r="AG349" i="2"/>
  <c r="AG505" i="2"/>
  <c r="AG208" i="2"/>
  <c r="AG713" i="2"/>
  <c r="AG720" i="2"/>
  <c r="AG571" i="2"/>
  <c r="AG395" i="2"/>
  <c r="AG674" i="2"/>
  <c r="AG209" i="2"/>
  <c r="AG630" i="2"/>
  <c r="AG685" i="2"/>
  <c r="AG598" i="2"/>
  <c r="AG239" i="2"/>
  <c r="AG313" i="2"/>
  <c r="AG225" i="2"/>
  <c r="AG379" i="2"/>
  <c r="AG406" i="2"/>
  <c r="AG330" i="2"/>
  <c r="AG603" i="2"/>
  <c r="AG707" i="2"/>
  <c r="AG549" i="2"/>
  <c r="AG558" i="2"/>
  <c r="AG629" i="2"/>
  <c r="AG466" i="2"/>
  <c r="AG700" i="2"/>
  <c r="AG606" i="2"/>
  <c r="AG404" i="2"/>
  <c r="AG594" i="2"/>
  <c r="AG683" i="2"/>
  <c r="AG449" i="2"/>
  <c r="AG388" i="2"/>
  <c r="AG393" i="2"/>
  <c r="AG666" i="2"/>
  <c r="AG501" i="2"/>
  <c r="AG682" i="2"/>
  <c r="AG523" i="2"/>
  <c r="AG692" i="2"/>
  <c r="AG697" i="2"/>
  <c r="AG617" i="2"/>
  <c r="AG696" i="2"/>
  <c r="AG728" i="2"/>
  <c r="AG703" i="2"/>
  <c r="AG655" i="2"/>
  <c r="AG717" i="2"/>
  <c r="AG701" i="2"/>
  <c r="AG721" i="2"/>
  <c r="AG730" i="2"/>
  <c r="AG712" i="2"/>
  <c r="AG671" i="2"/>
  <c r="AF604" i="2"/>
  <c r="AF613" i="2"/>
  <c r="AF607" i="2"/>
  <c r="AF90" i="2"/>
  <c r="AF352" i="2"/>
  <c r="AF498" i="2"/>
  <c r="AF460" i="2"/>
  <c r="AF518" i="2"/>
  <c r="AF353" i="2"/>
  <c r="AF536" i="2"/>
  <c r="AF462" i="2"/>
  <c r="AF425" i="2"/>
  <c r="AF675" i="2"/>
  <c r="AF216" i="2"/>
  <c r="AF111" i="2"/>
  <c r="AF463" i="2"/>
  <c r="AF464" i="2"/>
  <c r="AF370" i="2"/>
  <c r="AF40" i="2"/>
  <c r="AF672" i="2"/>
  <c r="AF357" i="2"/>
  <c r="AF484" i="2"/>
  <c r="AF53" i="2"/>
  <c r="AF383" i="2"/>
  <c r="AF532" i="2"/>
  <c r="AF513" i="2"/>
  <c r="AF178" i="2"/>
  <c r="AF628" i="2"/>
  <c r="AF529" i="2"/>
  <c r="AF244" i="2"/>
  <c r="AF360" i="2"/>
  <c r="AF359" i="2"/>
  <c r="AF66" i="2"/>
  <c r="AF596" i="2"/>
  <c r="AF3" i="2"/>
  <c r="AF569" i="2"/>
  <c r="AF91" i="2"/>
  <c r="AF287" i="2"/>
  <c r="AF176" i="2"/>
  <c r="AF419" i="2"/>
  <c r="AF106" i="2"/>
  <c r="AF528" i="2"/>
  <c r="AF367" i="2"/>
  <c r="AF180" i="2"/>
  <c r="AF547" i="2"/>
  <c r="AF67" i="2"/>
  <c r="AF187" i="2"/>
  <c r="AF108" i="2"/>
  <c r="AF241" i="2"/>
  <c r="AF335" i="2"/>
  <c r="AF122" i="2"/>
  <c r="AF521" i="2"/>
  <c r="AF371" i="2"/>
  <c r="AF491" i="2"/>
  <c r="AF119" i="2"/>
  <c r="AF299" i="2"/>
  <c r="AF130" i="2"/>
  <c r="AF251" i="2"/>
  <c r="AF159" i="2"/>
  <c r="AF457" i="2"/>
  <c r="AF620" i="2"/>
  <c r="AF477" i="2"/>
  <c r="AF194" i="2"/>
  <c r="AF346" i="2"/>
  <c r="AF116" i="2"/>
  <c r="AF135" i="2"/>
  <c r="AF358" i="2"/>
  <c r="AF454" i="2"/>
  <c r="AF312" i="2"/>
  <c r="AF234" i="2"/>
  <c r="AF85" i="2"/>
  <c r="AF97" i="2"/>
  <c r="AF410" i="2"/>
  <c r="AF471" i="2"/>
  <c r="AF207" i="2"/>
  <c r="AF342" i="2"/>
  <c r="AF461" i="2"/>
  <c r="AF380" i="2"/>
  <c r="AF643" i="2"/>
  <c r="AF447" i="2"/>
  <c r="AF279" i="2"/>
  <c r="AF73" i="2"/>
  <c r="AF255" i="2"/>
  <c r="AF192" i="2"/>
  <c r="AF218" i="2"/>
  <c r="AF668" i="2"/>
  <c r="AF434" i="2"/>
  <c r="AF544" i="2"/>
  <c r="AF154" i="2"/>
  <c r="AF7" i="2"/>
  <c r="AF608" i="2"/>
  <c r="AF10" i="2"/>
  <c r="AF515" i="2"/>
  <c r="AF326" i="2"/>
  <c r="AF347" i="2"/>
  <c r="AF77" i="2"/>
  <c r="AF288" i="2"/>
  <c r="AF263" i="2"/>
  <c r="AF242" i="2"/>
  <c r="AF75" i="2"/>
  <c r="AF286" i="2"/>
  <c r="AF416" i="2"/>
  <c r="AF118" i="2"/>
  <c r="AF503" i="2"/>
  <c r="AF372" i="2"/>
  <c r="AF144" i="2"/>
  <c r="AF137" i="2"/>
  <c r="AF298" i="2"/>
  <c r="AF210" i="2"/>
  <c r="AF179" i="2"/>
  <c r="AF236" i="2"/>
  <c r="AF272" i="2"/>
  <c r="AF688" i="2"/>
  <c r="AF58" i="2"/>
  <c r="AF493" i="2"/>
  <c r="AF117" i="2"/>
  <c r="AF516" i="2"/>
  <c r="AF389" i="2"/>
  <c r="AF80" i="2"/>
  <c r="AF438" i="2"/>
  <c r="AF249" i="2"/>
  <c r="AF642" i="2"/>
  <c r="AF25" i="2"/>
  <c r="AF245" i="2"/>
  <c r="AF296" i="2"/>
  <c r="AF120" i="2"/>
  <c r="AF46" i="2"/>
  <c r="AF336" i="2"/>
  <c r="AF45" i="2"/>
  <c r="AF17" i="2"/>
  <c r="AF632" i="2"/>
  <c r="AF679" i="2"/>
  <c r="AF667" i="2"/>
  <c r="AF206" i="2"/>
  <c r="AF644" i="2"/>
  <c r="AF337" i="2"/>
  <c r="AF221" i="2"/>
  <c r="AF715" i="2"/>
  <c r="AF291" i="2"/>
  <c r="AF238" i="2"/>
  <c r="AF418" i="2"/>
  <c r="AF285" i="2"/>
  <c r="AF411" i="2"/>
  <c r="AF526" i="2"/>
  <c r="AF256" i="2"/>
  <c r="AF321" i="2"/>
  <c r="AF257" i="2"/>
  <c r="AF339" i="2"/>
  <c r="AF98" i="2"/>
  <c r="AF261" i="2"/>
  <c r="AF95" i="2"/>
  <c r="AF145" i="2"/>
  <c r="AF94" i="2"/>
  <c r="AF548" i="2"/>
  <c r="AF309" i="2"/>
  <c r="AF16" i="2"/>
  <c r="AF322" i="2"/>
  <c r="AF153" i="2"/>
  <c r="AF392" i="2"/>
  <c r="AF573" i="2"/>
  <c r="AF465" i="2"/>
  <c r="AF509" i="2"/>
  <c r="AF524" i="2"/>
  <c r="AF228" i="2"/>
  <c r="AF537" i="2"/>
  <c r="AF440" i="2"/>
  <c r="AF220" i="2"/>
  <c r="AF533" i="2"/>
  <c r="AF650" i="2"/>
  <c r="AF550" i="2"/>
  <c r="AF562" i="2"/>
  <c r="AF639" i="2"/>
  <c r="AF554" i="2"/>
  <c r="AF687" i="2"/>
  <c r="AF654" i="2"/>
  <c r="AF226" i="2"/>
  <c r="AF351" i="2"/>
  <c r="AF519" i="2"/>
  <c r="AF621" i="2"/>
  <c r="AF48" i="2"/>
  <c r="AF202" i="2"/>
  <c r="AF110" i="2"/>
  <c r="AF294" i="2"/>
  <c r="AF641" i="2"/>
  <c r="AF574" i="2"/>
  <c r="AF52" i="2"/>
  <c r="AF626" i="2"/>
  <c r="AF273" i="2"/>
  <c r="AF402" i="2"/>
  <c r="AF201" i="2"/>
  <c r="AF141" i="2"/>
  <c r="AF173" i="2"/>
  <c r="AF364" i="2"/>
  <c r="AF567" i="2"/>
  <c r="AF592" i="2"/>
  <c r="AF15" i="2"/>
  <c r="AF34" i="2"/>
  <c r="AF649" i="2"/>
  <c r="AF428" i="2"/>
  <c r="AF647" i="2"/>
  <c r="AF293" i="2"/>
  <c r="AF575" i="2"/>
  <c r="AF522" i="2"/>
  <c r="AF427" i="2"/>
  <c r="AF512" i="2"/>
  <c r="AF5" i="2"/>
  <c r="AF260" i="2"/>
  <c r="AF69" i="2"/>
  <c r="AF452" i="2"/>
  <c r="AF520" i="2"/>
  <c r="AF79" i="2"/>
  <c r="AF31" i="2"/>
  <c r="AF450" i="2"/>
  <c r="AF107" i="2"/>
  <c r="AF247" i="2"/>
  <c r="AF511" i="2"/>
  <c r="AF415" i="2"/>
  <c r="AF155" i="2"/>
  <c r="AF417" i="2"/>
  <c r="AF125" i="2"/>
  <c r="AF514" i="2"/>
  <c r="AF170" i="2"/>
  <c r="AF156" i="2"/>
  <c r="AF74" i="2"/>
  <c r="AF86" i="2"/>
  <c r="AF566" i="2"/>
  <c r="AF407" i="2"/>
  <c r="AF453" i="2"/>
  <c r="AF70" i="2"/>
  <c r="AF240" i="2"/>
  <c r="AF297" i="2"/>
  <c r="AF483" i="2"/>
  <c r="AF714" i="2"/>
  <c r="AF14" i="2"/>
  <c r="AF476" i="2"/>
  <c r="AF467" i="2"/>
  <c r="AF662" i="2"/>
  <c r="AF302" i="2"/>
  <c r="AF151" i="2"/>
  <c r="AF445" i="2"/>
  <c r="AF55" i="2"/>
  <c r="AF224" i="2"/>
  <c r="AF587" i="2"/>
  <c r="AF338" i="2"/>
  <c r="AF276" i="2"/>
  <c r="AF235" i="2"/>
  <c r="AF343" i="2"/>
  <c r="AF422" i="2"/>
  <c r="AF8" i="2"/>
  <c r="AF408" i="2"/>
  <c r="AF56" i="2"/>
  <c r="AF711" i="2"/>
  <c r="AF63" i="2"/>
  <c r="AF355" i="2"/>
  <c r="AF556" i="2"/>
  <c r="AF49" i="2"/>
  <c r="AF702" i="2"/>
  <c r="AF9" i="2"/>
  <c r="AF582" i="2"/>
  <c r="AF168" i="2"/>
  <c r="AF525" i="2"/>
  <c r="AF99" i="2"/>
  <c r="AF93" i="2"/>
  <c r="AF695" i="2"/>
  <c r="AF424" i="2"/>
  <c r="AF384" i="2"/>
  <c r="AF487" i="2"/>
  <c r="AF581" i="2"/>
  <c r="AF47" i="2"/>
  <c r="AF420" i="2"/>
  <c r="AF344" i="2"/>
  <c r="AF468" i="2"/>
  <c r="AF648" i="2"/>
  <c r="AF334" i="2"/>
  <c r="AF211" i="2"/>
  <c r="AF396" i="2"/>
  <c r="AF414" i="2"/>
  <c r="AF611" i="2"/>
  <c r="AF283" i="2"/>
  <c r="AF473" i="2"/>
  <c r="AF54" i="2"/>
  <c r="AF400" i="2"/>
  <c r="AF81" i="2"/>
  <c r="AF435" i="2"/>
  <c r="AF443" i="2"/>
  <c r="AF101" i="2"/>
  <c r="AF264" i="2"/>
  <c r="AF345" i="2"/>
  <c r="AF253" i="2"/>
  <c r="AF499" i="2"/>
  <c r="AF103" i="2"/>
  <c r="AF661" i="2"/>
  <c r="AF619" i="2"/>
  <c r="AF589" i="2"/>
  <c r="AF506" i="2"/>
  <c r="AF303" i="2"/>
  <c r="AF188" i="2"/>
  <c r="AF4" i="2"/>
  <c r="AF412" i="2"/>
  <c r="AF385" i="2"/>
  <c r="AF397" i="2"/>
  <c r="AF43" i="2"/>
  <c r="AF482" i="2"/>
  <c r="AF169" i="2"/>
  <c r="AF577" i="2"/>
  <c r="AF510" i="2"/>
  <c r="AF196" i="2"/>
  <c r="AF610" i="2"/>
  <c r="AF576" i="2"/>
  <c r="AF284" i="2"/>
  <c r="AF319" i="2"/>
  <c r="AF229" i="2"/>
  <c r="AF121" i="2"/>
  <c r="AF132" i="2"/>
  <c r="AF19" i="2"/>
  <c r="AF109" i="2"/>
  <c r="AF219" i="2"/>
  <c r="AF243" i="2"/>
  <c r="AF497" i="2"/>
  <c r="AF227" i="2"/>
  <c r="AF354" i="2"/>
  <c r="AF177" i="2"/>
  <c r="AF323" i="2"/>
  <c r="AF142" i="2"/>
  <c r="AF350" i="2"/>
  <c r="AF277" i="2"/>
  <c r="AF149" i="2"/>
  <c r="AF230" i="2"/>
  <c r="AF409" i="2"/>
  <c r="AF704" i="2"/>
  <c r="AF327" i="2"/>
  <c r="AF593" i="2"/>
  <c r="AF444" i="2"/>
  <c r="AF212" i="2"/>
  <c r="AF214" i="2"/>
  <c r="AF698" i="2"/>
  <c r="AF546" i="2"/>
  <c r="AF89" i="2"/>
  <c r="AF64" i="2"/>
  <c r="AF127" i="2"/>
  <c r="AF304" i="2"/>
  <c r="AF27" i="2"/>
  <c r="AF373" i="2"/>
  <c r="AF430" i="2"/>
  <c r="AF555" i="2"/>
  <c r="AF171" i="2"/>
  <c r="AF455" i="2"/>
  <c r="AF306" i="2"/>
  <c r="AF332" i="2"/>
  <c r="AF295" i="2"/>
  <c r="AF198" i="2"/>
  <c r="AF129" i="2"/>
  <c r="AF638" i="2"/>
  <c r="AF146" i="2"/>
  <c r="AF26" i="2"/>
  <c r="AF13" i="2"/>
  <c r="AF706" i="2"/>
  <c r="AF676" i="2"/>
  <c r="AF124" i="2"/>
  <c r="AF82" i="2"/>
  <c r="AF368" i="2"/>
  <c r="AF258" i="2"/>
  <c r="AF540" i="2"/>
  <c r="AF308" i="2"/>
  <c r="AF597" i="2"/>
  <c r="AF60" i="2"/>
  <c r="AF664" i="2"/>
  <c r="AF561" i="2"/>
  <c r="AF190" i="2"/>
  <c r="AF41" i="2"/>
  <c r="AF213" i="2"/>
  <c r="AF527" i="2"/>
  <c r="AF265" i="2"/>
  <c r="AF584" i="2"/>
  <c r="AF673" i="2"/>
  <c r="AF545" i="2"/>
  <c r="AF2" i="2"/>
  <c r="AF622" i="2"/>
  <c r="AF68" i="2"/>
  <c r="AF6" i="2"/>
  <c r="AF11" i="2"/>
  <c r="AF614" i="2"/>
  <c r="AF394" i="2"/>
  <c r="AF262" i="2"/>
  <c r="AF568" i="2"/>
  <c r="AF133" i="2"/>
  <c r="AF488" i="2"/>
  <c r="AF616" i="2"/>
  <c r="AF163" i="2"/>
  <c r="AF143" i="2"/>
  <c r="AF328" i="2"/>
  <c r="AF305" i="2"/>
  <c r="AF474" i="2"/>
  <c r="AF636" i="2"/>
  <c r="AF12" i="2"/>
  <c r="AF656" i="2"/>
  <c r="AF301" i="2"/>
  <c r="AF76" i="2"/>
  <c r="AF268" i="2"/>
  <c r="AF33" i="2"/>
  <c r="AF563" i="2"/>
  <c r="AF164" i="2"/>
  <c r="AF22" i="2"/>
  <c r="AF289" i="2"/>
  <c r="AF504" i="2"/>
  <c r="AF186" i="2"/>
  <c r="AF271" i="2"/>
  <c r="AF72" i="2"/>
  <c r="AF496" i="2"/>
  <c r="AF113" i="2"/>
  <c r="AF181" i="2"/>
  <c r="AF222" i="2"/>
  <c r="AF50" i="2"/>
  <c r="AF530" i="2"/>
  <c r="AF333" i="2"/>
  <c r="AF624" i="2"/>
  <c r="AF158" i="2"/>
  <c r="AF152" i="2"/>
  <c r="AF361" i="2"/>
  <c r="AF600" i="2"/>
  <c r="AF376" i="2"/>
  <c r="AF174" i="2"/>
  <c r="AF87" i="2"/>
  <c r="AF282" i="2"/>
  <c r="AF259" i="2"/>
  <c r="AF20" i="2"/>
  <c r="AF538" i="2"/>
  <c r="AF431" i="2"/>
  <c r="AF314" i="2"/>
  <c r="AF23" i="2"/>
  <c r="AF114" i="2"/>
  <c r="AF300" i="2"/>
  <c r="AF44" i="2"/>
  <c r="AF195" i="2"/>
  <c r="AF553" i="2"/>
  <c r="AF731" i="2"/>
  <c r="AF541" i="2"/>
  <c r="AF292" i="2"/>
  <c r="AF203" i="2"/>
  <c r="AF104" i="2"/>
  <c r="AF517" i="2"/>
  <c r="AF274" i="2"/>
  <c r="AF61" i="2"/>
  <c r="AF665" i="2"/>
  <c r="AF494" i="2"/>
  <c r="AF42" i="2"/>
  <c r="AF317" i="2"/>
  <c r="AF601" i="2"/>
  <c r="AF252" i="2"/>
  <c r="AF83" i="2"/>
  <c r="AF686" i="2"/>
  <c r="AF623" i="2"/>
  <c r="AF311" i="2"/>
  <c r="AF232" i="2"/>
  <c r="AF183" i="2"/>
  <c r="AF539" i="2"/>
  <c r="AF716" i="2"/>
  <c r="AF651" i="2"/>
  <c r="AF390" i="2"/>
  <c r="AF542" i="2"/>
  <c r="AF570" i="2"/>
  <c r="AF699" i="2"/>
  <c r="AF551" i="2"/>
  <c r="AF369" i="2"/>
  <c r="AF634" i="2"/>
  <c r="AF78" i="2"/>
  <c r="AF446" i="2"/>
  <c r="AF652" i="2"/>
  <c r="AF316" i="2"/>
  <c r="AF278" i="2"/>
  <c r="AF612" i="2"/>
  <c r="AF470" i="2"/>
  <c r="AF485" i="2"/>
  <c r="AF189" i="2"/>
  <c r="AF451" i="2"/>
  <c r="AF65" i="2"/>
  <c r="AF689" i="2"/>
  <c r="AF62" i="2"/>
  <c r="AF166" i="2"/>
  <c r="AF421" i="2"/>
  <c r="AF426" i="2"/>
  <c r="AF175" i="2"/>
  <c r="AF21" i="2"/>
  <c r="AF28" i="2"/>
  <c r="AF374" i="2"/>
  <c r="AF139" i="2"/>
  <c r="AF318" i="2"/>
  <c r="AF480" i="2"/>
  <c r="AF559" i="2"/>
  <c r="AF269" i="2"/>
  <c r="AF458" i="2"/>
  <c r="AF459" i="2"/>
  <c r="AF564" i="2"/>
  <c r="AF150" i="2"/>
  <c r="AF161" i="2"/>
  <c r="AF280" i="2"/>
  <c r="AF722" i="2"/>
  <c r="AF580" i="2"/>
  <c r="AF709" i="2"/>
  <c r="AF200" i="2"/>
  <c r="AF348" i="2"/>
  <c r="AF710" i="2"/>
  <c r="AF112" i="2"/>
  <c r="AF691" i="2"/>
  <c r="AF92" i="2"/>
  <c r="AF441" i="2"/>
  <c r="AF578" i="2"/>
  <c r="AF377" i="2"/>
  <c r="AF423" i="2"/>
  <c r="AF184" i="2"/>
  <c r="AF71" i="2"/>
  <c r="AF270" i="2"/>
  <c r="AF51" i="2"/>
  <c r="AF250" i="2"/>
  <c r="AF478" i="2"/>
  <c r="AF18" i="2"/>
  <c r="AF24" i="2"/>
  <c r="AF39" i="2"/>
  <c r="AF481" i="2"/>
  <c r="AF30" i="2"/>
  <c r="AF631" i="2"/>
  <c r="AF128" i="2"/>
  <c r="AF633" i="2"/>
  <c r="AF560" i="2"/>
  <c r="AF29" i="2"/>
  <c r="AF456" i="2"/>
  <c r="AF507" i="2"/>
  <c r="AF588" i="2"/>
  <c r="AF38" i="2"/>
  <c r="AF437" i="2"/>
  <c r="AF708" i="2"/>
  <c r="AF391" i="2"/>
  <c r="AF182" i="2"/>
  <c r="AF508" i="2"/>
  <c r="AF331" i="2"/>
  <c r="AF489" i="2"/>
  <c r="AF531" i="2"/>
  <c r="AF595" i="2"/>
  <c r="AF723" i="2"/>
  <c r="AF436" i="2"/>
  <c r="AF401" i="2"/>
  <c r="AF84" i="2"/>
  <c r="AF172" i="2"/>
  <c r="AF609" i="2"/>
  <c r="AF185" i="2"/>
  <c r="AF399" i="2"/>
  <c r="AF646" i="2"/>
  <c r="AF543" i="2"/>
  <c r="AF729" i="2"/>
  <c r="AF502" i="2"/>
  <c r="AF660" i="2"/>
  <c r="AF726" i="2"/>
  <c r="AF281" i="2"/>
  <c r="AF105" i="2"/>
  <c r="AF217" i="2"/>
  <c r="AF148" i="2"/>
  <c r="AF495" i="2"/>
  <c r="AF237" i="2"/>
  <c r="AF625" i="2"/>
  <c r="AF645" i="2"/>
  <c r="AF329" i="2"/>
  <c r="AF640" i="2"/>
  <c r="AF266" i="2"/>
  <c r="AF115" i="2"/>
  <c r="AF439" i="2"/>
  <c r="AF500" i="2"/>
  <c r="AF275" i="2"/>
  <c r="AF375" i="2"/>
  <c r="AF690" i="2"/>
  <c r="AF680" i="2"/>
  <c r="AF387" i="2"/>
  <c r="AF37" i="2"/>
  <c r="AF382" i="2"/>
  <c r="AF591" i="2"/>
  <c r="AF147" i="2"/>
  <c r="AF669" i="2"/>
  <c r="AF492" i="2"/>
  <c r="AF605" i="2"/>
  <c r="AF123" i="2"/>
  <c r="AF663" i="2"/>
  <c r="AF140" i="2"/>
  <c r="AF32" i="2"/>
  <c r="AF618" i="2"/>
  <c r="AF310" i="2"/>
  <c r="AF193" i="2"/>
  <c r="AF290" i="2"/>
  <c r="AF403" i="2"/>
  <c r="AF475" i="2"/>
  <c r="AF248" i="2"/>
  <c r="AF197" i="2"/>
  <c r="AF727" i="2"/>
  <c r="AF57" i="2"/>
  <c r="AF254" i="2"/>
  <c r="AF162" i="2"/>
  <c r="AF36" i="2"/>
  <c r="AF102" i="2"/>
  <c r="AF678" i="2"/>
  <c r="AF307" i="2"/>
  <c r="AF705" i="2"/>
  <c r="AF131" i="2"/>
  <c r="AF267" i="2"/>
  <c r="AF535" i="2"/>
  <c r="AF602" i="2"/>
  <c r="AF490" i="2"/>
  <c r="AF96" i="2"/>
  <c r="AF448" i="2"/>
  <c r="AF472" i="2"/>
  <c r="AF215" i="2"/>
  <c r="AF126" i="2"/>
  <c r="AF378" i="2"/>
  <c r="AF586" i="2"/>
  <c r="AF677" i="2"/>
  <c r="AF405" i="2"/>
  <c r="AF599" i="2"/>
  <c r="AF165" i="2"/>
  <c r="AF657" i="2"/>
  <c r="AF557" i="2"/>
  <c r="AF191" i="2"/>
  <c r="AF366" i="2"/>
  <c r="AF398" i="2"/>
  <c r="AF724" i="2"/>
  <c r="AF381" i="2"/>
  <c r="AF719" i="2"/>
  <c r="AF223" i="2"/>
  <c r="AF572" i="2"/>
  <c r="AF637" i="2"/>
  <c r="AF718" i="2"/>
  <c r="AF167" i="2"/>
  <c r="AF246" i="2"/>
  <c r="AF59" i="2"/>
  <c r="AF670" i="2"/>
  <c r="AF413" i="2"/>
  <c r="AF231" i="2"/>
  <c r="AF134" i="2"/>
  <c r="AF136" i="2"/>
  <c r="AF356" i="2"/>
  <c r="AF432" i="2"/>
  <c r="AF341" i="2"/>
  <c r="AF138" i="2"/>
  <c r="AF694" i="2"/>
  <c r="AF429" i="2"/>
  <c r="AF325" i="2"/>
  <c r="AF199" i="2"/>
  <c r="AF320" i="2"/>
  <c r="AF693" i="2"/>
  <c r="AF35" i="2"/>
  <c r="AF659" i="2"/>
  <c r="AF725" i="2"/>
  <c r="AF627" i="2"/>
  <c r="AF732" i="2"/>
  <c r="AF615" i="2"/>
  <c r="AF635" i="2"/>
  <c r="AF585" i="2"/>
  <c r="AF204" i="2"/>
  <c r="AF684" i="2"/>
  <c r="AF157" i="2"/>
  <c r="AF442" i="2"/>
  <c r="AF362" i="2"/>
  <c r="AF340" i="2"/>
  <c r="AF583" i="2"/>
  <c r="AF433" i="2"/>
  <c r="AF579" i="2"/>
  <c r="AF100" i="2"/>
  <c r="AF653" i="2"/>
  <c r="AF315" i="2"/>
  <c r="AF486" i="2"/>
  <c r="AF658" i="2"/>
  <c r="AF386" i="2"/>
  <c r="AF205" i="2"/>
  <c r="AF88" i="2"/>
  <c r="AF479" i="2"/>
  <c r="AF534" i="2"/>
  <c r="AF552" i="2"/>
  <c r="AF469" i="2"/>
  <c r="AF363" i="2"/>
  <c r="AF681" i="2"/>
  <c r="AF365" i="2"/>
  <c r="AF233" i="2"/>
  <c r="AF565" i="2"/>
  <c r="AF324" i="2"/>
  <c r="AF590" i="2"/>
  <c r="AF160" i="2"/>
  <c r="AF349" i="2"/>
  <c r="AF505" i="2"/>
  <c r="AF208" i="2"/>
  <c r="AF713" i="2"/>
  <c r="AF720" i="2"/>
  <c r="AF571" i="2"/>
  <c r="AF395" i="2"/>
  <c r="AF674" i="2"/>
  <c r="AF209" i="2"/>
  <c r="AF630" i="2"/>
  <c r="AF685" i="2"/>
  <c r="AF598" i="2"/>
  <c r="AF239" i="2"/>
  <c r="AF313" i="2"/>
  <c r="AF225" i="2"/>
  <c r="AF379" i="2"/>
  <c r="AF406" i="2"/>
  <c r="AF330" i="2"/>
  <c r="AF603" i="2"/>
  <c r="AF707" i="2"/>
  <c r="AF549" i="2"/>
  <c r="AF558" i="2"/>
  <c r="AF629" i="2"/>
  <c r="AF466" i="2"/>
  <c r="AF700" i="2"/>
  <c r="AF606" i="2"/>
  <c r="AF404" i="2"/>
  <c r="AF594" i="2"/>
  <c r="AF683" i="2"/>
  <c r="AF449" i="2"/>
  <c r="AF388" i="2"/>
  <c r="AF393" i="2"/>
  <c r="AF666" i="2"/>
  <c r="AF501" i="2"/>
  <c r="AF682" i="2"/>
  <c r="AF523" i="2"/>
  <c r="AF692" i="2"/>
  <c r="AF697" i="2"/>
  <c r="AF617" i="2"/>
  <c r="AF696" i="2"/>
  <c r="AF728" i="2"/>
  <c r="AF703" i="2"/>
  <c r="AF655" i="2"/>
  <c r="AF717" i="2"/>
  <c r="AF701" i="2"/>
  <c r="AF721" i="2"/>
  <c r="AF730" i="2"/>
  <c r="AF712" i="2"/>
  <c r="AF671" i="2"/>
  <c r="AE604" i="2"/>
  <c r="AE613" i="2"/>
  <c r="AE607" i="2"/>
  <c r="AE90" i="2"/>
  <c r="AE352" i="2"/>
  <c r="AE498" i="2"/>
  <c r="AE460" i="2"/>
  <c r="AE518" i="2"/>
  <c r="AE353" i="2"/>
  <c r="AE536" i="2"/>
  <c r="AE462" i="2"/>
  <c r="AE425" i="2"/>
  <c r="AE675" i="2"/>
  <c r="AE216" i="2"/>
  <c r="AE111" i="2"/>
  <c r="AE463" i="2"/>
  <c r="AE464" i="2"/>
  <c r="AE370" i="2"/>
  <c r="AE40" i="2"/>
  <c r="AE672" i="2"/>
  <c r="AE357" i="2"/>
  <c r="AE484" i="2"/>
  <c r="AE53" i="2"/>
  <c r="AE383" i="2"/>
  <c r="AE532" i="2"/>
  <c r="AE513" i="2"/>
  <c r="AE178" i="2"/>
  <c r="AE628" i="2"/>
  <c r="AE529" i="2"/>
  <c r="AE244" i="2"/>
  <c r="AE360" i="2"/>
  <c r="AE359" i="2"/>
  <c r="AE66" i="2"/>
  <c r="AE596" i="2"/>
  <c r="AE3" i="2"/>
  <c r="AE569" i="2"/>
  <c r="AE91" i="2"/>
  <c r="AE287" i="2"/>
  <c r="AE176" i="2"/>
  <c r="AE419" i="2"/>
  <c r="AE106" i="2"/>
  <c r="AE528" i="2"/>
  <c r="AE367" i="2"/>
  <c r="AE180" i="2"/>
  <c r="AE547" i="2"/>
  <c r="AE67" i="2"/>
  <c r="AE187" i="2"/>
  <c r="AE108" i="2"/>
  <c r="AE241" i="2"/>
  <c r="AE335" i="2"/>
  <c r="AE122" i="2"/>
  <c r="AE521" i="2"/>
  <c r="AE371" i="2"/>
  <c r="AE491" i="2"/>
  <c r="AE119" i="2"/>
  <c r="AE299" i="2"/>
  <c r="AE130" i="2"/>
  <c r="AE251" i="2"/>
  <c r="AE159" i="2"/>
  <c r="AE457" i="2"/>
  <c r="AE620" i="2"/>
  <c r="AE477" i="2"/>
  <c r="AE194" i="2"/>
  <c r="AE346" i="2"/>
  <c r="AE116" i="2"/>
  <c r="AE135" i="2"/>
  <c r="AE358" i="2"/>
  <c r="AE454" i="2"/>
  <c r="AE312" i="2"/>
  <c r="AE234" i="2"/>
  <c r="AE85" i="2"/>
  <c r="AE97" i="2"/>
  <c r="AE410" i="2"/>
  <c r="AE471" i="2"/>
  <c r="AE207" i="2"/>
  <c r="AE342" i="2"/>
  <c r="AE461" i="2"/>
  <c r="AE380" i="2"/>
  <c r="AE643" i="2"/>
  <c r="AE447" i="2"/>
  <c r="AE279" i="2"/>
  <c r="AE73" i="2"/>
  <c r="AE255" i="2"/>
  <c r="AE192" i="2"/>
  <c r="AE218" i="2"/>
  <c r="AE668" i="2"/>
  <c r="AE434" i="2"/>
  <c r="AE544" i="2"/>
  <c r="AE154" i="2"/>
  <c r="AE7" i="2"/>
  <c r="AE608" i="2"/>
  <c r="AE10" i="2"/>
  <c r="AE515" i="2"/>
  <c r="AE326" i="2"/>
  <c r="AE347" i="2"/>
  <c r="AE77" i="2"/>
  <c r="AE288" i="2"/>
  <c r="AE263" i="2"/>
  <c r="AE242" i="2"/>
  <c r="AE75" i="2"/>
  <c r="AE286" i="2"/>
  <c r="AE416" i="2"/>
  <c r="AE118" i="2"/>
  <c r="AE503" i="2"/>
  <c r="AE372" i="2"/>
  <c r="AE144" i="2"/>
  <c r="AE137" i="2"/>
  <c r="AE298" i="2"/>
  <c r="AE210" i="2"/>
  <c r="AE179" i="2"/>
  <c r="AE236" i="2"/>
  <c r="AE272" i="2"/>
  <c r="AE688" i="2"/>
  <c r="AE58" i="2"/>
  <c r="AE493" i="2"/>
  <c r="AE117" i="2"/>
  <c r="AE516" i="2"/>
  <c r="AE389" i="2"/>
  <c r="AE80" i="2"/>
  <c r="AE438" i="2"/>
  <c r="AE249" i="2"/>
  <c r="AE642" i="2"/>
  <c r="AE25" i="2"/>
  <c r="AE245" i="2"/>
  <c r="AE296" i="2"/>
  <c r="AE120" i="2"/>
  <c r="AE46" i="2"/>
  <c r="AE336" i="2"/>
  <c r="AE45" i="2"/>
  <c r="AE17" i="2"/>
  <c r="AE632" i="2"/>
  <c r="AE679" i="2"/>
  <c r="AE667" i="2"/>
  <c r="AE206" i="2"/>
  <c r="AE644" i="2"/>
  <c r="AE337" i="2"/>
  <c r="AE221" i="2"/>
  <c r="AE715" i="2"/>
  <c r="AE291" i="2"/>
  <c r="AE238" i="2"/>
  <c r="AE418" i="2"/>
  <c r="AE285" i="2"/>
  <c r="AE411" i="2"/>
  <c r="AE526" i="2"/>
  <c r="AE256" i="2"/>
  <c r="AE321" i="2"/>
  <c r="AE257" i="2"/>
  <c r="AE339" i="2"/>
  <c r="AE98" i="2"/>
  <c r="AE261" i="2"/>
  <c r="AE95" i="2"/>
  <c r="AE145" i="2"/>
  <c r="AE94" i="2"/>
  <c r="AE548" i="2"/>
  <c r="AE309" i="2"/>
  <c r="AE16" i="2"/>
  <c r="AE322" i="2"/>
  <c r="AE153" i="2"/>
  <c r="AE392" i="2"/>
  <c r="AE573" i="2"/>
  <c r="AE465" i="2"/>
  <c r="AE509" i="2"/>
  <c r="AE524" i="2"/>
  <c r="AE228" i="2"/>
  <c r="AE537" i="2"/>
  <c r="AE440" i="2"/>
  <c r="AE220" i="2"/>
  <c r="AE533" i="2"/>
  <c r="AE650" i="2"/>
  <c r="AE550" i="2"/>
  <c r="AE562" i="2"/>
  <c r="AE639" i="2"/>
  <c r="AE554" i="2"/>
  <c r="AE687" i="2"/>
  <c r="AE654" i="2"/>
  <c r="AE226" i="2"/>
  <c r="AE351" i="2"/>
  <c r="AE519" i="2"/>
  <c r="AE621" i="2"/>
  <c r="AE48" i="2"/>
  <c r="AE202" i="2"/>
  <c r="AE110" i="2"/>
  <c r="AE294" i="2"/>
  <c r="AE641" i="2"/>
  <c r="AE574" i="2"/>
  <c r="AE52" i="2"/>
  <c r="AE626" i="2"/>
  <c r="AE273" i="2"/>
  <c r="AE402" i="2"/>
  <c r="AE201" i="2"/>
  <c r="AE141" i="2"/>
  <c r="AE173" i="2"/>
  <c r="AE364" i="2"/>
  <c r="AE567" i="2"/>
  <c r="AE592" i="2"/>
  <c r="AE15" i="2"/>
  <c r="AE34" i="2"/>
  <c r="AE649" i="2"/>
  <c r="AE428" i="2"/>
  <c r="AE647" i="2"/>
  <c r="AE293" i="2"/>
  <c r="AE575" i="2"/>
  <c r="AE522" i="2"/>
  <c r="AE427" i="2"/>
  <c r="AE512" i="2"/>
  <c r="AE5" i="2"/>
  <c r="AE260" i="2"/>
  <c r="AE69" i="2"/>
  <c r="AE452" i="2"/>
  <c r="AE520" i="2"/>
  <c r="AE79" i="2"/>
  <c r="AE31" i="2"/>
  <c r="AE450" i="2"/>
  <c r="AE107" i="2"/>
  <c r="AE247" i="2"/>
  <c r="AE511" i="2"/>
  <c r="AE415" i="2"/>
  <c r="AE155" i="2"/>
  <c r="AE417" i="2"/>
  <c r="AE125" i="2"/>
  <c r="AE514" i="2"/>
  <c r="AE170" i="2"/>
  <c r="AE156" i="2"/>
  <c r="AE74" i="2"/>
  <c r="AE86" i="2"/>
  <c r="AE566" i="2"/>
  <c r="AE407" i="2"/>
  <c r="AE453" i="2"/>
  <c r="AE70" i="2"/>
  <c r="AE240" i="2"/>
  <c r="AE297" i="2"/>
  <c r="AE483" i="2"/>
  <c r="AE714" i="2"/>
  <c r="AE14" i="2"/>
  <c r="AE476" i="2"/>
  <c r="AE467" i="2"/>
  <c r="AE662" i="2"/>
  <c r="AE302" i="2"/>
  <c r="AE151" i="2"/>
  <c r="AE445" i="2"/>
  <c r="AE55" i="2"/>
  <c r="AE224" i="2"/>
  <c r="AE587" i="2"/>
  <c r="AE338" i="2"/>
  <c r="AE276" i="2"/>
  <c r="AE235" i="2"/>
  <c r="AE343" i="2"/>
  <c r="AE422" i="2"/>
  <c r="AE8" i="2"/>
  <c r="AE408" i="2"/>
  <c r="AE56" i="2"/>
  <c r="AE711" i="2"/>
  <c r="AE63" i="2"/>
  <c r="AE355" i="2"/>
  <c r="AE556" i="2"/>
  <c r="AE49" i="2"/>
  <c r="AE702" i="2"/>
  <c r="AE9" i="2"/>
  <c r="AE582" i="2"/>
  <c r="AE168" i="2"/>
  <c r="AE525" i="2"/>
  <c r="AE99" i="2"/>
  <c r="AE93" i="2"/>
  <c r="AE695" i="2"/>
  <c r="AE424" i="2"/>
  <c r="AE384" i="2"/>
  <c r="AE487" i="2"/>
  <c r="AE581" i="2"/>
  <c r="AE47" i="2"/>
  <c r="AE420" i="2"/>
  <c r="AE344" i="2"/>
  <c r="AE468" i="2"/>
  <c r="AE648" i="2"/>
  <c r="AE334" i="2"/>
  <c r="AE211" i="2"/>
  <c r="AE396" i="2"/>
  <c r="AE414" i="2"/>
  <c r="AE611" i="2"/>
  <c r="AE283" i="2"/>
  <c r="AE473" i="2"/>
  <c r="AE54" i="2"/>
  <c r="AE400" i="2"/>
  <c r="AE81" i="2"/>
  <c r="AE435" i="2"/>
  <c r="AE443" i="2"/>
  <c r="AE101" i="2"/>
  <c r="AE264" i="2"/>
  <c r="AE345" i="2"/>
  <c r="AE253" i="2"/>
  <c r="AE499" i="2"/>
  <c r="AE103" i="2"/>
  <c r="AE661" i="2"/>
  <c r="AE619" i="2"/>
  <c r="AE589" i="2"/>
  <c r="AE506" i="2"/>
  <c r="AE303" i="2"/>
  <c r="AE188" i="2"/>
  <c r="AE4" i="2"/>
  <c r="AE412" i="2"/>
  <c r="AE385" i="2"/>
  <c r="AE397" i="2"/>
  <c r="AE43" i="2"/>
  <c r="AE482" i="2"/>
  <c r="AE169" i="2"/>
  <c r="AE577" i="2"/>
  <c r="AE510" i="2"/>
  <c r="AE196" i="2"/>
  <c r="AE610" i="2"/>
  <c r="AE576" i="2"/>
  <c r="AE284" i="2"/>
  <c r="AE319" i="2"/>
  <c r="AE229" i="2"/>
  <c r="AE121" i="2"/>
  <c r="AE132" i="2"/>
  <c r="AE19" i="2"/>
  <c r="AE109" i="2"/>
  <c r="AE219" i="2"/>
  <c r="AE243" i="2"/>
  <c r="AE497" i="2"/>
  <c r="AE227" i="2"/>
  <c r="AE354" i="2"/>
  <c r="AE177" i="2"/>
  <c r="AE323" i="2"/>
  <c r="AE142" i="2"/>
  <c r="AE350" i="2"/>
  <c r="AE277" i="2"/>
  <c r="AE149" i="2"/>
  <c r="AE230" i="2"/>
  <c r="AE409" i="2"/>
  <c r="AE704" i="2"/>
  <c r="AE327" i="2"/>
  <c r="AE593" i="2"/>
  <c r="AE444" i="2"/>
  <c r="AE212" i="2"/>
  <c r="AE214" i="2"/>
  <c r="AE698" i="2"/>
  <c r="AE546" i="2"/>
  <c r="AE89" i="2"/>
  <c r="AE64" i="2"/>
  <c r="AE127" i="2"/>
  <c r="AE304" i="2"/>
  <c r="AE27" i="2"/>
  <c r="AE373" i="2"/>
  <c r="AE430" i="2"/>
  <c r="AE555" i="2"/>
  <c r="AE171" i="2"/>
  <c r="AE455" i="2"/>
  <c r="AE306" i="2"/>
  <c r="AE332" i="2"/>
  <c r="AE295" i="2"/>
  <c r="AE198" i="2"/>
  <c r="AE129" i="2"/>
  <c r="AE638" i="2"/>
  <c r="AE146" i="2"/>
  <c r="AE26" i="2"/>
  <c r="AE13" i="2"/>
  <c r="AE706" i="2"/>
  <c r="AE676" i="2"/>
  <c r="AE124" i="2"/>
  <c r="AE82" i="2"/>
  <c r="AE368" i="2"/>
  <c r="AE258" i="2"/>
  <c r="AE540" i="2"/>
  <c r="AE308" i="2"/>
  <c r="AE597" i="2"/>
  <c r="AE60" i="2"/>
  <c r="AE664" i="2"/>
  <c r="AE561" i="2"/>
  <c r="AE190" i="2"/>
  <c r="AE41" i="2"/>
  <c r="AE213" i="2"/>
  <c r="AE527" i="2"/>
  <c r="AE265" i="2"/>
  <c r="AE584" i="2"/>
  <c r="AE673" i="2"/>
  <c r="AE545" i="2"/>
  <c r="AE2" i="2"/>
  <c r="AE622" i="2"/>
  <c r="AE68" i="2"/>
  <c r="AE6" i="2"/>
  <c r="AE11" i="2"/>
  <c r="AE614" i="2"/>
  <c r="AE394" i="2"/>
  <c r="AE262" i="2"/>
  <c r="AE568" i="2"/>
  <c r="AE133" i="2"/>
  <c r="AE488" i="2"/>
  <c r="AE616" i="2"/>
  <c r="AE163" i="2"/>
  <c r="AE143" i="2"/>
  <c r="AE328" i="2"/>
  <c r="AE305" i="2"/>
  <c r="AE474" i="2"/>
  <c r="AE636" i="2"/>
  <c r="AE12" i="2"/>
  <c r="AE656" i="2"/>
  <c r="AE301" i="2"/>
  <c r="AE76" i="2"/>
  <c r="AE268" i="2"/>
  <c r="AE33" i="2"/>
  <c r="AE563" i="2"/>
  <c r="AE164" i="2"/>
  <c r="AE22" i="2"/>
  <c r="AE289" i="2"/>
  <c r="AE504" i="2"/>
  <c r="AE186" i="2"/>
  <c r="AE271" i="2"/>
  <c r="AE72" i="2"/>
  <c r="AE496" i="2"/>
  <c r="AE113" i="2"/>
  <c r="AE181" i="2"/>
  <c r="AE222" i="2"/>
  <c r="AE50" i="2"/>
  <c r="AE530" i="2"/>
  <c r="AE333" i="2"/>
  <c r="AE624" i="2"/>
  <c r="AE158" i="2"/>
  <c r="AE152" i="2"/>
  <c r="AE361" i="2"/>
  <c r="AE600" i="2"/>
  <c r="AE376" i="2"/>
  <c r="AE174" i="2"/>
  <c r="AE87" i="2"/>
  <c r="AE282" i="2"/>
  <c r="AE259" i="2"/>
  <c r="AE20" i="2"/>
  <c r="AE538" i="2"/>
  <c r="AE431" i="2"/>
  <c r="AE314" i="2"/>
  <c r="AE23" i="2"/>
  <c r="AE114" i="2"/>
  <c r="AE300" i="2"/>
  <c r="AE44" i="2"/>
  <c r="AE195" i="2"/>
  <c r="AE553" i="2"/>
  <c r="AE731" i="2"/>
  <c r="AE541" i="2"/>
  <c r="AE292" i="2"/>
  <c r="AE203" i="2"/>
  <c r="AE104" i="2"/>
  <c r="AE517" i="2"/>
  <c r="AE274" i="2"/>
  <c r="AE61" i="2"/>
  <c r="AE665" i="2"/>
  <c r="AE494" i="2"/>
  <c r="AE42" i="2"/>
  <c r="AE317" i="2"/>
  <c r="AE601" i="2"/>
  <c r="AE252" i="2"/>
  <c r="AE83" i="2"/>
  <c r="AE686" i="2"/>
  <c r="AE623" i="2"/>
  <c r="AE311" i="2"/>
  <c r="AE232" i="2"/>
  <c r="AE183" i="2"/>
  <c r="AE539" i="2"/>
  <c r="AE716" i="2"/>
  <c r="AE651" i="2"/>
  <c r="AE390" i="2"/>
  <c r="AE542" i="2"/>
  <c r="AE570" i="2"/>
  <c r="AE699" i="2"/>
  <c r="AE551" i="2"/>
  <c r="AE369" i="2"/>
  <c r="AE634" i="2"/>
  <c r="AE78" i="2"/>
  <c r="AE446" i="2"/>
  <c r="AE652" i="2"/>
  <c r="AE316" i="2"/>
  <c r="AE278" i="2"/>
  <c r="AE612" i="2"/>
  <c r="AE470" i="2"/>
  <c r="AE485" i="2"/>
  <c r="AE189" i="2"/>
  <c r="AE451" i="2"/>
  <c r="AE65" i="2"/>
  <c r="AE689" i="2"/>
  <c r="AE62" i="2"/>
  <c r="AE166" i="2"/>
  <c r="AE421" i="2"/>
  <c r="AE426" i="2"/>
  <c r="AE175" i="2"/>
  <c r="AE21" i="2"/>
  <c r="AE28" i="2"/>
  <c r="AE374" i="2"/>
  <c r="AE139" i="2"/>
  <c r="AE318" i="2"/>
  <c r="AE480" i="2"/>
  <c r="AE559" i="2"/>
  <c r="AE269" i="2"/>
  <c r="AE458" i="2"/>
  <c r="AE459" i="2"/>
  <c r="AE564" i="2"/>
  <c r="AE150" i="2"/>
  <c r="AE161" i="2"/>
  <c r="AE280" i="2"/>
  <c r="AE722" i="2"/>
  <c r="AE580" i="2"/>
  <c r="AE709" i="2"/>
  <c r="AE200" i="2"/>
  <c r="AE348" i="2"/>
  <c r="AE710" i="2"/>
  <c r="AE112" i="2"/>
  <c r="AE691" i="2"/>
  <c r="AE92" i="2"/>
  <c r="AE441" i="2"/>
  <c r="AE578" i="2"/>
  <c r="AE377" i="2"/>
  <c r="AE423" i="2"/>
  <c r="AE184" i="2"/>
  <c r="AE71" i="2"/>
  <c r="AE270" i="2"/>
  <c r="AE51" i="2"/>
  <c r="AE250" i="2"/>
  <c r="AE478" i="2"/>
  <c r="AE18" i="2"/>
  <c r="AE24" i="2"/>
  <c r="AE39" i="2"/>
  <c r="AE481" i="2"/>
  <c r="AE30" i="2"/>
  <c r="AE631" i="2"/>
  <c r="AE128" i="2"/>
  <c r="AE633" i="2"/>
  <c r="AE560" i="2"/>
  <c r="AE29" i="2"/>
  <c r="AE456" i="2"/>
  <c r="AE507" i="2"/>
  <c r="AE588" i="2"/>
  <c r="AE38" i="2"/>
  <c r="AE437" i="2"/>
  <c r="AE708" i="2"/>
  <c r="AE391" i="2"/>
  <c r="AE182" i="2"/>
  <c r="AE508" i="2"/>
  <c r="AE331" i="2"/>
  <c r="AE489" i="2"/>
  <c r="AE531" i="2"/>
  <c r="AE595" i="2"/>
  <c r="AE723" i="2"/>
  <c r="AE436" i="2"/>
  <c r="AE401" i="2"/>
  <c r="AE84" i="2"/>
  <c r="AE172" i="2"/>
  <c r="AE609" i="2"/>
  <c r="AE185" i="2"/>
  <c r="AE399" i="2"/>
  <c r="AE646" i="2"/>
  <c r="AE543" i="2"/>
  <c r="AE729" i="2"/>
  <c r="AE502" i="2"/>
  <c r="AE660" i="2"/>
  <c r="AE726" i="2"/>
  <c r="AE281" i="2"/>
  <c r="AE105" i="2"/>
  <c r="AE217" i="2"/>
  <c r="AE148" i="2"/>
  <c r="AE495" i="2"/>
  <c r="AE237" i="2"/>
  <c r="AE625" i="2"/>
  <c r="AE645" i="2"/>
  <c r="AE329" i="2"/>
  <c r="AE640" i="2"/>
  <c r="AE266" i="2"/>
  <c r="AE115" i="2"/>
  <c r="AE439" i="2"/>
  <c r="AE500" i="2"/>
  <c r="AE275" i="2"/>
  <c r="AE375" i="2"/>
  <c r="AE690" i="2"/>
  <c r="AE680" i="2"/>
  <c r="AE387" i="2"/>
  <c r="AE37" i="2"/>
  <c r="AE382" i="2"/>
  <c r="AE591" i="2"/>
  <c r="AE147" i="2"/>
  <c r="AE669" i="2"/>
  <c r="AE492" i="2"/>
  <c r="AE605" i="2"/>
  <c r="AE123" i="2"/>
  <c r="AE663" i="2"/>
  <c r="AE140" i="2"/>
  <c r="AE32" i="2"/>
  <c r="AE618" i="2"/>
  <c r="AE310" i="2"/>
  <c r="AE193" i="2"/>
  <c r="AE290" i="2"/>
  <c r="AE403" i="2"/>
  <c r="AE475" i="2"/>
  <c r="AE248" i="2"/>
  <c r="AE197" i="2"/>
  <c r="AE727" i="2"/>
  <c r="AE57" i="2"/>
  <c r="AE254" i="2"/>
  <c r="AE162" i="2"/>
  <c r="AE36" i="2"/>
  <c r="AE102" i="2"/>
  <c r="AE678" i="2"/>
  <c r="AE307" i="2"/>
  <c r="AE705" i="2"/>
  <c r="AE131" i="2"/>
  <c r="AE267" i="2"/>
  <c r="AE535" i="2"/>
  <c r="AE602" i="2"/>
  <c r="AE490" i="2"/>
  <c r="AE96" i="2"/>
  <c r="AE448" i="2"/>
  <c r="AE472" i="2"/>
  <c r="AE215" i="2"/>
  <c r="AE126" i="2"/>
  <c r="AE378" i="2"/>
  <c r="AE586" i="2"/>
  <c r="AE677" i="2"/>
  <c r="AE405" i="2"/>
  <c r="AE599" i="2"/>
  <c r="AE165" i="2"/>
  <c r="AE657" i="2"/>
  <c r="AE557" i="2"/>
  <c r="AE191" i="2"/>
  <c r="AE366" i="2"/>
  <c r="AE398" i="2"/>
  <c r="AE724" i="2"/>
  <c r="AE381" i="2"/>
  <c r="AE719" i="2"/>
  <c r="AE223" i="2"/>
  <c r="AE572" i="2"/>
  <c r="AE637" i="2"/>
  <c r="AE718" i="2"/>
  <c r="AE167" i="2"/>
  <c r="AE246" i="2"/>
  <c r="AE59" i="2"/>
  <c r="AE670" i="2"/>
  <c r="AE413" i="2"/>
  <c r="AE231" i="2"/>
  <c r="AE134" i="2"/>
  <c r="AE136" i="2"/>
  <c r="AE356" i="2"/>
  <c r="AE432" i="2"/>
  <c r="AE341" i="2"/>
  <c r="AE138" i="2"/>
  <c r="AE694" i="2"/>
  <c r="AE429" i="2"/>
  <c r="AE325" i="2"/>
  <c r="AE199" i="2"/>
  <c r="AE320" i="2"/>
  <c r="AE693" i="2"/>
  <c r="AE35" i="2"/>
  <c r="AE659" i="2"/>
  <c r="AE725" i="2"/>
  <c r="AE627" i="2"/>
  <c r="AE732" i="2"/>
  <c r="AE615" i="2"/>
  <c r="AE635" i="2"/>
  <c r="AE585" i="2"/>
  <c r="AE204" i="2"/>
  <c r="AE684" i="2"/>
  <c r="AE157" i="2"/>
  <c r="AE442" i="2"/>
  <c r="AE362" i="2"/>
  <c r="AE340" i="2"/>
  <c r="AE583" i="2"/>
  <c r="AE433" i="2"/>
  <c r="AE579" i="2"/>
  <c r="AE100" i="2"/>
  <c r="AE653" i="2"/>
  <c r="AE315" i="2"/>
  <c r="AE486" i="2"/>
  <c r="AE658" i="2"/>
  <c r="AE386" i="2"/>
  <c r="AE205" i="2"/>
  <c r="AE88" i="2"/>
  <c r="AE479" i="2"/>
  <c r="AE534" i="2"/>
  <c r="AE552" i="2"/>
  <c r="AE469" i="2"/>
  <c r="AE363" i="2"/>
  <c r="AE681" i="2"/>
  <c r="AE365" i="2"/>
  <c r="AE233" i="2"/>
  <c r="AE565" i="2"/>
  <c r="AE324" i="2"/>
  <c r="AE590" i="2"/>
  <c r="AE160" i="2"/>
  <c r="AE349" i="2"/>
  <c r="AE505" i="2"/>
  <c r="AE208" i="2"/>
  <c r="AE713" i="2"/>
  <c r="AE720" i="2"/>
  <c r="AE571" i="2"/>
  <c r="AE395" i="2"/>
  <c r="AE674" i="2"/>
  <c r="AE209" i="2"/>
  <c r="AE630" i="2"/>
  <c r="AE685" i="2"/>
  <c r="AE598" i="2"/>
  <c r="AE239" i="2"/>
  <c r="AE313" i="2"/>
  <c r="AE225" i="2"/>
  <c r="AE379" i="2"/>
  <c r="AE406" i="2"/>
  <c r="AE330" i="2"/>
  <c r="AE603" i="2"/>
  <c r="AE707" i="2"/>
  <c r="AE549" i="2"/>
  <c r="AE558" i="2"/>
  <c r="AE629" i="2"/>
  <c r="AE466" i="2"/>
  <c r="AE700" i="2"/>
  <c r="AE606" i="2"/>
  <c r="AE404" i="2"/>
  <c r="AE594" i="2"/>
  <c r="AE683" i="2"/>
  <c r="AE449" i="2"/>
  <c r="AE388" i="2"/>
  <c r="AE393" i="2"/>
  <c r="AE666" i="2"/>
  <c r="AE501" i="2"/>
  <c r="AE682" i="2"/>
  <c r="AE523" i="2"/>
  <c r="AE692" i="2"/>
  <c r="AE697" i="2"/>
  <c r="AE617" i="2"/>
  <c r="AE696" i="2"/>
  <c r="AE728" i="2"/>
  <c r="AE703" i="2"/>
  <c r="AE655" i="2"/>
  <c r="AE717" i="2"/>
  <c r="AE701" i="2"/>
  <c r="AE721" i="2"/>
  <c r="AE730" i="2"/>
  <c r="AE712" i="2"/>
  <c r="AE671" i="2"/>
  <c r="AD604" i="2"/>
  <c r="AD613" i="2"/>
  <c r="AD607" i="2"/>
  <c r="AD90" i="2"/>
  <c r="AD352" i="2"/>
  <c r="AD498" i="2"/>
  <c r="AD460" i="2"/>
  <c r="AD518" i="2"/>
  <c r="AD353" i="2"/>
  <c r="AD536" i="2"/>
  <c r="AD462" i="2"/>
  <c r="AD425" i="2"/>
  <c r="AD675" i="2"/>
  <c r="AD216" i="2"/>
  <c r="AD111" i="2"/>
  <c r="AD463" i="2"/>
  <c r="AD464" i="2"/>
  <c r="AD370" i="2"/>
  <c r="AD40" i="2"/>
  <c r="AD672" i="2"/>
  <c r="AD357" i="2"/>
  <c r="AD484" i="2"/>
  <c r="AD53" i="2"/>
  <c r="AD383" i="2"/>
  <c r="AD532" i="2"/>
  <c r="AD513" i="2"/>
  <c r="AD178" i="2"/>
  <c r="AD628" i="2"/>
  <c r="AD529" i="2"/>
  <c r="AD244" i="2"/>
  <c r="AD360" i="2"/>
  <c r="AD359" i="2"/>
  <c r="AD66" i="2"/>
  <c r="AD596" i="2"/>
  <c r="AD3" i="2"/>
  <c r="AD569" i="2"/>
  <c r="AD91" i="2"/>
  <c r="AD287" i="2"/>
  <c r="AD176" i="2"/>
  <c r="AD419" i="2"/>
  <c r="AD106" i="2"/>
  <c r="AD528" i="2"/>
  <c r="AD367" i="2"/>
  <c r="AD180" i="2"/>
  <c r="AD547" i="2"/>
  <c r="AD67" i="2"/>
  <c r="AD187" i="2"/>
  <c r="AD108" i="2"/>
  <c r="AD241" i="2"/>
  <c r="AD335" i="2"/>
  <c r="AD122" i="2"/>
  <c r="AD521" i="2"/>
  <c r="AD371" i="2"/>
  <c r="AD491" i="2"/>
  <c r="AD119" i="2"/>
  <c r="AD299" i="2"/>
  <c r="AD130" i="2"/>
  <c r="AD251" i="2"/>
  <c r="AD159" i="2"/>
  <c r="AD457" i="2"/>
  <c r="AD620" i="2"/>
  <c r="AD477" i="2"/>
  <c r="AD194" i="2"/>
  <c r="AD346" i="2"/>
  <c r="AD116" i="2"/>
  <c r="AD135" i="2"/>
  <c r="AD358" i="2"/>
  <c r="AD454" i="2"/>
  <c r="AD312" i="2"/>
  <c r="AD234" i="2"/>
  <c r="AD85" i="2"/>
  <c r="AD97" i="2"/>
  <c r="AD410" i="2"/>
  <c r="AD471" i="2"/>
  <c r="AD207" i="2"/>
  <c r="AD342" i="2"/>
  <c r="AD461" i="2"/>
  <c r="AD380" i="2"/>
  <c r="AD643" i="2"/>
  <c r="AD447" i="2"/>
  <c r="AD279" i="2"/>
  <c r="AD73" i="2"/>
  <c r="AD255" i="2"/>
  <c r="AD192" i="2"/>
  <c r="AD218" i="2"/>
  <c r="AD668" i="2"/>
  <c r="AD434" i="2"/>
  <c r="AD544" i="2"/>
  <c r="AD154" i="2"/>
  <c r="AD7" i="2"/>
  <c r="AD608" i="2"/>
  <c r="AD10" i="2"/>
  <c r="AD515" i="2"/>
  <c r="AD326" i="2"/>
  <c r="AD347" i="2"/>
  <c r="AD77" i="2"/>
  <c r="AD288" i="2"/>
  <c r="AD263" i="2"/>
  <c r="AD242" i="2"/>
  <c r="AD75" i="2"/>
  <c r="AD286" i="2"/>
  <c r="AD416" i="2"/>
  <c r="AD118" i="2"/>
  <c r="AD503" i="2"/>
  <c r="AD372" i="2"/>
  <c r="AD144" i="2"/>
  <c r="AD137" i="2"/>
  <c r="AD298" i="2"/>
  <c r="AD210" i="2"/>
  <c r="AD179" i="2"/>
  <c r="AD236" i="2"/>
  <c r="AD272" i="2"/>
  <c r="AD688" i="2"/>
  <c r="AD58" i="2"/>
  <c r="AD493" i="2"/>
  <c r="AD117" i="2"/>
  <c r="AD516" i="2"/>
  <c r="AD389" i="2"/>
  <c r="AD80" i="2"/>
  <c r="AD438" i="2"/>
  <c r="AD249" i="2"/>
  <c r="AD642" i="2"/>
  <c r="AD25" i="2"/>
  <c r="AD245" i="2"/>
  <c r="AD296" i="2"/>
  <c r="AD120" i="2"/>
  <c r="AD46" i="2"/>
  <c r="AD336" i="2"/>
  <c r="AD45" i="2"/>
  <c r="AD17" i="2"/>
  <c r="AD632" i="2"/>
  <c r="AD679" i="2"/>
  <c r="AD667" i="2"/>
  <c r="AD206" i="2"/>
  <c r="AD644" i="2"/>
  <c r="AD337" i="2"/>
  <c r="AD221" i="2"/>
  <c r="AD715" i="2"/>
  <c r="AD291" i="2"/>
  <c r="AD238" i="2"/>
  <c r="AD418" i="2"/>
  <c r="AD285" i="2"/>
  <c r="AD411" i="2"/>
  <c r="AD526" i="2"/>
  <c r="AD256" i="2"/>
  <c r="AD321" i="2"/>
  <c r="AD257" i="2"/>
  <c r="AD339" i="2"/>
  <c r="AD98" i="2"/>
  <c r="AD261" i="2"/>
  <c r="AD95" i="2"/>
  <c r="AD145" i="2"/>
  <c r="AD94" i="2"/>
  <c r="AD548" i="2"/>
  <c r="AD309" i="2"/>
  <c r="AD16" i="2"/>
  <c r="AD322" i="2"/>
  <c r="AD153" i="2"/>
  <c r="AD392" i="2"/>
  <c r="AD573" i="2"/>
  <c r="AD465" i="2"/>
  <c r="AD509" i="2"/>
  <c r="AD524" i="2"/>
  <c r="AD228" i="2"/>
  <c r="AD537" i="2"/>
  <c r="AD440" i="2"/>
  <c r="AD220" i="2"/>
  <c r="AD533" i="2"/>
  <c r="AD650" i="2"/>
  <c r="AD550" i="2"/>
  <c r="AD562" i="2"/>
  <c r="AD639" i="2"/>
  <c r="AD554" i="2"/>
  <c r="AD687" i="2"/>
  <c r="AD654" i="2"/>
  <c r="AD226" i="2"/>
  <c r="AD351" i="2"/>
  <c r="AD519" i="2"/>
  <c r="AD621" i="2"/>
  <c r="AD48" i="2"/>
  <c r="AD202" i="2"/>
  <c r="AD110" i="2"/>
  <c r="AD294" i="2"/>
  <c r="AD641" i="2"/>
  <c r="AD574" i="2"/>
  <c r="AD52" i="2"/>
  <c r="AD626" i="2"/>
  <c r="AD273" i="2"/>
  <c r="AD402" i="2"/>
  <c r="AD201" i="2"/>
  <c r="AD141" i="2"/>
  <c r="AD173" i="2"/>
  <c r="AD364" i="2"/>
  <c r="AD567" i="2"/>
  <c r="AD592" i="2"/>
  <c r="AD15" i="2"/>
  <c r="AD34" i="2"/>
  <c r="AD649" i="2"/>
  <c r="AD428" i="2"/>
  <c r="AD647" i="2"/>
  <c r="AD293" i="2"/>
  <c r="AD575" i="2"/>
  <c r="AD522" i="2"/>
  <c r="AD427" i="2"/>
  <c r="AD512" i="2"/>
  <c r="AD5" i="2"/>
  <c r="AD260" i="2"/>
  <c r="AD69" i="2"/>
  <c r="AD452" i="2"/>
  <c r="AD520" i="2"/>
  <c r="AD79" i="2"/>
  <c r="AD31" i="2"/>
  <c r="AD450" i="2"/>
  <c r="AD107" i="2"/>
  <c r="AD247" i="2"/>
  <c r="AD511" i="2"/>
  <c r="AD415" i="2"/>
  <c r="AD155" i="2"/>
  <c r="AD417" i="2"/>
  <c r="AD125" i="2"/>
  <c r="AD514" i="2"/>
  <c r="AD170" i="2"/>
  <c r="AD156" i="2"/>
  <c r="AD74" i="2"/>
  <c r="AD86" i="2"/>
  <c r="AD566" i="2"/>
  <c r="AD407" i="2"/>
  <c r="AD453" i="2"/>
  <c r="AD70" i="2"/>
  <c r="AD240" i="2"/>
  <c r="AD297" i="2"/>
  <c r="AD483" i="2"/>
  <c r="AD714" i="2"/>
  <c r="AD14" i="2"/>
  <c r="AD476" i="2"/>
  <c r="AD467" i="2"/>
  <c r="AD662" i="2"/>
  <c r="AD302" i="2"/>
  <c r="AD151" i="2"/>
  <c r="AD445" i="2"/>
  <c r="AD55" i="2"/>
  <c r="AD224" i="2"/>
  <c r="AD587" i="2"/>
  <c r="AD338" i="2"/>
  <c r="AD276" i="2"/>
  <c r="AD235" i="2"/>
  <c r="AD343" i="2"/>
  <c r="AD422" i="2"/>
  <c r="AD8" i="2"/>
  <c r="AD408" i="2"/>
  <c r="AD56" i="2"/>
  <c r="AD711" i="2"/>
  <c r="AD63" i="2"/>
  <c r="AD355" i="2"/>
  <c r="AD556" i="2"/>
  <c r="AD49" i="2"/>
  <c r="AD702" i="2"/>
  <c r="AD9" i="2"/>
  <c r="AD582" i="2"/>
  <c r="AD168" i="2"/>
  <c r="AD525" i="2"/>
  <c r="AD99" i="2"/>
  <c r="AD93" i="2"/>
  <c r="AD695" i="2"/>
  <c r="AD424" i="2"/>
  <c r="AD384" i="2"/>
  <c r="AD487" i="2"/>
  <c r="AD581" i="2"/>
  <c r="AD47" i="2"/>
  <c r="AD420" i="2"/>
  <c r="AD344" i="2"/>
  <c r="AD468" i="2"/>
  <c r="AD648" i="2"/>
  <c r="AD334" i="2"/>
  <c r="AD211" i="2"/>
  <c r="AD396" i="2"/>
  <c r="AD414" i="2"/>
  <c r="AD611" i="2"/>
  <c r="AD283" i="2"/>
  <c r="AD473" i="2"/>
  <c r="AD54" i="2"/>
  <c r="AD400" i="2"/>
  <c r="AD81" i="2"/>
  <c r="AD435" i="2"/>
  <c r="AD443" i="2"/>
  <c r="AD101" i="2"/>
  <c r="AD264" i="2"/>
  <c r="AD345" i="2"/>
  <c r="AD253" i="2"/>
  <c r="AD499" i="2"/>
  <c r="AD103" i="2"/>
  <c r="AD661" i="2"/>
  <c r="AD619" i="2"/>
  <c r="AD589" i="2"/>
  <c r="AD506" i="2"/>
  <c r="AD303" i="2"/>
  <c r="AD188" i="2"/>
  <c r="AD4" i="2"/>
  <c r="AD412" i="2"/>
  <c r="AD385" i="2"/>
  <c r="AD397" i="2"/>
  <c r="AD43" i="2"/>
  <c r="AD482" i="2"/>
  <c r="AD169" i="2"/>
  <c r="AD577" i="2"/>
  <c r="AD510" i="2"/>
  <c r="AD196" i="2"/>
  <c r="AD610" i="2"/>
  <c r="AD576" i="2"/>
  <c r="AD284" i="2"/>
  <c r="AD319" i="2"/>
  <c r="AD229" i="2"/>
  <c r="AD121" i="2"/>
  <c r="AD132" i="2"/>
  <c r="AD19" i="2"/>
  <c r="AD109" i="2"/>
  <c r="AD219" i="2"/>
  <c r="AD243" i="2"/>
  <c r="AD497" i="2"/>
  <c r="AD227" i="2"/>
  <c r="AD354" i="2"/>
  <c r="AD177" i="2"/>
  <c r="AD323" i="2"/>
  <c r="AD142" i="2"/>
  <c r="AD350" i="2"/>
  <c r="AD277" i="2"/>
  <c r="AD149" i="2"/>
  <c r="AD230" i="2"/>
  <c r="AD409" i="2"/>
  <c r="AD704" i="2"/>
  <c r="AD327" i="2"/>
  <c r="AD593" i="2"/>
  <c r="AD444" i="2"/>
  <c r="AD212" i="2"/>
  <c r="AD214" i="2"/>
  <c r="AD698" i="2"/>
  <c r="AD546" i="2"/>
  <c r="AD89" i="2"/>
  <c r="AD64" i="2"/>
  <c r="AD127" i="2"/>
  <c r="AD304" i="2"/>
  <c r="AD27" i="2"/>
  <c r="AD373" i="2"/>
  <c r="AD430" i="2"/>
  <c r="AD555" i="2"/>
  <c r="AD171" i="2"/>
  <c r="AD455" i="2"/>
  <c r="AD306" i="2"/>
  <c r="AD332" i="2"/>
  <c r="AD295" i="2"/>
  <c r="AD198" i="2"/>
  <c r="AD129" i="2"/>
  <c r="AD638" i="2"/>
  <c r="AD146" i="2"/>
  <c r="AD26" i="2"/>
  <c r="AD13" i="2"/>
  <c r="AD706" i="2"/>
  <c r="AD676" i="2"/>
  <c r="AD124" i="2"/>
  <c r="AD82" i="2"/>
  <c r="AD368" i="2"/>
  <c r="AD258" i="2"/>
  <c r="AD540" i="2"/>
  <c r="AD308" i="2"/>
  <c r="AD597" i="2"/>
  <c r="AD60" i="2"/>
  <c r="AD664" i="2"/>
  <c r="AD561" i="2"/>
  <c r="AD190" i="2"/>
  <c r="AD41" i="2"/>
  <c r="AD213" i="2"/>
  <c r="AD527" i="2"/>
  <c r="AD265" i="2"/>
  <c r="AD584" i="2"/>
  <c r="AD673" i="2"/>
  <c r="AD545" i="2"/>
  <c r="AD2" i="2"/>
  <c r="AD622" i="2"/>
  <c r="AD68" i="2"/>
  <c r="AD6" i="2"/>
  <c r="AD11" i="2"/>
  <c r="AD614" i="2"/>
  <c r="AD394" i="2"/>
  <c r="AD262" i="2"/>
  <c r="AD568" i="2"/>
  <c r="AD133" i="2"/>
  <c r="AD488" i="2"/>
  <c r="AD616" i="2"/>
  <c r="AD163" i="2"/>
  <c r="AD143" i="2"/>
  <c r="AD328" i="2"/>
  <c r="AD305" i="2"/>
  <c r="AD474" i="2"/>
  <c r="AD636" i="2"/>
  <c r="AD12" i="2"/>
  <c r="AD656" i="2"/>
  <c r="AD301" i="2"/>
  <c r="AD76" i="2"/>
  <c r="AD268" i="2"/>
  <c r="AD33" i="2"/>
  <c r="AD563" i="2"/>
  <c r="AD164" i="2"/>
  <c r="AD22" i="2"/>
  <c r="AD289" i="2"/>
  <c r="AD504" i="2"/>
  <c r="AD186" i="2"/>
  <c r="AD271" i="2"/>
  <c r="AD72" i="2"/>
  <c r="AD496" i="2"/>
  <c r="AD113" i="2"/>
  <c r="AD181" i="2"/>
  <c r="AD222" i="2"/>
  <c r="AD50" i="2"/>
  <c r="AD530" i="2"/>
  <c r="AD333" i="2"/>
  <c r="AD624" i="2"/>
  <c r="AD158" i="2"/>
  <c r="AD152" i="2"/>
  <c r="AD361" i="2"/>
  <c r="AD600" i="2"/>
  <c r="AD376" i="2"/>
  <c r="AD174" i="2"/>
  <c r="AD87" i="2"/>
  <c r="AD282" i="2"/>
  <c r="AD259" i="2"/>
  <c r="AD20" i="2"/>
  <c r="AD538" i="2"/>
  <c r="AD431" i="2"/>
  <c r="AD314" i="2"/>
  <c r="AD23" i="2"/>
  <c r="AD114" i="2"/>
  <c r="AD300" i="2"/>
  <c r="AD44" i="2"/>
  <c r="AD195" i="2"/>
  <c r="AD553" i="2"/>
  <c r="AD731" i="2"/>
  <c r="AD541" i="2"/>
  <c r="AD292" i="2"/>
  <c r="AD203" i="2"/>
  <c r="AD104" i="2"/>
  <c r="AD517" i="2"/>
  <c r="AD274" i="2"/>
  <c r="AD61" i="2"/>
  <c r="AD665" i="2"/>
  <c r="AD494" i="2"/>
  <c r="AD42" i="2"/>
  <c r="AD317" i="2"/>
  <c r="AD601" i="2"/>
  <c r="AD252" i="2"/>
  <c r="AD83" i="2"/>
  <c r="AD686" i="2"/>
  <c r="AD623" i="2"/>
  <c r="AD311" i="2"/>
  <c r="AD232" i="2"/>
  <c r="AD183" i="2"/>
  <c r="AD539" i="2"/>
  <c r="AD716" i="2"/>
  <c r="AD651" i="2"/>
  <c r="AD390" i="2"/>
  <c r="AD542" i="2"/>
  <c r="AD570" i="2"/>
  <c r="AD699" i="2"/>
  <c r="AD551" i="2"/>
  <c r="AD369" i="2"/>
  <c r="AD634" i="2"/>
  <c r="AD78" i="2"/>
  <c r="AD446" i="2"/>
  <c r="AD652" i="2"/>
  <c r="AD316" i="2"/>
  <c r="AD278" i="2"/>
  <c r="AD612" i="2"/>
  <c r="AD470" i="2"/>
  <c r="AD485" i="2"/>
  <c r="AD189" i="2"/>
  <c r="AD451" i="2"/>
  <c r="AD65" i="2"/>
  <c r="AD689" i="2"/>
  <c r="AD62" i="2"/>
  <c r="AD166" i="2"/>
  <c r="AD421" i="2"/>
  <c r="AD426" i="2"/>
  <c r="AD175" i="2"/>
  <c r="AD21" i="2"/>
  <c r="AD28" i="2"/>
  <c r="AD374" i="2"/>
  <c r="AD139" i="2"/>
  <c r="AD318" i="2"/>
  <c r="AD480" i="2"/>
  <c r="AD559" i="2"/>
  <c r="AD269" i="2"/>
  <c r="AD458" i="2"/>
  <c r="AD459" i="2"/>
  <c r="AD564" i="2"/>
  <c r="AD150" i="2"/>
  <c r="AD161" i="2"/>
  <c r="AD280" i="2"/>
  <c r="AD722" i="2"/>
  <c r="AD580" i="2"/>
  <c r="AD709" i="2"/>
  <c r="AD200" i="2"/>
  <c r="AD348" i="2"/>
  <c r="AD710" i="2"/>
  <c r="AD112" i="2"/>
  <c r="AD691" i="2"/>
  <c r="AD92" i="2"/>
  <c r="AD441" i="2"/>
  <c r="AD578" i="2"/>
  <c r="AD377" i="2"/>
  <c r="AD423" i="2"/>
  <c r="AD184" i="2"/>
  <c r="AD71" i="2"/>
  <c r="AD270" i="2"/>
  <c r="AD51" i="2"/>
  <c r="AD250" i="2"/>
  <c r="AD478" i="2"/>
  <c r="AD18" i="2"/>
  <c r="AD24" i="2"/>
  <c r="AD39" i="2"/>
  <c r="AD481" i="2"/>
  <c r="AD30" i="2"/>
  <c r="AD631" i="2"/>
  <c r="AD128" i="2"/>
  <c r="AD633" i="2"/>
  <c r="AD560" i="2"/>
  <c r="AD29" i="2"/>
  <c r="AD456" i="2"/>
  <c r="AD507" i="2"/>
  <c r="AD588" i="2"/>
  <c r="AD38" i="2"/>
  <c r="AD437" i="2"/>
  <c r="AD708" i="2"/>
  <c r="AD391" i="2"/>
  <c r="AD182" i="2"/>
  <c r="AD508" i="2"/>
  <c r="AD331" i="2"/>
  <c r="AD489" i="2"/>
  <c r="AD531" i="2"/>
  <c r="AD595" i="2"/>
  <c r="AD723" i="2"/>
  <c r="AD436" i="2"/>
  <c r="AD401" i="2"/>
  <c r="AD84" i="2"/>
  <c r="AD172" i="2"/>
  <c r="AD609" i="2"/>
  <c r="AD185" i="2"/>
  <c r="AD399" i="2"/>
  <c r="AD646" i="2"/>
  <c r="AD543" i="2"/>
  <c r="AD729" i="2"/>
  <c r="AD502" i="2"/>
  <c r="AD660" i="2"/>
  <c r="AD726" i="2"/>
  <c r="AD281" i="2"/>
  <c r="AD105" i="2"/>
  <c r="AD217" i="2"/>
  <c r="AD148" i="2"/>
  <c r="AD495" i="2"/>
  <c r="AD237" i="2"/>
  <c r="AD625" i="2"/>
  <c r="AD645" i="2"/>
  <c r="AD329" i="2"/>
  <c r="AD640" i="2"/>
  <c r="AD266" i="2"/>
  <c r="AD115" i="2"/>
  <c r="AD439" i="2"/>
  <c r="AD500" i="2"/>
  <c r="AD275" i="2"/>
  <c r="AD375" i="2"/>
  <c r="AD690" i="2"/>
  <c r="AD680" i="2"/>
  <c r="AD387" i="2"/>
  <c r="AD37" i="2"/>
  <c r="AD382" i="2"/>
  <c r="AD591" i="2"/>
  <c r="AD147" i="2"/>
  <c r="AD669" i="2"/>
  <c r="AD492" i="2"/>
  <c r="AD605" i="2"/>
  <c r="AD123" i="2"/>
  <c r="AD663" i="2"/>
  <c r="AD140" i="2"/>
  <c r="AD32" i="2"/>
  <c r="AD618" i="2"/>
  <c r="AD310" i="2"/>
  <c r="AD193" i="2"/>
  <c r="AD290" i="2"/>
  <c r="AD403" i="2"/>
  <c r="AD475" i="2"/>
  <c r="AD248" i="2"/>
  <c r="AD197" i="2"/>
  <c r="AD727" i="2"/>
  <c r="AD57" i="2"/>
  <c r="AD254" i="2"/>
  <c r="AD162" i="2"/>
  <c r="AD36" i="2"/>
  <c r="AD102" i="2"/>
  <c r="AD678" i="2"/>
  <c r="AD307" i="2"/>
  <c r="AD705" i="2"/>
  <c r="AD131" i="2"/>
  <c r="AD267" i="2"/>
  <c r="AD535" i="2"/>
  <c r="AD602" i="2"/>
  <c r="AD490" i="2"/>
  <c r="AD96" i="2"/>
  <c r="AD448" i="2"/>
  <c r="AD472" i="2"/>
  <c r="AD215" i="2"/>
  <c r="AD126" i="2"/>
  <c r="AD378" i="2"/>
  <c r="AD586" i="2"/>
  <c r="AD677" i="2"/>
  <c r="AD405" i="2"/>
  <c r="AD599" i="2"/>
  <c r="AD165" i="2"/>
  <c r="AD657" i="2"/>
  <c r="AD557" i="2"/>
  <c r="AD191" i="2"/>
  <c r="AD366" i="2"/>
  <c r="AD398" i="2"/>
  <c r="AD724" i="2"/>
  <c r="AD381" i="2"/>
  <c r="AD719" i="2"/>
  <c r="AD223" i="2"/>
  <c r="AD572" i="2"/>
  <c r="AD637" i="2"/>
  <c r="AD718" i="2"/>
  <c r="AD167" i="2"/>
  <c r="AD246" i="2"/>
  <c r="AD59" i="2"/>
  <c r="AD670" i="2"/>
  <c r="AD413" i="2"/>
  <c r="AD231" i="2"/>
  <c r="AD134" i="2"/>
  <c r="AD136" i="2"/>
  <c r="AD356" i="2"/>
  <c r="AD432" i="2"/>
  <c r="AD341" i="2"/>
  <c r="AD138" i="2"/>
  <c r="AD694" i="2"/>
  <c r="AD429" i="2"/>
  <c r="AD325" i="2"/>
  <c r="AD199" i="2"/>
  <c r="AD320" i="2"/>
  <c r="AD693" i="2"/>
  <c r="AD35" i="2"/>
  <c r="AD659" i="2"/>
  <c r="AD725" i="2"/>
  <c r="AD627" i="2"/>
  <c r="AD732" i="2"/>
  <c r="AD615" i="2"/>
  <c r="AD635" i="2"/>
  <c r="AD585" i="2"/>
  <c r="AD204" i="2"/>
  <c r="AD684" i="2"/>
  <c r="AD157" i="2"/>
  <c r="AD442" i="2"/>
  <c r="AD362" i="2"/>
  <c r="AD340" i="2"/>
  <c r="AD583" i="2"/>
  <c r="AD433" i="2"/>
  <c r="AD579" i="2"/>
  <c r="AD100" i="2"/>
  <c r="AD653" i="2"/>
  <c r="AD315" i="2"/>
  <c r="AD486" i="2"/>
  <c r="AD658" i="2"/>
  <c r="AD386" i="2"/>
  <c r="AD205" i="2"/>
  <c r="AD88" i="2"/>
  <c r="AD479" i="2"/>
  <c r="AD534" i="2"/>
  <c r="AD552" i="2"/>
  <c r="AD469" i="2"/>
  <c r="AD363" i="2"/>
  <c r="AD681" i="2"/>
  <c r="AD365" i="2"/>
  <c r="AD233" i="2"/>
  <c r="AD565" i="2"/>
  <c r="AD324" i="2"/>
  <c r="AD590" i="2"/>
  <c r="AD160" i="2"/>
  <c r="AD349" i="2"/>
  <c r="AD505" i="2"/>
  <c r="AD208" i="2"/>
  <c r="AD713" i="2"/>
  <c r="AD720" i="2"/>
  <c r="AD571" i="2"/>
  <c r="AD395" i="2"/>
  <c r="AD674" i="2"/>
  <c r="AD209" i="2"/>
  <c r="AD630" i="2"/>
  <c r="AD685" i="2"/>
  <c r="AD598" i="2"/>
  <c r="AD239" i="2"/>
  <c r="AD313" i="2"/>
  <c r="AD225" i="2"/>
  <c r="AD379" i="2"/>
  <c r="AD406" i="2"/>
  <c r="AD330" i="2"/>
  <c r="AD603" i="2"/>
  <c r="AD707" i="2"/>
  <c r="AD549" i="2"/>
  <c r="AD558" i="2"/>
  <c r="AD629" i="2"/>
  <c r="AD466" i="2"/>
  <c r="AD700" i="2"/>
  <c r="AD606" i="2"/>
  <c r="AD404" i="2"/>
  <c r="AD594" i="2"/>
  <c r="AD683" i="2"/>
  <c r="AD449" i="2"/>
  <c r="AD388" i="2"/>
  <c r="AD393" i="2"/>
  <c r="AD666" i="2"/>
  <c r="AD501" i="2"/>
  <c r="AD682" i="2"/>
  <c r="AD523" i="2"/>
  <c r="AD692" i="2"/>
  <c r="AD697" i="2"/>
  <c r="AD617" i="2"/>
  <c r="AD696" i="2"/>
  <c r="AD728" i="2"/>
  <c r="AD703" i="2"/>
  <c r="AD655" i="2"/>
  <c r="AD717" i="2"/>
  <c r="AD701" i="2"/>
  <c r="AD721" i="2"/>
  <c r="AD730" i="2"/>
  <c r="AD712" i="2"/>
  <c r="AD671" i="2"/>
  <c r="AC604" i="2"/>
  <c r="AC613" i="2"/>
  <c r="AC607" i="2"/>
  <c r="AC90" i="2"/>
  <c r="AC352" i="2"/>
  <c r="AC498" i="2"/>
  <c r="AC460" i="2"/>
  <c r="AC518" i="2"/>
  <c r="AC353" i="2"/>
  <c r="AC536" i="2"/>
  <c r="AC462" i="2"/>
  <c r="AC425" i="2"/>
  <c r="AC675" i="2"/>
  <c r="AC216" i="2"/>
  <c r="AC111" i="2"/>
  <c r="AC463" i="2"/>
  <c r="AC464" i="2"/>
  <c r="AC370" i="2"/>
  <c r="AC40" i="2"/>
  <c r="AC672" i="2"/>
  <c r="AC357" i="2"/>
  <c r="AC484" i="2"/>
  <c r="AC53" i="2"/>
  <c r="AC383" i="2"/>
  <c r="AC532" i="2"/>
  <c r="AC513" i="2"/>
  <c r="AC178" i="2"/>
  <c r="AC628" i="2"/>
  <c r="AC529" i="2"/>
  <c r="AC244" i="2"/>
  <c r="AC360" i="2"/>
  <c r="AC359" i="2"/>
  <c r="AC66" i="2"/>
  <c r="AC596" i="2"/>
  <c r="AC3" i="2"/>
  <c r="AC569" i="2"/>
  <c r="AC91" i="2"/>
  <c r="AC287" i="2"/>
  <c r="AC176" i="2"/>
  <c r="AC419" i="2"/>
  <c r="AC106" i="2"/>
  <c r="AC528" i="2"/>
  <c r="AC367" i="2"/>
  <c r="AC180" i="2"/>
  <c r="AC547" i="2"/>
  <c r="AC67" i="2"/>
  <c r="AC187" i="2"/>
  <c r="AC108" i="2"/>
  <c r="AC241" i="2"/>
  <c r="AC335" i="2"/>
  <c r="AC122" i="2"/>
  <c r="AC521" i="2"/>
  <c r="AC371" i="2"/>
  <c r="AC491" i="2"/>
  <c r="AC119" i="2"/>
  <c r="AC299" i="2"/>
  <c r="AC130" i="2"/>
  <c r="AC251" i="2"/>
  <c r="AC159" i="2"/>
  <c r="AC457" i="2"/>
  <c r="AC620" i="2"/>
  <c r="AC477" i="2"/>
  <c r="AC194" i="2"/>
  <c r="AC346" i="2"/>
  <c r="AC116" i="2"/>
  <c r="AC135" i="2"/>
  <c r="AC358" i="2"/>
  <c r="AC454" i="2"/>
  <c r="AC312" i="2"/>
  <c r="AC234" i="2"/>
  <c r="AC85" i="2"/>
  <c r="AC97" i="2"/>
  <c r="AC410" i="2"/>
  <c r="AC471" i="2"/>
  <c r="AC207" i="2"/>
  <c r="AC342" i="2"/>
  <c r="AC461" i="2"/>
  <c r="AC380" i="2"/>
  <c r="AC643" i="2"/>
  <c r="AC447" i="2"/>
  <c r="AC279" i="2"/>
  <c r="AC73" i="2"/>
  <c r="AC255" i="2"/>
  <c r="AC192" i="2"/>
  <c r="AC218" i="2"/>
  <c r="AC668" i="2"/>
  <c r="AC434" i="2"/>
  <c r="AC544" i="2"/>
  <c r="AC154" i="2"/>
  <c r="AC7" i="2"/>
  <c r="AC608" i="2"/>
  <c r="AC10" i="2"/>
  <c r="AC515" i="2"/>
  <c r="AC326" i="2"/>
  <c r="AC347" i="2"/>
  <c r="AC77" i="2"/>
  <c r="AC288" i="2"/>
  <c r="AC263" i="2"/>
  <c r="AC242" i="2"/>
  <c r="AC75" i="2"/>
  <c r="AC286" i="2"/>
  <c r="AC416" i="2"/>
  <c r="AC118" i="2"/>
  <c r="AC503" i="2"/>
  <c r="AC372" i="2"/>
  <c r="AC144" i="2"/>
  <c r="AC137" i="2"/>
  <c r="AC298" i="2"/>
  <c r="AC210" i="2"/>
  <c r="AC179" i="2"/>
  <c r="AC236" i="2"/>
  <c r="AC272" i="2"/>
  <c r="AC688" i="2"/>
  <c r="AC58" i="2"/>
  <c r="AC493" i="2"/>
  <c r="AC117" i="2"/>
  <c r="AC516" i="2"/>
  <c r="AC389" i="2"/>
  <c r="AC80" i="2"/>
  <c r="AC438" i="2"/>
  <c r="AC249" i="2"/>
  <c r="AC642" i="2"/>
  <c r="AC25" i="2"/>
  <c r="AC245" i="2"/>
  <c r="AC296" i="2"/>
  <c r="AC120" i="2"/>
  <c r="AC46" i="2"/>
  <c r="AC336" i="2"/>
  <c r="AC45" i="2"/>
  <c r="AC17" i="2"/>
  <c r="AC632" i="2"/>
  <c r="AC679" i="2"/>
  <c r="AC667" i="2"/>
  <c r="AC206" i="2"/>
  <c r="AC644" i="2"/>
  <c r="AC337" i="2"/>
  <c r="AC221" i="2"/>
  <c r="AC715" i="2"/>
  <c r="AC291" i="2"/>
  <c r="AC238" i="2"/>
  <c r="AC418" i="2"/>
  <c r="AC285" i="2"/>
  <c r="AC411" i="2"/>
  <c r="AC526" i="2"/>
  <c r="AC256" i="2"/>
  <c r="AC321" i="2"/>
  <c r="AC257" i="2"/>
  <c r="AC339" i="2"/>
  <c r="AC98" i="2"/>
  <c r="AC261" i="2"/>
  <c r="AC95" i="2"/>
  <c r="AC145" i="2"/>
  <c r="AC94" i="2"/>
  <c r="AC548" i="2"/>
  <c r="AC309" i="2"/>
  <c r="AC16" i="2"/>
  <c r="AC322" i="2"/>
  <c r="AC153" i="2"/>
  <c r="AC392" i="2"/>
  <c r="AC573" i="2"/>
  <c r="AC465" i="2"/>
  <c r="AC509" i="2"/>
  <c r="AC524" i="2"/>
  <c r="AC228" i="2"/>
  <c r="AC537" i="2"/>
  <c r="AC440" i="2"/>
  <c r="AC220" i="2"/>
  <c r="AC533" i="2"/>
  <c r="AC650" i="2"/>
  <c r="AC550" i="2"/>
  <c r="AC562" i="2"/>
  <c r="AC639" i="2"/>
  <c r="AC554" i="2"/>
  <c r="AC687" i="2"/>
  <c r="AC654" i="2"/>
  <c r="AC226" i="2"/>
  <c r="AC351" i="2"/>
  <c r="AC519" i="2"/>
  <c r="AC621" i="2"/>
  <c r="AC48" i="2"/>
  <c r="AC202" i="2"/>
  <c r="AC110" i="2"/>
  <c r="AC294" i="2"/>
  <c r="AC641" i="2"/>
  <c r="AC574" i="2"/>
  <c r="AC52" i="2"/>
  <c r="AC626" i="2"/>
  <c r="AC273" i="2"/>
  <c r="AC402" i="2"/>
  <c r="AC201" i="2"/>
  <c r="AC141" i="2"/>
  <c r="AC173" i="2"/>
  <c r="AC364" i="2"/>
  <c r="AC567" i="2"/>
  <c r="AC592" i="2"/>
  <c r="AC15" i="2"/>
  <c r="AC34" i="2"/>
  <c r="AC649" i="2"/>
  <c r="AC428" i="2"/>
  <c r="AC647" i="2"/>
  <c r="AC293" i="2"/>
  <c r="AC575" i="2"/>
  <c r="AC522" i="2"/>
  <c r="AC427" i="2"/>
  <c r="AC512" i="2"/>
  <c r="AC5" i="2"/>
  <c r="AC260" i="2"/>
  <c r="AC69" i="2"/>
  <c r="AC452" i="2"/>
  <c r="AC520" i="2"/>
  <c r="AC79" i="2"/>
  <c r="AC31" i="2"/>
  <c r="AC450" i="2"/>
  <c r="AC107" i="2"/>
  <c r="AC247" i="2"/>
  <c r="AC511" i="2"/>
  <c r="AC415" i="2"/>
  <c r="AC155" i="2"/>
  <c r="AC417" i="2"/>
  <c r="AC125" i="2"/>
  <c r="AC514" i="2"/>
  <c r="AC170" i="2"/>
  <c r="AC156" i="2"/>
  <c r="AC74" i="2"/>
  <c r="AC86" i="2"/>
  <c r="AC566" i="2"/>
  <c r="AC407" i="2"/>
  <c r="AC453" i="2"/>
  <c r="AC70" i="2"/>
  <c r="AC240" i="2"/>
  <c r="AC297" i="2"/>
  <c r="AC483" i="2"/>
  <c r="AC714" i="2"/>
  <c r="AC14" i="2"/>
  <c r="AC476" i="2"/>
  <c r="AC467" i="2"/>
  <c r="AC662" i="2"/>
  <c r="AC302" i="2"/>
  <c r="AC151" i="2"/>
  <c r="AC445" i="2"/>
  <c r="AC55" i="2"/>
  <c r="AC224" i="2"/>
  <c r="AC587" i="2"/>
  <c r="AC338" i="2"/>
  <c r="AC276" i="2"/>
  <c r="AC235" i="2"/>
  <c r="AC343" i="2"/>
  <c r="AC422" i="2"/>
  <c r="AC8" i="2"/>
  <c r="AC408" i="2"/>
  <c r="AC56" i="2"/>
  <c r="AC711" i="2"/>
  <c r="AC63" i="2"/>
  <c r="AC355" i="2"/>
  <c r="AC556" i="2"/>
  <c r="AC49" i="2"/>
  <c r="AC702" i="2"/>
  <c r="AC9" i="2"/>
  <c r="AC582" i="2"/>
  <c r="AC168" i="2"/>
  <c r="AC525" i="2"/>
  <c r="AC99" i="2"/>
  <c r="AC93" i="2"/>
  <c r="AC695" i="2"/>
  <c r="AC424" i="2"/>
  <c r="AC384" i="2"/>
  <c r="AC487" i="2"/>
  <c r="AC581" i="2"/>
  <c r="AC47" i="2"/>
  <c r="AC420" i="2"/>
  <c r="AC344" i="2"/>
  <c r="AC468" i="2"/>
  <c r="AC648" i="2"/>
  <c r="AC334" i="2"/>
  <c r="AC211" i="2"/>
  <c r="AC396" i="2"/>
  <c r="AC414" i="2"/>
  <c r="AC611" i="2"/>
  <c r="AC283" i="2"/>
  <c r="AC473" i="2"/>
  <c r="AC54" i="2"/>
  <c r="AC400" i="2"/>
  <c r="AC81" i="2"/>
  <c r="AC435" i="2"/>
  <c r="AC443" i="2"/>
  <c r="AC101" i="2"/>
  <c r="AC264" i="2"/>
  <c r="AC345" i="2"/>
  <c r="AC253" i="2"/>
  <c r="AC499" i="2"/>
  <c r="AC103" i="2"/>
  <c r="AC661" i="2"/>
  <c r="AC619" i="2"/>
  <c r="AC589" i="2"/>
  <c r="AC506" i="2"/>
  <c r="AC303" i="2"/>
  <c r="AC188" i="2"/>
  <c r="AC4" i="2"/>
  <c r="AC412" i="2"/>
  <c r="AC385" i="2"/>
  <c r="AC397" i="2"/>
  <c r="AC43" i="2"/>
  <c r="AC482" i="2"/>
  <c r="AC169" i="2"/>
  <c r="AC577" i="2"/>
  <c r="AC510" i="2"/>
  <c r="AC196" i="2"/>
  <c r="AC610" i="2"/>
  <c r="AC576" i="2"/>
  <c r="AC284" i="2"/>
  <c r="AC319" i="2"/>
  <c r="AC229" i="2"/>
  <c r="AC121" i="2"/>
  <c r="AC132" i="2"/>
  <c r="AC19" i="2"/>
  <c r="AC109" i="2"/>
  <c r="AC219" i="2"/>
  <c r="AC243" i="2"/>
  <c r="AC497" i="2"/>
  <c r="AC227" i="2"/>
  <c r="AC354" i="2"/>
  <c r="AC177" i="2"/>
  <c r="AC323" i="2"/>
  <c r="AC142" i="2"/>
  <c r="AC350" i="2"/>
  <c r="AC277" i="2"/>
  <c r="AC149" i="2"/>
  <c r="AC230" i="2"/>
  <c r="AC409" i="2"/>
  <c r="AC704" i="2"/>
  <c r="AC327" i="2"/>
  <c r="AC593" i="2"/>
  <c r="AC444" i="2"/>
  <c r="AC212" i="2"/>
  <c r="AC214" i="2"/>
  <c r="AC698" i="2"/>
  <c r="AC546" i="2"/>
  <c r="AC89" i="2"/>
  <c r="AC64" i="2"/>
  <c r="AC127" i="2"/>
  <c r="AC304" i="2"/>
  <c r="AC27" i="2"/>
  <c r="AC373" i="2"/>
  <c r="AC430" i="2"/>
  <c r="AC555" i="2"/>
  <c r="AC171" i="2"/>
  <c r="AC455" i="2"/>
  <c r="AC306" i="2"/>
  <c r="AC332" i="2"/>
  <c r="AC295" i="2"/>
  <c r="AC198" i="2"/>
  <c r="AC129" i="2"/>
  <c r="AC638" i="2"/>
  <c r="AC146" i="2"/>
  <c r="AC26" i="2"/>
  <c r="AC13" i="2"/>
  <c r="AC706" i="2"/>
  <c r="AC676" i="2"/>
  <c r="AC124" i="2"/>
  <c r="AC82" i="2"/>
  <c r="AC368" i="2"/>
  <c r="AC258" i="2"/>
  <c r="AC540" i="2"/>
  <c r="AC308" i="2"/>
  <c r="AC597" i="2"/>
  <c r="AC60" i="2"/>
  <c r="AC664" i="2"/>
  <c r="AC561" i="2"/>
  <c r="AC190" i="2"/>
  <c r="AC41" i="2"/>
  <c r="AC213" i="2"/>
  <c r="AC527" i="2"/>
  <c r="AC265" i="2"/>
  <c r="AC584" i="2"/>
  <c r="AC673" i="2"/>
  <c r="AC545" i="2"/>
  <c r="AC2" i="2"/>
  <c r="AC622" i="2"/>
  <c r="AC68" i="2"/>
  <c r="AC6" i="2"/>
  <c r="AC11" i="2"/>
  <c r="AC614" i="2"/>
  <c r="AC394" i="2"/>
  <c r="AC262" i="2"/>
  <c r="AC568" i="2"/>
  <c r="AC133" i="2"/>
  <c r="AC488" i="2"/>
  <c r="AC616" i="2"/>
  <c r="AC163" i="2"/>
  <c r="AC143" i="2"/>
  <c r="AC328" i="2"/>
  <c r="AC305" i="2"/>
  <c r="AC474" i="2"/>
  <c r="AC636" i="2"/>
  <c r="AC12" i="2"/>
  <c r="AC656" i="2"/>
  <c r="AC301" i="2"/>
  <c r="AC76" i="2"/>
  <c r="AC268" i="2"/>
  <c r="AC33" i="2"/>
  <c r="AC563" i="2"/>
  <c r="AC164" i="2"/>
  <c r="AC22" i="2"/>
  <c r="AC289" i="2"/>
  <c r="AC504" i="2"/>
  <c r="AC186" i="2"/>
  <c r="AC271" i="2"/>
  <c r="AC72" i="2"/>
  <c r="AC496" i="2"/>
  <c r="AC113" i="2"/>
  <c r="AC181" i="2"/>
  <c r="AC222" i="2"/>
  <c r="AC50" i="2"/>
  <c r="AC530" i="2"/>
  <c r="AC333" i="2"/>
  <c r="AC624" i="2"/>
  <c r="AC158" i="2"/>
  <c r="AC152" i="2"/>
  <c r="AC361" i="2"/>
  <c r="AC600" i="2"/>
  <c r="AC376" i="2"/>
  <c r="AC174" i="2"/>
  <c r="AC87" i="2"/>
  <c r="AC282" i="2"/>
  <c r="AC259" i="2"/>
  <c r="AC20" i="2"/>
  <c r="AC538" i="2"/>
  <c r="AC431" i="2"/>
  <c r="AC314" i="2"/>
  <c r="AC23" i="2"/>
  <c r="AC114" i="2"/>
  <c r="AC300" i="2"/>
  <c r="AC44" i="2"/>
  <c r="AC195" i="2"/>
  <c r="AC553" i="2"/>
  <c r="AC731" i="2"/>
  <c r="AC541" i="2"/>
  <c r="AC292" i="2"/>
  <c r="AC203" i="2"/>
  <c r="AC104" i="2"/>
  <c r="AC517" i="2"/>
  <c r="AC274" i="2"/>
  <c r="AC61" i="2"/>
  <c r="AC665" i="2"/>
  <c r="AC494" i="2"/>
  <c r="AC42" i="2"/>
  <c r="AC317" i="2"/>
  <c r="AC601" i="2"/>
  <c r="AC252" i="2"/>
  <c r="AC83" i="2"/>
  <c r="AC686" i="2"/>
  <c r="AC623" i="2"/>
  <c r="AC311" i="2"/>
  <c r="AC232" i="2"/>
  <c r="AC183" i="2"/>
  <c r="AC539" i="2"/>
  <c r="AC716" i="2"/>
  <c r="AC651" i="2"/>
  <c r="AC390" i="2"/>
  <c r="AC542" i="2"/>
  <c r="AC570" i="2"/>
  <c r="AC699" i="2"/>
  <c r="AC551" i="2"/>
  <c r="AC369" i="2"/>
  <c r="AC634" i="2"/>
  <c r="AC78" i="2"/>
  <c r="AC446" i="2"/>
  <c r="AC652" i="2"/>
  <c r="AC316" i="2"/>
  <c r="AC278" i="2"/>
  <c r="AC612" i="2"/>
  <c r="AC470" i="2"/>
  <c r="AC485" i="2"/>
  <c r="AC189" i="2"/>
  <c r="AC451" i="2"/>
  <c r="AC65" i="2"/>
  <c r="AC689" i="2"/>
  <c r="AC62" i="2"/>
  <c r="AC166" i="2"/>
  <c r="AC421" i="2"/>
  <c r="AC426" i="2"/>
  <c r="AC175" i="2"/>
  <c r="AC21" i="2"/>
  <c r="AC28" i="2"/>
  <c r="AC374" i="2"/>
  <c r="AC139" i="2"/>
  <c r="AC318" i="2"/>
  <c r="AC480" i="2"/>
  <c r="AC559" i="2"/>
  <c r="AC269" i="2"/>
  <c r="AC458" i="2"/>
  <c r="AC459" i="2"/>
  <c r="AC564" i="2"/>
  <c r="AC150" i="2"/>
  <c r="AC161" i="2"/>
  <c r="AC280" i="2"/>
  <c r="AC722" i="2"/>
  <c r="AC580" i="2"/>
  <c r="AC709" i="2"/>
  <c r="AC200" i="2"/>
  <c r="AC348" i="2"/>
  <c r="AC710" i="2"/>
  <c r="AC112" i="2"/>
  <c r="AC691" i="2"/>
  <c r="AC92" i="2"/>
  <c r="AC441" i="2"/>
  <c r="AC578" i="2"/>
  <c r="AC377" i="2"/>
  <c r="AC423" i="2"/>
  <c r="AC184" i="2"/>
  <c r="AC71" i="2"/>
  <c r="AC270" i="2"/>
  <c r="AC51" i="2"/>
  <c r="AC250" i="2"/>
  <c r="AC478" i="2"/>
  <c r="AC18" i="2"/>
  <c r="AC24" i="2"/>
  <c r="AC39" i="2"/>
  <c r="AC481" i="2"/>
  <c r="AC30" i="2"/>
  <c r="AC631" i="2"/>
  <c r="AC128" i="2"/>
  <c r="AC633" i="2"/>
  <c r="AC560" i="2"/>
  <c r="AC29" i="2"/>
  <c r="AC456" i="2"/>
  <c r="AC507" i="2"/>
  <c r="AC588" i="2"/>
  <c r="AC38" i="2"/>
  <c r="AC437" i="2"/>
  <c r="AC708" i="2"/>
  <c r="AC391" i="2"/>
  <c r="AC182" i="2"/>
  <c r="AC508" i="2"/>
  <c r="AC331" i="2"/>
  <c r="AC489" i="2"/>
  <c r="AC531" i="2"/>
  <c r="AC595" i="2"/>
  <c r="AC723" i="2"/>
  <c r="AC436" i="2"/>
  <c r="AC401" i="2"/>
  <c r="AC84" i="2"/>
  <c r="AC172" i="2"/>
  <c r="AC609" i="2"/>
  <c r="AC185" i="2"/>
  <c r="AC399" i="2"/>
  <c r="AC646" i="2"/>
  <c r="AC543" i="2"/>
  <c r="AC729" i="2"/>
  <c r="AC502" i="2"/>
  <c r="AC660" i="2"/>
  <c r="AC726" i="2"/>
  <c r="AC281" i="2"/>
  <c r="AC105" i="2"/>
  <c r="AC217" i="2"/>
  <c r="AC148" i="2"/>
  <c r="AC495" i="2"/>
  <c r="AC237" i="2"/>
  <c r="AC625" i="2"/>
  <c r="AC645" i="2"/>
  <c r="AC329" i="2"/>
  <c r="AC640" i="2"/>
  <c r="AC266" i="2"/>
  <c r="AC115" i="2"/>
  <c r="AC439" i="2"/>
  <c r="AC500" i="2"/>
  <c r="AC275" i="2"/>
  <c r="AC375" i="2"/>
  <c r="AC690" i="2"/>
  <c r="AC680" i="2"/>
  <c r="AC387" i="2"/>
  <c r="AC37" i="2"/>
  <c r="AC382" i="2"/>
  <c r="AC591" i="2"/>
  <c r="AC147" i="2"/>
  <c r="AC669" i="2"/>
  <c r="AC492" i="2"/>
  <c r="AC605" i="2"/>
  <c r="AC123" i="2"/>
  <c r="AC663" i="2"/>
  <c r="AC140" i="2"/>
  <c r="AC32" i="2"/>
  <c r="AC618" i="2"/>
  <c r="AC310" i="2"/>
  <c r="AC193" i="2"/>
  <c r="AC290" i="2"/>
  <c r="AC403" i="2"/>
  <c r="AC475" i="2"/>
  <c r="AC248" i="2"/>
  <c r="AC197" i="2"/>
  <c r="AC727" i="2"/>
  <c r="AC57" i="2"/>
  <c r="AC254" i="2"/>
  <c r="AC162" i="2"/>
  <c r="AC36" i="2"/>
  <c r="AC102" i="2"/>
  <c r="AC678" i="2"/>
  <c r="AC307" i="2"/>
  <c r="AC705" i="2"/>
  <c r="AC131" i="2"/>
  <c r="AC267" i="2"/>
  <c r="AC535" i="2"/>
  <c r="AC602" i="2"/>
  <c r="AC490" i="2"/>
  <c r="AC96" i="2"/>
  <c r="AC448" i="2"/>
  <c r="AC472" i="2"/>
  <c r="AC215" i="2"/>
  <c r="AC126" i="2"/>
  <c r="AC378" i="2"/>
  <c r="AC586" i="2"/>
  <c r="AC677" i="2"/>
  <c r="AC405" i="2"/>
  <c r="AC599" i="2"/>
  <c r="AC165" i="2"/>
  <c r="AC657" i="2"/>
  <c r="AC557" i="2"/>
  <c r="AC191" i="2"/>
  <c r="AC366" i="2"/>
  <c r="AC398" i="2"/>
  <c r="AC724" i="2"/>
  <c r="AC381" i="2"/>
  <c r="AC719" i="2"/>
  <c r="AC223" i="2"/>
  <c r="AC572" i="2"/>
  <c r="AC637" i="2"/>
  <c r="AC718" i="2"/>
  <c r="AC167" i="2"/>
  <c r="AC246" i="2"/>
  <c r="AC59" i="2"/>
  <c r="AC670" i="2"/>
  <c r="AC413" i="2"/>
  <c r="AC231" i="2"/>
  <c r="AC134" i="2"/>
  <c r="AC136" i="2"/>
  <c r="AC356" i="2"/>
  <c r="AC432" i="2"/>
  <c r="AC341" i="2"/>
  <c r="AC138" i="2"/>
  <c r="AC694" i="2"/>
  <c r="AC429" i="2"/>
  <c r="AC325" i="2"/>
  <c r="AC199" i="2"/>
  <c r="AC320" i="2"/>
  <c r="AC693" i="2"/>
  <c r="AC35" i="2"/>
  <c r="AC659" i="2"/>
  <c r="AC725" i="2"/>
  <c r="AC627" i="2"/>
  <c r="AC732" i="2"/>
  <c r="AC615" i="2"/>
  <c r="AC635" i="2"/>
  <c r="AC585" i="2"/>
  <c r="AC204" i="2"/>
  <c r="AC684" i="2"/>
  <c r="AC157" i="2"/>
  <c r="AC442" i="2"/>
  <c r="AC362" i="2"/>
  <c r="AC340" i="2"/>
  <c r="AC583" i="2"/>
  <c r="AC433" i="2"/>
  <c r="AC579" i="2"/>
  <c r="AC100" i="2"/>
  <c r="AC653" i="2"/>
  <c r="AC315" i="2"/>
  <c r="AC486" i="2"/>
  <c r="AC658" i="2"/>
  <c r="AC386" i="2"/>
  <c r="AC205" i="2"/>
  <c r="AC88" i="2"/>
  <c r="AC479" i="2"/>
  <c r="AC534" i="2"/>
  <c r="AC552" i="2"/>
  <c r="AC469" i="2"/>
  <c r="AC363" i="2"/>
  <c r="AC681" i="2"/>
  <c r="AC365" i="2"/>
  <c r="AC233" i="2"/>
  <c r="AC565" i="2"/>
  <c r="AC324" i="2"/>
  <c r="AC590" i="2"/>
  <c r="AC160" i="2"/>
  <c r="AC349" i="2"/>
  <c r="AC505" i="2"/>
  <c r="AC208" i="2"/>
  <c r="AC713" i="2"/>
  <c r="AC720" i="2"/>
  <c r="AC571" i="2"/>
  <c r="AC395" i="2"/>
  <c r="AC674" i="2"/>
  <c r="AC209" i="2"/>
  <c r="AC630" i="2"/>
  <c r="AC685" i="2"/>
  <c r="AC598" i="2"/>
  <c r="AC239" i="2"/>
  <c r="AC313" i="2"/>
  <c r="AC225" i="2"/>
  <c r="AC379" i="2"/>
  <c r="AC406" i="2"/>
  <c r="AC330" i="2"/>
  <c r="AC603" i="2"/>
  <c r="AC707" i="2"/>
  <c r="AC549" i="2"/>
  <c r="AC558" i="2"/>
  <c r="AC629" i="2"/>
  <c r="AC466" i="2"/>
  <c r="AC700" i="2"/>
  <c r="AC606" i="2"/>
  <c r="AC404" i="2"/>
  <c r="AC594" i="2"/>
  <c r="AC683" i="2"/>
  <c r="AC449" i="2"/>
  <c r="AC388" i="2"/>
  <c r="AC393" i="2"/>
  <c r="AC666" i="2"/>
  <c r="AC501" i="2"/>
  <c r="AC682" i="2"/>
  <c r="AC523" i="2"/>
  <c r="AC692" i="2"/>
  <c r="AC697" i="2"/>
  <c r="AC617" i="2"/>
  <c r="AC696" i="2"/>
  <c r="AC728" i="2"/>
  <c r="AC703" i="2"/>
  <c r="AC655" i="2"/>
  <c r="AC717" i="2"/>
  <c r="AC701" i="2"/>
  <c r="AC721" i="2"/>
  <c r="AC730" i="2"/>
  <c r="AC712" i="2"/>
  <c r="AC671" i="2"/>
  <c r="U604" i="2"/>
  <c r="U613" i="2"/>
  <c r="U607" i="2"/>
  <c r="U90" i="2"/>
  <c r="U352" i="2"/>
  <c r="U498" i="2"/>
  <c r="U460" i="2"/>
  <c r="U518" i="2"/>
  <c r="U353" i="2"/>
  <c r="U536" i="2"/>
  <c r="U462" i="2"/>
  <c r="U425" i="2"/>
  <c r="U675" i="2"/>
  <c r="U216" i="2"/>
  <c r="U111" i="2"/>
  <c r="U463" i="2"/>
  <c r="U464" i="2"/>
  <c r="U370" i="2"/>
  <c r="U40" i="2"/>
  <c r="U672" i="2"/>
  <c r="U357" i="2"/>
  <c r="U484" i="2"/>
  <c r="U53" i="2"/>
  <c r="U383" i="2"/>
  <c r="U532" i="2"/>
  <c r="U513" i="2"/>
  <c r="U178" i="2"/>
  <c r="U628" i="2"/>
  <c r="U529" i="2"/>
  <c r="U244" i="2"/>
  <c r="U360" i="2"/>
  <c r="U359" i="2"/>
  <c r="U66" i="2"/>
  <c r="U596" i="2"/>
  <c r="U3" i="2"/>
  <c r="U569" i="2"/>
  <c r="U91" i="2"/>
  <c r="U287" i="2"/>
  <c r="U176" i="2"/>
  <c r="U419" i="2"/>
  <c r="U106" i="2"/>
  <c r="U528" i="2"/>
  <c r="U367" i="2"/>
  <c r="U180" i="2"/>
  <c r="U547" i="2"/>
  <c r="U67" i="2"/>
  <c r="U187" i="2"/>
  <c r="U108" i="2"/>
  <c r="U241" i="2"/>
  <c r="U335" i="2"/>
  <c r="U122" i="2"/>
  <c r="U521" i="2"/>
  <c r="U371" i="2"/>
  <c r="U491" i="2"/>
  <c r="U119" i="2"/>
  <c r="U299" i="2"/>
  <c r="U130" i="2"/>
  <c r="U251" i="2"/>
  <c r="U159" i="2"/>
  <c r="U457" i="2"/>
  <c r="U620" i="2"/>
  <c r="U477" i="2"/>
  <c r="U194" i="2"/>
  <c r="U346" i="2"/>
  <c r="U116" i="2"/>
  <c r="U135" i="2"/>
  <c r="U358" i="2"/>
  <c r="U454" i="2"/>
  <c r="U312" i="2"/>
  <c r="U234" i="2"/>
  <c r="U85" i="2"/>
  <c r="U97" i="2"/>
  <c r="U410" i="2"/>
  <c r="U471" i="2"/>
  <c r="U207" i="2"/>
  <c r="U342" i="2"/>
  <c r="U461" i="2"/>
  <c r="U380" i="2"/>
  <c r="U643" i="2"/>
  <c r="U447" i="2"/>
  <c r="U279" i="2"/>
  <c r="U73" i="2"/>
  <c r="U255" i="2"/>
  <c r="U192" i="2"/>
  <c r="U218" i="2"/>
  <c r="U668" i="2"/>
  <c r="U434" i="2"/>
  <c r="U544" i="2"/>
  <c r="U154" i="2"/>
  <c r="U7" i="2"/>
  <c r="U608" i="2"/>
  <c r="U10" i="2"/>
  <c r="U515" i="2"/>
  <c r="U326" i="2"/>
  <c r="U347" i="2"/>
  <c r="U77" i="2"/>
  <c r="U288" i="2"/>
  <c r="U263" i="2"/>
  <c r="U242" i="2"/>
  <c r="U75" i="2"/>
  <c r="U286" i="2"/>
  <c r="U416" i="2"/>
  <c r="U118" i="2"/>
  <c r="U503" i="2"/>
  <c r="U372" i="2"/>
  <c r="U144" i="2"/>
  <c r="U137" i="2"/>
  <c r="U298" i="2"/>
  <c r="U210" i="2"/>
  <c r="U179" i="2"/>
  <c r="U236" i="2"/>
  <c r="U272" i="2"/>
  <c r="U688" i="2"/>
  <c r="U58" i="2"/>
  <c r="U493" i="2"/>
  <c r="U117" i="2"/>
  <c r="U516" i="2"/>
  <c r="U389" i="2"/>
  <c r="U80" i="2"/>
  <c r="U438" i="2"/>
  <c r="U249" i="2"/>
  <c r="U642" i="2"/>
  <c r="U25" i="2"/>
  <c r="U245" i="2"/>
  <c r="U296" i="2"/>
  <c r="U120" i="2"/>
  <c r="U46" i="2"/>
  <c r="U336" i="2"/>
  <c r="U45" i="2"/>
  <c r="U17" i="2"/>
  <c r="U632" i="2"/>
  <c r="U679" i="2"/>
  <c r="U667" i="2"/>
  <c r="U206" i="2"/>
  <c r="U644" i="2"/>
  <c r="U337" i="2"/>
  <c r="U221" i="2"/>
  <c r="U715" i="2"/>
  <c r="U291" i="2"/>
  <c r="U238" i="2"/>
  <c r="U418" i="2"/>
  <c r="U285" i="2"/>
  <c r="U411" i="2"/>
  <c r="U526" i="2"/>
  <c r="U256" i="2"/>
  <c r="U321" i="2"/>
  <c r="U257" i="2"/>
  <c r="U339" i="2"/>
  <c r="U98" i="2"/>
  <c r="U261" i="2"/>
  <c r="U95" i="2"/>
  <c r="U145" i="2"/>
  <c r="U94" i="2"/>
  <c r="U548" i="2"/>
  <c r="U309" i="2"/>
  <c r="U16" i="2"/>
  <c r="U322" i="2"/>
  <c r="U153" i="2"/>
  <c r="U392" i="2"/>
  <c r="U573" i="2"/>
  <c r="U465" i="2"/>
  <c r="U509" i="2"/>
  <c r="U524" i="2"/>
  <c r="U228" i="2"/>
  <c r="U537" i="2"/>
  <c r="U440" i="2"/>
  <c r="U220" i="2"/>
  <c r="U533" i="2"/>
  <c r="U650" i="2"/>
  <c r="U550" i="2"/>
  <c r="U562" i="2"/>
  <c r="U639" i="2"/>
  <c r="U554" i="2"/>
  <c r="U687" i="2"/>
  <c r="U654" i="2"/>
  <c r="U226" i="2"/>
  <c r="U351" i="2"/>
  <c r="U519" i="2"/>
  <c r="U621" i="2"/>
  <c r="U48" i="2"/>
  <c r="U202" i="2"/>
  <c r="U110" i="2"/>
  <c r="U294" i="2"/>
  <c r="U641" i="2"/>
  <c r="U574" i="2"/>
  <c r="U52" i="2"/>
  <c r="U626" i="2"/>
  <c r="U273" i="2"/>
  <c r="U402" i="2"/>
  <c r="U201" i="2"/>
  <c r="U141" i="2"/>
  <c r="U173" i="2"/>
  <c r="U364" i="2"/>
  <c r="U567" i="2"/>
  <c r="U592" i="2"/>
  <c r="U15" i="2"/>
  <c r="U34" i="2"/>
  <c r="U649" i="2"/>
  <c r="U428" i="2"/>
  <c r="U647" i="2"/>
  <c r="U293" i="2"/>
  <c r="U575" i="2"/>
  <c r="U522" i="2"/>
  <c r="U427" i="2"/>
  <c r="U512" i="2"/>
  <c r="U5" i="2"/>
  <c r="U260" i="2"/>
  <c r="U69" i="2"/>
  <c r="U452" i="2"/>
  <c r="U520" i="2"/>
  <c r="U79" i="2"/>
  <c r="U31" i="2"/>
  <c r="U450" i="2"/>
  <c r="U107" i="2"/>
  <c r="U247" i="2"/>
  <c r="U511" i="2"/>
  <c r="U415" i="2"/>
  <c r="U155" i="2"/>
  <c r="U417" i="2"/>
  <c r="U125" i="2"/>
  <c r="U514" i="2"/>
  <c r="U170" i="2"/>
  <c r="U156" i="2"/>
  <c r="U74" i="2"/>
  <c r="U86" i="2"/>
  <c r="U566" i="2"/>
  <c r="U407" i="2"/>
  <c r="U453" i="2"/>
  <c r="U70" i="2"/>
  <c r="U240" i="2"/>
  <c r="U297" i="2"/>
  <c r="U483" i="2"/>
  <c r="U714" i="2"/>
  <c r="U14" i="2"/>
  <c r="U476" i="2"/>
  <c r="U467" i="2"/>
  <c r="U662" i="2"/>
  <c r="U302" i="2"/>
  <c r="U151" i="2"/>
  <c r="U445" i="2"/>
  <c r="U55" i="2"/>
  <c r="U224" i="2"/>
  <c r="U587" i="2"/>
  <c r="U338" i="2"/>
  <c r="U276" i="2"/>
  <c r="U235" i="2"/>
  <c r="U343" i="2"/>
  <c r="U422" i="2"/>
  <c r="U8" i="2"/>
  <c r="U408" i="2"/>
  <c r="U56" i="2"/>
  <c r="U711" i="2"/>
  <c r="U63" i="2"/>
  <c r="U355" i="2"/>
  <c r="U556" i="2"/>
  <c r="U49" i="2"/>
  <c r="U702" i="2"/>
  <c r="U9" i="2"/>
  <c r="U582" i="2"/>
  <c r="U168" i="2"/>
  <c r="U525" i="2"/>
  <c r="U99" i="2"/>
  <c r="U93" i="2"/>
  <c r="U695" i="2"/>
  <c r="U424" i="2"/>
  <c r="U384" i="2"/>
  <c r="U487" i="2"/>
  <c r="U581" i="2"/>
  <c r="U47" i="2"/>
  <c r="U420" i="2"/>
  <c r="U344" i="2"/>
  <c r="U468" i="2"/>
  <c r="U648" i="2"/>
  <c r="U334" i="2"/>
  <c r="U211" i="2"/>
  <c r="U396" i="2"/>
  <c r="U414" i="2"/>
  <c r="U611" i="2"/>
  <c r="U283" i="2"/>
  <c r="U473" i="2"/>
  <c r="U54" i="2"/>
  <c r="U400" i="2"/>
  <c r="U81" i="2"/>
  <c r="U435" i="2"/>
  <c r="U443" i="2"/>
  <c r="U101" i="2"/>
  <c r="U264" i="2"/>
  <c r="U345" i="2"/>
  <c r="U253" i="2"/>
  <c r="U499" i="2"/>
  <c r="U103" i="2"/>
  <c r="U661" i="2"/>
  <c r="U619" i="2"/>
  <c r="U589" i="2"/>
  <c r="U506" i="2"/>
  <c r="U303" i="2"/>
  <c r="U188" i="2"/>
  <c r="U4" i="2"/>
  <c r="U412" i="2"/>
  <c r="U385" i="2"/>
  <c r="U397" i="2"/>
  <c r="U43" i="2"/>
  <c r="U482" i="2"/>
  <c r="U169" i="2"/>
  <c r="U577" i="2"/>
  <c r="U510" i="2"/>
  <c r="U196" i="2"/>
  <c r="U610" i="2"/>
  <c r="U576" i="2"/>
  <c r="U284" i="2"/>
  <c r="U319" i="2"/>
  <c r="U229" i="2"/>
  <c r="U121" i="2"/>
  <c r="U132" i="2"/>
  <c r="U19" i="2"/>
  <c r="U109" i="2"/>
  <c r="U219" i="2"/>
  <c r="U243" i="2"/>
  <c r="U497" i="2"/>
  <c r="U227" i="2"/>
  <c r="U354" i="2"/>
  <c r="U177" i="2"/>
  <c r="U323" i="2"/>
  <c r="U142" i="2"/>
  <c r="U350" i="2"/>
  <c r="U277" i="2"/>
  <c r="U149" i="2"/>
  <c r="U230" i="2"/>
  <c r="U409" i="2"/>
  <c r="U704" i="2"/>
  <c r="U327" i="2"/>
  <c r="U593" i="2"/>
  <c r="U444" i="2"/>
  <c r="U212" i="2"/>
  <c r="U214" i="2"/>
  <c r="U698" i="2"/>
  <c r="U546" i="2"/>
  <c r="U89" i="2"/>
  <c r="U64" i="2"/>
  <c r="U127" i="2"/>
  <c r="U304" i="2"/>
  <c r="U27" i="2"/>
  <c r="U373" i="2"/>
  <c r="U430" i="2"/>
  <c r="U555" i="2"/>
  <c r="U171" i="2"/>
  <c r="U455" i="2"/>
  <c r="U306" i="2"/>
  <c r="U332" i="2"/>
  <c r="U295" i="2"/>
  <c r="U198" i="2"/>
  <c r="U129" i="2"/>
  <c r="U638" i="2"/>
  <c r="U146" i="2"/>
  <c r="U26" i="2"/>
  <c r="U13" i="2"/>
  <c r="U706" i="2"/>
  <c r="U676" i="2"/>
  <c r="U124" i="2"/>
  <c r="U82" i="2"/>
  <c r="U368" i="2"/>
  <c r="U258" i="2"/>
  <c r="U540" i="2"/>
  <c r="U308" i="2"/>
  <c r="U597" i="2"/>
  <c r="U60" i="2"/>
  <c r="U664" i="2"/>
  <c r="U561" i="2"/>
  <c r="U190" i="2"/>
  <c r="U41" i="2"/>
  <c r="U213" i="2"/>
  <c r="U527" i="2"/>
  <c r="U265" i="2"/>
  <c r="U584" i="2"/>
  <c r="U673" i="2"/>
  <c r="U545" i="2"/>
  <c r="U2" i="2"/>
  <c r="U622" i="2"/>
  <c r="U68" i="2"/>
  <c r="U6" i="2"/>
  <c r="U11" i="2"/>
  <c r="U614" i="2"/>
  <c r="U394" i="2"/>
  <c r="U262" i="2"/>
  <c r="U568" i="2"/>
  <c r="U133" i="2"/>
  <c r="U488" i="2"/>
  <c r="U616" i="2"/>
  <c r="U163" i="2"/>
  <c r="U143" i="2"/>
  <c r="U328" i="2"/>
  <c r="U305" i="2"/>
  <c r="U474" i="2"/>
  <c r="U636" i="2"/>
  <c r="U12" i="2"/>
  <c r="U656" i="2"/>
  <c r="U301" i="2"/>
  <c r="U76" i="2"/>
  <c r="U268" i="2"/>
  <c r="U33" i="2"/>
  <c r="U563" i="2"/>
  <c r="U164" i="2"/>
  <c r="U22" i="2"/>
  <c r="U289" i="2"/>
  <c r="U504" i="2"/>
  <c r="U186" i="2"/>
  <c r="U271" i="2"/>
  <c r="U72" i="2"/>
  <c r="U496" i="2"/>
  <c r="U113" i="2"/>
  <c r="U181" i="2"/>
  <c r="U222" i="2"/>
  <c r="U50" i="2"/>
  <c r="U530" i="2"/>
  <c r="U333" i="2"/>
  <c r="U624" i="2"/>
  <c r="U158" i="2"/>
  <c r="U152" i="2"/>
  <c r="U361" i="2"/>
  <c r="U600" i="2"/>
  <c r="U376" i="2"/>
  <c r="U174" i="2"/>
  <c r="U87" i="2"/>
  <c r="U282" i="2"/>
  <c r="U259" i="2"/>
  <c r="U20" i="2"/>
  <c r="U538" i="2"/>
  <c r="U431" i="2"/>
  <c r="U314" i="2"/>
  <c r="U23" i="2"/>
  <c r="U114" i="2"/>
  <c r="U300" i="2"/>
  <c r="U44" i="2"/>
  <c r="U195" i="2"/>
  <c r="U553" i="2"/>
  <c r="U731" i="2"/>
  <c r="U541" i="2"/>
  <c r="U292" i="2"/>
  <c r="U203" i="2"/>
  <c r="U104" i="2"/>
  <c r="U517" i="2"/>
  <c r="U274" i="2"/>
  <c r="U61" i="2"/>
  <c r="U665" i="2"/>
  <c r="U494" i="2"/>
  <c r="U42" i="2"/>
  <c r="U317" i="2"/>
  <c r="U601" i="2"/>
  <c r="U252" i="2"/>
  <c r="U83" i="2"/>
  <c r="U686" i="2"/>
  <c r="U623" i="2"/>
  <c r="U311" i="2"/>
  <c r="U232" i="2"/>
  <c r="U183" i="2"/>
  <c r="U539" i="2"/>
  <c r="U716" i="2"/>
  <c r="U651" i="2"/>
  <c r="U390" i="2"/>
  <c r="U542" i="2"/>
  <c r="U570" i="2"/>
  <c r="U699" i="2"/>
  <c r="U551" i="2"/>
  <c r="U369" i="2"/>
  <c r="U634" i="2"/>
  <c r="U78" i="2"/>
  <c r="U446" i="2"/>
  <c r="U652" i="2"/>
  <c r="U316" i="2"/>
  <c r="U278" i="2"/>
  <c r="U612" i="2"/>
  <c r="U470" i="2"/>
  <c r="U485" i="2"/>
  <c r="U189" i="2"/>
  <c r="U451" i="2"/>
  <c r="U65" i="2"/>
  <c r="U689" i="2"/>
  <c r="U62" i="2"/>
  <c r="U166" i="2"/>
  <c r="U421" i="2"/>
  <c r="U426" i="2"/>
  <c r="U175" i="2"/>
  <c r="U21" i="2"/>
  <c r="U28" i="2"/>
  <c r="U374" i="2"/>
  <c r="U139" i="2"/>
  <c r="U318" i="2"/>
  <c r="U480" i="2"/>
  <c r="U559" i="2"/>
  <c r="U269" i="2"/>
  <c r="U458" i="2"/>
  <c r="U459" i="2"/>
  <c r="U564" i="2"/>
  <c r="U150" i="2"/>
  <c r="U161" i="2"/>
  <c r="U280" i="2"/>
  <c r="U722" i="2"/>
  <c r="U580" i="2"/>
  <c r="U709" i="2"/>
  <c r="U200" i="2"/>
  <c r="U348" i="2"/>
  <c r="U710" i="2"/>
  <c r="U112" i="2"/>
  <c r="U691" i="2"/>
  <c r="U92" i="2"/>
  <c r="U441" i="2"/>
  <c r="U578" i="2"/>
  <c r="U377" i="2"/>
  <c r="U423" i="2"/>
  <c r="U184" i="2"/>
  <c r="U71" i="2"/>
  <c r="U270" i="2"/>
  <c r="U51" i="2"/>
  <c r="U250" i="2"/>
  <c r="U478" i="2"/>
  <c r="U18" i="2"/>
  <c r="U24" i="2"/>
  <c r="U39" i="2"/>
  <c r="U481" i="2"/>
  <c r="U30" i="2"/>
  <c r="U631" i="2"/>
  <c r="U128" i="2"/>
  <c r="U633" i="2"/>
  <c r="U560" i="2"/>
  <c r="U29" i="2"/>
  <c r="U456" i="2"/>
  <c r="U507" i="2"/>
  <c r="U588" i="2"/>
  <c r="U38" i="2"/>
  <c r="U437" i="2"/>
  <c r="U708" i="2"/>
  <c r="U391" i="2"/>
  <c r="U182" i="2"/>
  <c r="U508" i="2"/>
  <c r="U331" i="2"/>
  <c r="U489" i="2"/>
  <c r="U531" i="2"/>
  <c r="U595" i="2"/>
  <c r="U723" i="2"/>
  <c r="U436" i="2"/>
  <c r="U401" i="2"/>
  <c r="U84" i="2"/>
  <c r="U172" i="2"/>
  <c r="U609" i="2"/>
  <c r="U185" i="2"/>
  <c r="U399" i="2"/>
  <c r="U646" i="2"/>
  <c r="U543" i="2"/>
  <c r="U729" i="2"/>
  <c r="U502" i="2"/>
  <c r="U660" i="2"/>
  <c r="U726" i="2"/>
  <c r="U281" i="2"/>
  <c r="U105" i="2"/>
  <c r="U217" i="2"/>
  <c r="U148" i="2"/>
  <c r="U495" i="2"/>
  <c r="U237" i="2"/>
  <c r="U625" i="2"/>
  <c r="U645" i="2"/>
  <c r="U329" i="2"/>
  <c r="U640" i="2"/>
  <c r="U266" i="2"/>
  <c r="U115" i="2"/>
  <c r="U439" i="2"/>
  <c r="U500" i="2"/>
  <c r="U275" i="2"/>
  <c r="U375" i="2"/>
  <c r="U690" i="2"/>
  <c r="U680" i="2"/>
  <c r="U387" i="2"/>
  <c r="U37" i="2"/>
  <c r="U382" i="2"/>
  <c r="U591" i="2"/>
  <c r="U147" i="2"/>
  <c r="U669" i="2"/>
  <c r="U492" i="2"/>
  <c r="U605" i="2"/>
  <c r="U123" i="2"/>
  <c r="U663" i="2"/>
  <c r="U140" i="2"/>
  <c r="U32" i="2"/>
  <c r="U618" i="2"/>
  <c r="U310" i="2"/>
  <c r="U193" i="2"/>
  <c r="U290" i="2"/>
  <c r="U403" i="2"/>
  <c r="U475" i="2"/>
  <c r="U248" i="2"/>
  <c r="U197" i="2"/>
  <c r="U727" i="2"/>
  <c r="U57" i="2"/>
  <c r="U254" i="2"/>
  <c r="U162" i="2"/>
  <c r="U36" i="2"/>
  <c r="U102" i="2"/>
  <c r="U678" i="2"/>
  <c r="U307" i="2"/>
  <c r="U705" i="2"/>
  <c r="U131" i="2"/>
  <c r="U267" i="2"/>
  <c r="U535" i="2"/>
  <c r="U602" i="2"/>
  <c r="U490" i="2"/>
  <c r="U96" i="2"/>
  <c r="U448" i="2"/>
  <c r="U472" i="2"/>
  <c r="U215" i="2"/>
  <c r="U126" i="2"/>
  <c r="U378" i="2"/>
  <c r="U586" i="2"/>
  <c r="U677" i="2"/>
  <c r="U405" i="2"/>
  <c r="U599" i="2"/>
  <c r="U165" i="2"/>
  <c r="U657" i="2"/>
  <c r="U557" i="2"/>
  <c r="U191" i="2"/>
  <c r="U366" i="2"/>
  <c r="U398" i="2"/>
  <c r="U724" i="2"/>
  <c r="U381" i="2"/>
  <c r="U719" i="2"/>
  <c r="U223" i="2"/>
  <c r="U572" i="2"/>
  <c r="U637" i="2"/>
  <c r="U718" i="2"/>
  <c r="U167" i="2"/>
  <c r="U246" i="2"/>
  <c r="U59" i="2"/>
  <c r="U670" i="2"/>
  <c r="U413" i="2"/>
  <c r="U231" i="2"/>
  <c r="U134" i="2"/>
  <c r="U136" i="2"/>
  <c r="U356" i="2"/>
  <c r="U432" i="2"/>
  <c r="U341" i="2"/>
  <c r="U138" i="2"/>
  <c r="U694" i="2"/>
  <c r="U429" i="2"/>
  <c r="U325" i="2"/>
  <c r="U199" i="2"/>
  <c r="U320" i="2"/>
  <c r="U693" i="2"/>
  <c r="U35" i="2"/>
  <c r="U659" i="2"/>
  <c r="U725" i="2"/>
  <c r="U627" i="2"/>
  <c r="U732" i="2"/>
  <c r="U615" i="2"/>
  <c r="U635" i="2"/>
  <c r="U585" i="2"/>
  <c r="U204" i="2"/>
  <c r="U684" i="2"/>
  <c r="U157" i="2"/>
  <c r="U442" i="2"/>
  <c r="U362" i="2"/>
  <c r="U340" i="2"/>
  <c r="U583" i="2"/>
  <c r="U433" i="2"/>
  <c r="U579" i="2"/>
  <c r="U100" i="2"/>
  <c r="U653" i="2"/>
  <c r="U315" i="2"/>
  <c r="U486" i="2"/>
  <c r="U658" i="2"/>
  <c r="U386" i="2"/>
  <c r="U205" i="2"/>
  <c r="U88" i="2"/>
  <c r="U479" i="2"/>
  <c r="U534" i="2"/>
  <c r="U552" i="2"/>
  <c r="U469" i="2"/>
  <c r="U363" i="2"/>
  <c r="U681" i="2"/>
  <c r="U365" i="2"/>
  <c r="U233" i="2"/>
  <c r="U565" i="2"/>
  <c r="U324" i="2"/>
  <c r="U590" i="2"/>
  <c r="U160" i="2"/>
  <c r="U349" i="2"/>
  <c r="U505" i="2"/>
  <c r="U208" i="2"/>
  <c r="U713" i="2"/>
  <c r="U720" i="2"/>
  <c r="U571" i="2"/>
  <c r="U395" i="2"/>
  <c r="U674" i="2"/>
  <c r="U209" i="2"/>
  <c r="U630" i="2"/>
  <c r="U685" i="2"/>
  <c r="U598" i="2"/>
  <c r="U239" i="2"/>
  <c r="U313" i="2"/>
  <c r="U225" i="2"/>
  <c r="U379" i="2"/>
  <c r="U406" i="2"/>
  <c r="U330" i="2"/>
  <c r="U603" i="2"/>
  <c r="U707" i="2"/>
  <c r="U549" i="2"/>
  <c r="U558" i="2"/>
  <c r="U629" i="2"/>
  <c r="U466" i="2"/>
  <c r="U700" i="2"/>
  <c r="U606" i="2"/>
  <c r="U404" i="2"/>
  <c r="U594" i="2"/>
  <c r="U683" i="2"/>
  <c r="U449" i="2"/>
  <c r="U388" i="2"/>
  <c r="U393" i="2"/>
  <c r="U666" i="2"/>
  <c r="U501" i="2"/>
  <c r="U682" i="2"/>
  <c r="U523" i="2"/>
  <c r="U692" i="2"/>
  <c r="U697" i="2"/>
  <c r="U617" i="2"/>
  <c r="U696" i="2"/>
  <c r="U728" i="2"/>
  <c r="U703" i="2"/>
  <c r="U655" i="2"/>
  <c r="U717" i="2"/>
  <c r="U701" i="2"/>
  <c r="U721" i="2"/>
  <c r="U730" i="2"/>
  <c r="U712" i="2"/>
  <c r="U671" i="2"/>
  <c r="T604" i="2"/>
  <c r="T613" i="2"/>
  <c r="T607" i="2"/>
  <c r="T90" i="2"/>
  <c r="T352" i="2"/>
  <c r="T498" i="2"/>
  <c r="T460" i="2"/>
  <c r="T518" i="2"/>
  <c r="T353" i="2"/>
  <c r="T536" i="2"/>
  <c r="T462" i="2"/>
  <c r="T425" i="2"/>
  <c r="T675" i="2"/>
  <c r="T216" i="2"/>
  <c r="T111" i="2"/>
  <c r="T463" i="2"/>
  <c r="T464" i="2"/>
  <c r="T370" i="2"/>
  <c r="T40" i="2"/>
  <c r="T672" i="2"/>
  <c r="T357" i="2"/>
  <c r="T484" i="2"/>
  <c r="T53" i="2"/>
  <c r="T383" i="2"/>
  <c r="T532" i="2"/>
  <c r="T513" i="2"/>
  <c r="T178" i="2"/>
  <c r="T628" i="2"/>
  <c r="T529" i="2"/>
  <c r="T244" i="2"/>
  <c r="T360" i="2"/>
  <c r="T359" i="2"/>
  <c r="T66" i="2"/>
  <c r="T596" i="2"/>
  <c r="T3" i="2"/>
  <c r="T569" i="2"/>
  <c r="T91" i="2"/>
  <c r="T287" i="2"/>
  <c r="T176" i="2"/>
  <c r="T419" i="2"/>
  <c r="T106" i="2"/>
  <c r="T528" i="2"/>
  <c r="T367" i="2"/>
  <c r="T180" i="2"/>
  <c r="T547" i="2"/>
  <c r="T67" i="2"/>
  <c r="T187" i="2"/>
  <c r="T108" i="2"/>
  <c r="T241" i="2"/>
  <c r="T335" i="2"/>
  <c r="T122" i="2"/>
  <c r="T521" i="2"/>
  <c r="T371" i="2"/>
  <c r="T491" i="2"/>
  <c r="T119" i="2"/>
  <c r="T299" i="2"/>
  <c r="T130" i="2"/>
  <c r="T251" i="2"/>
  <c r="T159" i="2"/>
  <c r="T457" i="2"/>
  <c r="T620" i="2"/>
  <c r="T477" i="2"/>
  <c r="T194" i="2"/>
  <c r="T346" i="2"/>
  <c r="T116" i="2"/>
  <c r="T135" i="2"/>
  <c r="T358" i="2"/>
  <c r="T454" i="2"/>
  <c r="T312" i="2"/>
  <c r="T234" i="2"/>
  <c r="T85" i="2"/>
  <c r="T97" i="2"/>
  <c r="T410" i="2"/>
  <c r="T471" i="2"/>
  <c r="T207" i="2"/>
  <c r="T342" i="2"/>
  <c r="T461" i="2"/>
  <c r="T380" i="2"/>
  <c r="T643" i="2"/>
  <c r="T447" i="2"/>
  <c r="T279" i="2"/>
  <c r="T73" i="2"/>
  <c r="T255" i="2"/>
  <c r="T192" i="2"/>
  <c r="T218" i="2"/>
  <c r="T668" i="2"/>
  <c r="T434" i="2"/>
  <c r="T544" i="2"/>
  <c r="T154" i="2"/>
  <c r="T7" i="2"/>
  <c r="T608" i="2"/>
  <c r="T10" i="2"/>
  <c r="T515" i="2"/>
  <c r="T326" i="2"/>
  <c r="T347" i="2"/>
  <c r="T77" i="2"/>
  <c r="T288" i="2"/>
  <c r="T263" i="2"/>
  <c r="T242" i="2"/>
  <c r="T75" i="2"/>
  <c r="T286" i="2"/>
  <c r="T416" i="2"/>
  <c r="T118" i="2"/>
  <c r="T503" i="2"/>
  <c r="T372" i="2"/>
  <c r="T144" i="2"/>
  <c r="T137" i="2"/>
  <c r="T298" i="2"/>
  <c r="T210" i="2"/>
  <c r="T179" i="2"/>
  <c r="T236" i="2"/>
  <c r="T272" i="2"/>
  <c r="T688" i="2"/>
  <c r="T58" i="2"/>
  <c r="T493" i="2"/>
  <c r="T117" i="2"/>
  <c r="T516" i="2"/>
  <c r="T389" i="2"/>
  <c r="T80" i="2"/>
  <c r="T438" i="2"/>
  <c r="T249" i="2"/>
  <c r="T642" i="2"/>
  <c r="T25" i="2"/>
  <c r="T245" i="2"/>
  <c r="T296" i="2"/>
  <c r="T120" i="2"/>
  <c r="T46" i="2"/>
  <c r="T336" i="2"/>
  <c r="T45" i="2"/>
  <c r="T17" i="2"/>
  <c r="T632" i="2"/>
  <c r="T679" i="2"/>
  <c r="T667" i="2"/>
  <c r="T206" i="2"/>
  <c r="T644" i="2"/>
  <c r="T337" i="2"/>
  <c r="T221" i="2"/>
  <c r="T715" i="2"/>
  <c r="T291" i="2"/>
  <c r="T238" i="2"/>
  <c r="T418" i="2"/>
  <c r="T285" i="2"/>
  <c r="T411" i="2"/>
  <c r="T526" i="2"/>
  <c r="T256" i="2"/>
  <c r="T321" i="2"/>
  <c r="T257" i="2"/>
  <c r="T339" i="2"/>
  <c r="T98" i="2"/>
  <c r="T261" i="2"/>
  <c r="T95" i="2"/>
  <c r="T145" i="2"/>
  <c r="T94" i="2"/>
  <c r="T548" i="2"/>
  <c r="T309" i="2"/>
  <c r="T16" i="2"/>
  <c r="T322" i="2"/>
  <c r="T153" i="2"/>
  <c r="T392" i="2"/>
  <c r="T573" i="2"/>
  <c r="T465" i="2"/>
  <c r="T509" i="2"/>
  <c r="T524" i="2"/>
  <c r="T228" i="2"/>
  <c r="T537" i="2"/>
  <c r="T440" i="2"/>
  <c r="T220" i="2"/>
  <c r="T533" i="2"/>
  <c r="T650" i="2"/>
  <c r="T550" i="2"/>
  <c r="T562" i="2"/>
  <c r="T639" i="2"/>
  <c r="T554" i="2"/>
  <c r="T687" i="2"/>
  <c r="T654" i="2"/>
  <c r="T226" i="2"/>
  <c r="T351" i="2"/>
  <c r="T519" i="2"/>
  <c r="T621" i="2"/>
  <c r="T48" i="2"/>
  <c r="T202" i="2"/>
  <c r="T110" i="2"/>
  <c r="T294" i="2"/>
  <c r="T641" i="2"/>
  <c r="T574" i="2"/>
  <c r="T52" i="2"/>
  <c r="T626" i="2"/>
  <c r="T273" i="2"/>
  <c r="T402" i="2"/>
  <c r="T201" i="2"/>
  <c r="T141" i="2"/>
  <c r="T173" i="2"/>
  <c r="T364" i="2"/>
  <c r="T567" i="2"/>
  <c r="T592" i="2"/>
  <c r="T15" i="2"/>
  <c r="T34" i="2"/>
  <c r="T649" i="2"/>
  <c r="T428" i="2"/>
  <c r="T647" i="2"/>
  <c r="T293" i="2"/>
  <c r="T575" i="2"/>
  <c r="T522" i="2"/>
  <c r="T427" i="2"/>
  <c r="T512" i="2"/>
  <c r="T5" i="2"/>
  <c r="T260" i="2"/>
  <c r="T69" i="2"/>
  <c r="T452" i="2"/>
  <c r="T520" i="2"/>
  <c r="T79" i="2"/>
  <c r="T31" i="2"/>
  <c r="T450" i="2"/>
  <c r="T107" i="2"/>
  <c r="T247" i="2"/>
  <c r="T511" i="2"/>
  <c r="T415" i="2"/>
  <c r="T155" i="2"/>
  <c r="T417" i="2"/>
  <c r="T125" i="2"/>
  <c r="T514" i="2"/>
  <c r="T170" i="2"/>
  <c r="T156" i="2"/>
  <c r="T74" i="2"/>
  <c r="T86" i="2"/>
  <c r="T566" i="2"/>
  <c r="T407" i="2"/>
  <c r="T453" i="2"/>
  <c r="T70" i="2"/>
  <c r="T240" i="2"/>
  <c r="T297" i="2"/>
  <c r="T483" i="2"/>
  <c r="T714" i="2"/>
  <c r="T14" i="2"/>
  <c r="T476" i="2"/>
  <c r="T467" i="2"/>
  <c r="T662" i="2"/>
  <c r="T302" i="2"/>
  <c r="T151" i="2"/>
  <c r="T445" i="2"/>
  <c r="T55" i="2"/>
  <c r="T224" i="2"/>
  <c r="T587" i="2"/>
  <c r="T338" i="2"/>
  <c r="T276" i="2"/>
  <c r="T235" i="2"/>
  <c r="T343" i="2"/>
  <c r="T422" i="2"/>
  <c r="T8" i="2"/>
  <c r="T408" i="2"/>
  <c r="T56" i="2"/>
  <c r="T711" i="2"/>
  <c r="T63" i="2"/>
  <c r="T355" i="2"/>
  <c r="T556" i="2"/>
  <c r="T49" i="2"/>
  <c r="T702" i="2"/>
  <c r="T9" i="2"/>
  <c r="T582" i="2"/>
  <c r="T168" i="2"/>
  <c r="T525" i="2"/>
  <c r="T99" i="2"/>
  <c r="T93" i="2"/>
  <c r="T695" i="2"/>
  <c r="T424" i="2"/>
  <c r="T384" i="2"/>
  <c r="T487" i="2"/>
  <c r="T581" i="2"/>
  <c r="T47" i="2"/>
  <c r="T420" i="2"/>
  <c r="T344" i="2"/>
  <c r="T468" i="2"/>
  <c r="T648" i="2"/>
  <c r="T334" i="2"/>
  <c r="T211" i="2"/>
  <c r="T396" i="2"/>
  <c r="T414" i="2"/>
  <c r="T611" i="2"/>
  <c r="T283" i="2"/>
  <c r="T473" i="2"/>
  <c r="T54" i="2"/>
  <c r="T400" i="2"/>
  <c r="T81" i="2"/>
  <c r="T435" i="2"/>
  <c r="T443" i="2"/>
  <c r="T101" i="2"/>
  <c r="T264" i="2"/>
  <c r="T345" i="2"/>
  <c r="T253" i="2"/>
  <c r="T499" i="2"/>
  <c r="T103" i="2"/>
  <c r="T661" i="2"/>
  <c r="T619" i="2"/>
  <c r="T589" i="2"/>
  <c r="T506" i="2"/>
  <c r="T303" i="2"/>
  <c r="T188" i="2"/>
  <c r="T4" i="2"/>
  <c r="T412" i="2"/>
  <c r="T385" i="2"/>
  <c r="T397" i="2"/>
  <c r="T43" i="2"/>
  <c r="T482" i="2"/>
  <c r="T169" i="2"/>
  <c r="T577" i="2"/>
  <c r="T510" i="2"/>
  <c r="T196" i="2"/>
  <c r="T610" i="2"/>
  <c r="T576" i="2"/>
  <c r="T284" i="2"/>
  <c r="T319" i="2"/>
  <c r="T229" i="2"/>
  <c r="T121" i="2"/>
  <c r="T132" i="2"/>
  <c r="T19" i="2"/>
  <c r="T109" i="2"/>
  <c r="T219" i="2"/>
  <c r="T243" i="2"/>
  <c r="T497" i="2"/>
  <c r="T227" i="2"/>
  <c r="T354" i="2"/>
  <c r="T177" i="2"/>
  <c r="T323" i="2"/>
  <c r="T142" i="2"/>
  <c r="T350" i="2"/>
  <c r="T277" i="2"/>
  <c r="T149" i="2"/>
  <c r="T230" i="2"/>
  <c r="T409" i="2"/>
  <c r="T704" i="2"/>
  <c r="T327" i="2"/>
  <c r="T593" i="2"/>
  <c r="T444" i="2"/>
  <c r="T212" i="2"/>
  <c r="T214" i="2"/>
  <c r="T698" i="2"/>
  <c r="T546" i="2"/>
  <c r="T89" i="2"/>
  <c r="T64" i="2"/>
  <c r="T127" i="2"/>
  <c r="T304" i="2"/>
  <c r="T27" i="2"/>
  <c r="T373" i="2"/>
  <c r="T430" i="2"/>
  <c r="T555" i="2"/>
  <c r="T171" i="2"/>
  <c r="T455" i="2"/>
  <c r="T306" i="2"/>
  <c r="T332" i="2"/>
  <c r="T295" i="2"/>
  <c r="T198" i="2"/>
  <c r="T129" i="2"/>
  <c r="T638" i="2"/>
  <c r="T146" i="2"/>
  <c r="T26" i="2"/>
  <c r="T13" i="2"/>
  <c r="T706" i="2"/>
  <c r="T676" i="2"/>
  <c r="T124" i="2"/>
  <c r="T82" i="2"/>
  <c r="T368" i="2"/>
  <c r="T258" i="2"/>
  <c r="T540" i="2"/>
  <c r="T308" i="2"/>
  <c r="T597" i="2"/>
  <c r="T60" i="2"/>
  <c r="T664" i="2"/>
  <c r="T561" i="2"/>
  <c r="T190" i="2"/>
  <c r="T41" i="2"/>
  <c r="T213" i="2"/>
  <c r="T527" i="2"/>
  <c r="T265" i="2"/>
  <c r="T584" i="2"/>
  <c r="T673" i="2"/>
  <c r="T545" i="2"/>
  <c r="T2" i="2"/>
  <c r="T622" i="2"/>
  <c r="T68" i="2"/>
  <c r="T6" i="2"/>
  <c r="T11" i="2"/>
  <c r="T614" i="2"/>
  <c r="T394" i="2"/>
  <c r="T262" i="2"/>
  <c r="T568" i="2"/>
  <c r="T133" i="2"/>
  <c r="T488" i="2"/>
  <c r="T616" i="2"/>
  <c r="T163" i="2"/>
  <c r="T143" i="2"/>
  <c r="T328" i="2"/>
  <c r="T305" i="2"/>
  <c r="T474" i="2"/>
  <c r="T636" i="2"/>
  <c r="T12" i="2"/>
  <c r="T656" i="2"/>
  <c r="T301" i="2"/>
  <c r="T76" i="2"/>
  <c r="T268" i="2"/>
  <c r="T33" i="2"/>
  <c r="T563" i="2"/>
  <c r="T164" i="2"/>
  <c r="T22" i="2"/>
  <c r="T289" i="2"/>
  <c r="T504" i="2"/>
  <c r="T186" i="2"/>
  <c r="T271" i="2"/>
  <c r="T72" i="2"/>
  <c r="T496" i="2"/>
  <c r="T113" i="2"/>
  <c r="T181" i="2"/>
  <c r="T222" i="2"/>
  <c r="T50" i="2"/>
  <c r="T530" i="2"/>
  <c r="T333" i="2"/>
  <c r="T624" i="2"/>
  <c r="T158" i="2"/>
  <c r="T152" i="2"/>
  <c r="T361" i="2"/>
  <c r="T600" i="2"/>
  <c r="T376" i="2"/>
  <c r="T174" i="2"/>
  <c r="T87" i="2"/>
  <c r="T282" i="2"/>
  <c r="T259" i="2"/>
  <c r="T20" i="2"/>
  <c r="T538" i="2"/>
  <c r="T431" i="2"/>
  <c r="T314" i="2"/>
  <c r="T23" i="2"/>
  <c r="T114" i="2"/>
  <c r="T300" i="2"/>
  <c r="T44" i="2"/>
  <c r="T195" i="2"/>
  <c r="T553" i="2"/>
  <c r="T731" i="2"/>
  <c r="T541" i="2"/>
  <c r="T292" i="2"/>
  <c r="T203" i="2"/>
  <c r="T104" i="2"/>
  <c r="T517" i="2"/>
  <c r="T274" i="2"/>
  <c r="T61" i="2"/>
  <c r="T665" i="2"/>
  <c r="T494" i="2"/>
  <c r="T42" i="2"/>
  <c r="T317" i="2"/>
  <c r="T601" i="2"/>
  <c r="T252" i="2"/>
  <c r="T83" i="2"/>
  <c r="T686" i="2"/>
  <c r="T623" i="2"/>
  <c r="T311" i="2"/>
  <c r="T232" i="2"/>
  <c r="T183" i="2"/>
  <c r="T539" i="2"/>
  <c r="T716" i="2"/>
  <c r="T651" i="2"/>
  <c r="T390" i="2"/>
  <c r="T542" i="2"/>
  <c r="T570" i="2"/>
  <c r="T699" i="2"/>
  <c r="T551" i="2"/>
  <c r="T369" i="2"/>
  <c r="T634" i="2"/>
  <c r="T78" i="2"/>
  <c r="T446" i="2"/>
  <c r="T652" i="2"/>
  <c r="T316" i="2"/>
  <c r="T278" i="2"/>
  <c r="T612" i="2"/>
  <c r="T470" i="2"/>
  <c r="T485" i="2"/>
  <c r="T189" i="2"/>
  <c r="T451" i="2"/>
  <c r="T65" i="2"/>
  <c r="T689" i="2"/>
  <c r="T62" i="2"/>
  <c r="T166" i="2"/>
  <c r="T421" i="2"/>
  <c r="T426" i="2"/>
  <c r="T175" i="2"/>
  <c r="T21" i="2"/>
  <c r="T28" i="2"/>
  <c r="T374" i="2"/>
  <c r="T139" i="2"/>
  <c r="T318" i="2"/>
  <c r="T480" i="2"/>
  <c r="T559" i="2"/>
  <c r="T269" i="2"/>
  <c r="T458" i="2"/>
  <c r="T459" i="2"/>
  <c r="T564" i="2"/>
  <c r="T150" i="2"/>
  <c r="T161" i="2"/>
  <c r="T280" i="2"/>
  <c r="T722" i="2"/>
  <c r="T580" i="2"/>
  <c r="T709" i="2"/>
  <c r="T200" i="2"/>
  <c r="T348" i="2"/>
  <c r="T710" i="2"/>
  <c r="T112" i="2"/>
  <c r="T691" i="2"/>
  <c r="T92" i="2"/>
  <c r="T441" i="2"/>
  <c r="T578" i="2"/>
  <c r="T377" i="2"/>
  <c r="T423" i="2"/>
  <c r="T184" i="2"/>
  <c r="T71" i="2"/>
  <c r="T270" i="2"/>
  <c r="T51" i="2"/>
  <c r="T250" i="2"/>
  <c r="T478" i="2"/>
  <c r="T18" i="2"/>
  <c r="T24" i="2"/>
  <c r="T39" i="2"/>
  <c r="T481" i="2"/>
  <c r="T30" i="2"/>
  <c r="T631" i="2"/>
  <c r="T128" i="2"/>
  <c r="T633" i="2"/>
  <c r="T560" i="2"/>
  <c r="T29" i="2"/>
  <c r="T456" i="2"/>
  <c r="T507" i="2"/>
  <c r="T588" i="2"/>
  <c r="T38" i="2"/>
  <c r="T437" i="2"/>
  <c r="T708" i="2"/>
  <c r="T391" i="2"/>
  <c r="T182" i="2"/>
  <c r="T508" i="2"/>
  <c r="T331" i="2"/>
  <c r="T489" i="2"/>
  <c r="T531" i="2"/>
  <c r="T595" i="2"/>
  <c r="T723" i="2"/>
  <c r="T436" i="2"/>
  <c r="T401" i="2"/>
  <c r="T84" i="2"/>
  <c r="T172" i="2"/>
  <c r="T609" i="2"/>
  <c r="T185" i="2"/>
  <c r="T399" i="2"/>
  <c r="T646" i="2"/>
  <c r="T543" i="2"/>
  <c r="T729" i="2"/>
  <c r="T502" i="2"/>
  <c r="T660" i="2"/>
  <c r="T726" i="2"/>
  <c r="T281" i="2"/>
  <c r="T105" i="2"/>
  <c r="T217" i="2"/>
  <c r="T148" i="2"/>
  <c r="T495" i="2"/>
  <c r="T237" i="2"/>
  <c r="T625" i="2"/>
  <c r="T645" i="2"/>
  <c r="T329" i="2"/>
  <c r="T640" i="2"/>
  <c r="T266" i="2"/>
  <c r="T115" i="2"/>
  <c r="T439" i="2"/>
  <c r="T500" i="2"/>
  <c r="T275" i="2"/>
  <c r="T375" i="2"/>
  <c r="T690" i="2"/>
  <c r="T680" i="2"/>
  <c r="T387" i="2"/>
  <c r="T37" i="2"/>
  <c r="T382" i="2"/>
  <c r="T591" i="2"/>
  <c r="T147" i="2"/>
  <c r="T669" i="2"/>
  <c r="T492" i="2"/>
  <c r="T605" i="2"/>
  <c r="T123" i="2"/>
  <c r="T663" i="2"/>
  <c r="T140" i="2"/>
  <c r="T32" i="2"/>
  <c r="T618" i="2"/>
  <c r="T310" i="2"/>
  <c r="T193" i="2"/>
  <c r="T290" i="2"/>
  <c r="T403" i="2"/>
  <c r="T475" i="2"/>
  <c r="T248" i="2"/>
  <c r="T197" i="2"/>
  <c r="T727" i="2"/>
  <c r="T57" i="2"/>
  <c r="T254" i="2"/>
  <c r="T162" i="2"/>
  <c r="T36" i="2"/>
  <c r="T102" i="2"/>
  <c r="T678" i="2"/>
  <c r="T307" i="2"/>
  <c r="T705" i="2"/>
  <c r="T131" i="2"/>
  <c r="T267" i="2"/>
  <c r="T535" i="2"/>
  <c r="T602" i="2"/>
  <c r="T490" i="2"/>
  <c r="T96" i="2"/>
  <c r="T448" i="2"/>
  <c r="T472" i="2"/>
  <c r="T215" i="2"/>
  <c r="T126" i="2"/>
  <c r="T378" i="2"/>
  <c r="T586" i="2"/>
  <c r="T677" i="2"/>
  <c r="T405" i="2"/>
  <c r="T599" i="2"/>
  <c r="T165" i="2"/>
  <c r="T657" i="2"/>
  <c r="T557" i="2"/>
  <c r="T191" i="2"/>
  <c r="T366" i="2"/>
  <c r="T398" i="2"/>
  <c r="T724" i="2"/>
  <c r="T381" i="2"/>
  <c r="T719" i="2"/>
  <c r="T223" i="2"/>
  <c r="T572" i="2"/>
  <c r="T637" i="2"/>
  <c r="T718" i="2"/>
  <c r="T167" i="2"/>
  <c r="T246" i="2"/>
  <c r="T59" i="2"/>
  <c r="T670" i="2"/>
  <c r="T413" i="2"/>
  <c r="T231" i="2"/>
  <c r="T134" i="2"/>
  <c r="T136" i="2"/>
  <c r="T356" i="2"/>
  <c r="T432" i="2"/>
  <c r="T341" i="2"/>
  <c r="T138" i="2"/>
  <c r="T694" i="2"/>
  <c r="T429" i="2"/>
  <c r="T325" i="2"/>
  <c r="T199" i="2"/>
  <c r="T320" i="2"/>
  <c r="T693" i="2"/>
  <c r="T35" i="2"/>
  <c r="T659" i="2"/>
  <c r="T725" i="2"/>
  <c r="T627" i="2"/>
  <c r="T732" i="2"/>
  <c r="T615" i="2"/>
  <c r="T635" i="2"/>
  <c r="T585" i="2"/>
  <c r="T204" i="2"/>
  <c r="T684" i="2"/>
  <c r="T157" i="2"/>
  <c r="T442" i="2"/>
  <c r="T362" i="2"/>
  <c r="T340" i="2"/>
  <c r="T583" i="2"/>
  <c r="T433" i="2"/>
  <c r="T579" i="2"/>
  <c r="T100" i="2"/>
  <c r="T653" i="2"/>
  <c r="T315" i="2"/>
  <c r="T486" i="2"/>
  <c r="T658" i="2"/>
  <c r="T386" i="2"/>
  <c r="T205" i="2"/>
  <c r="T88" i="2"/>
  <c r="T479" i="2"/>
  <c r="T534" i="2"/>
  <c r="T552" i="2"/>
  <c r="T469" i="2"/>
  <c r="T363" i="2"/>
  <c r="T681" i="2"/>
  <c r="T365" i="2"/>
  <c r="T233" i="2"/>
  <c r="T565" i="2"/>
  <c r="T324" i="2"/>
  <c r="T590" i="2"/>
  <c r="T160" i="2"/>
  <c r="T349" i="2"/>
  <c r="T505" i="2"/>
  <c r="T208" i="2"/>
  <c r="T713" i="2"/>
  <c r="T720" i="2"/>
  <c r="T571" i="2"/>
  <c r="T395" i="2"/>
  <c r="T674" i="2"/>
  <c r="T209" i="2"/>
  <c r="T630" i="2"/>
  <c r="T685" i="2"/>
  <c r="T598" i="2"/>
  <c r="T239" i="2"/>
  <c r="T313" i="2"/>
  <c r="T225" i="2"/>
  <c r="T379" i="2"/>
  <c r="T406" i="2"/>
  <c r="T330" i="2"/>
  <c r="T603" i="2"/>
  <c r="T707" i="2"/>
  <c r="T549" i="2"/>
  <c r="T558" i="2"/>
  <c r="T629" i="2"/>
  <c r="T466" i="2"/>
  <c r="T700" i="2"/>
  <c r="T606" i="2"/>
  <c r="T404" i="2"/>
  <c r="T594" i="2"/>
  <c r="T683" i="2"/>
  <c r="T449" i="2"/>
  <c r="T388" i="2"/>
  <c r="T393" i="2"/>
  <c r="T666" i="2"/>
  <c r="T501" i="2"/>
  <c r="T682" i="2"/>
  <c r="T523" i="2"/>
  <c r="T692" i="2"/>
  <c r="T697" i="2"/>
  <c r="T617" i="2"/>
  <c r="T696" i="2"/>
  <c r="T728" i="2"/>
  <c r="T703" i="2"/>
  <c r="T655" i="2"/>
  <c r="T717" i="2"/>
  <c r="T701" i="2"/>
  <c r="T721" i="2"/>
  <c r="T730" i="2"/>
  <c r="T712" i="2"/>
  <c r="T671" i="2"/>
  <c r="S604" i="2"/>
  <c r="S613" i="2"/>
  <c r="S607" i="2"/>
  <c r="S90" i="2"/>
  <c r="S352" i="2"/>
  <c r="S498" i="2"/>
  <c r="S460" i="2"/>
  <c r="S518" i="2"/>
  <c r="S353" i="2"/>
  <c r="S536" i="2"/>
  <c r="S462" i="2"/>
  <c r="S425" i="2"/>
  <c r="S675" i="2"/>
  <c r="S216" i="2"/>
  <c r="S111" i="2"/>
  <c r="S463" i="2"/>
  <c r="S464" i="2"/>
  <c r="S370" i="2"/>
  <c r="S40" i="2"/>
  <c r="S672" i="2"/>
  <c r="S357" i="2"/>
  <c r="S484" i="2"/>
  <c r="S53" i="2"/>
  <c r="S383" i="2"/>
  <c r="S532" i="2"/>
  <c r="S513" i="2"/>
  <c r="S178" i="2"/>
  <c r="S628" i="2"/>
  <c r="S529" i="2"/>
  <c r="S244" i="2"/>
  <c r="S360" i="2"/>
  <c r="S359" i="2"/>
  <c r="S66" i="2"/>
  <c r="S596" i="2"/>
  <c r="S3" i="2"/>
  <c r="S569" i="2"/>
  <c r="S91" i="2"/>
  <c r="S287" i="2"/>
  <c r="S176" i="2"/>
  <c r="S419" i="2"/>
  <c r="S106" i="2"/>
  <c r="S528" i="2"/>
  <c r="S367" i="2"/>
  <c r="S180" i="2"/>
  <c r="S547" i="2"/>
  <c r="S67" i="2"/>
  <c r="S187" i="2"/>
  <c r="S108" i="2"/>
  <c r="S241" i="2"/>
  <c r="S335" i="2"/>
  <c r="S122" i="2"/>
  <c r="S521" i="2"/>
  <c r="S371" i="2"/>
  <c r="S491" i="2"/>
  <c r="S119" i="2"/>
  <c r="S299" i="2"/>
  <c r="S130" i="2"/>
  <c r="S251" i="2"/>
  <c r="S159" i="2"/>
  <c r="S457" i="2"/>
  <c r="S620" i="2"/>
  <c r="S477" i="2"/>
  <c r="S194" i="2"/>
  <c r="S346" i="2"/>
  <c r="S116" i="2"/>
  <c r="S135" i="2"/>
  <c r="S358" i="2"/>
  <c r="S454" i="2"/>
  <c r="S312" i="2"/>
  <c r="S234" i="2"/>
  <c r="S85" i="2"/>
  <c r="S97" i="2"/>
  <c r="S410" i="2"/>
  <c r="S471" i="2"/>
  <c r="S207" i="2"/>
  <c r="S342" i="2"/>
  <c r="S461" i="2"/>
  <c r="S380" i="2"/>
  <c r="S643" i="2"/>
  <c r="S447" i="2"/>
  <c r="S279" i="2"/>
  <c r="S73" i="2"/>
  <c r="S255" i="2"/>
  <c r="S192" i="2"/>
  <c r="S218" i="2"/>
  <c r="S668" i="2"/>
  <c r="S434" i="2"/>
  <c r="S544" i="2"/>
  <c r="S154" i="2"/>
  <c r="S7" i="2"/>
  <c r="S608" i="2"/>
  <c r="S10" i="2"/>
  <c r="S515" i="2"/>
  <c r="S326" i="2"/>
  <c r="S347" i="2"/>
  <c r="S77" i="2"/>
  <c r="S288" i="2"/>
  <c r="S263" i="2"/>
  <c r="S242" i="2"/>
  <c r="S75" i="2"/>
  <c r="S286" i="2"/>
  <c r="S416" i="2"/>
  <c r="S118" i="2"/>
  <c r="S503" i="2"/>
  <c r="S372" i="2"/>
  <c r="S144" i="2"/>
  <c r="S137" i="2"/>
  <c r="S298" i="2"/>
  <c r="S210" i="2"/>
  <c r="S179" i="2"/>
  <c r="S236" i="2"/>
  <c r="S272" i="2"/>
  <c r="S688" i="2"/>
  <c r="S58" i="2"/>
  <c r="S493" i="2"/>
  <c r="S117" i="2"/>
  <c r="S516" i="2"/>
  <c r="S389" i="2"/>
  <c r="S80" i="2"/>
  <c r="S438" i="2"/>
  <c r="S249" i="2"/>
  <c r="S642" i="2"/>
  <c r="S25" i="2"/>
  <c r="S245" i="2"/>
  <c r="S296" i="2"/>
  <c r="S120" i="2"/>
  <c r="S46" i="2"/>
  <c r="S336" i="2"/>
  <c r="S45" i="2"/>
  <c r="S17" i="2"/>
  <c r="S632" i="2"/>
  <c r="S679" i="2"/>
  <c r="S667" i="2"/>
  <c r="S206" i="2"/>
  <c r="S644" i="2"/>
  <c r="S337" i="2"/>
  <c r="S221" i="2"/>
  <c r="S715" i="2"/>
  <c r="S291" i="2"/>
  <c r="S238" i="2"/>
  <c r="S418" i="2"/>
  <c r="S285" i="2"/>
  <c r="S411" i="2"/>
  <c r="S526" i="2"/>
  <c r="S256" i="2"/>
  <c r="S321" i="2"/>
  <c r="S257" i="2"/>
  <c r="S339" i="2"/>
  <c r="S98" i="2"/>
  <c r="S261" i="2"/>
  <c r="S95" i="2"/>
  <c r="S145" i="2"/>
  <c r="S94" i="2"/>
  <c r="S548" i="2"/>
  <c r="S309" i="2"/>
  <c r="S16" i="2"/>
  <c r="S322" i="2"/>
  <c r="S153" i="2"/>
  <c r="S392" i="2"/>
  <c r="S573" i="2"/>
  <c r="S465" i="2"/>
  <c r="S509" i="2"/>
  <c r="S524" i="2"/>
  <c r="S228" i="2"/>
  <c r="S537" i="2"/>
  <c r="S440" i="2"/>
  <c r="S220" i="2"/>
  <c r="S533" i="2"/>
  <c r="S650" i="2"/>
  <c r="S550" i="2"/>
  <c r="S562" i="2"/>
  <c r="S639" i="2"/>
  <c r="S554" i="2"/>
  <c r="S687" i="2"/>
  <c r="S654" i="2"/>
  <c r="S226" i="2"/>
  <c r="S351" i="2"/>
  <c r="S519" i="2"/>
  <c r="S621" i="2"/>
  <c r="S48" i="2"/>
  <c r="S202" i="2"/>
  <c r="S110" i="2"/>
  <c r="S294" i="2"/>
  <c r="S641" i="2"/>
  <c r="S574" i="2"/>
  <c r="S52" i="2"/>
  <c r="S626" i="2"/>
  <c r="S273" i="2"/>
  <c r="S402" i="2"/>
  <c r="S201" i="2"/>
  <c r="S141" i="2"/>
  <c r="S173" i="2"/>
  <c r="S364" i="2"/>
  <c r="S567" i="2"/>
  <c r="S592" i="2"/>
  <c r="S15" i="2"/>
  <c r="S34" i="2"/>
  <c r="S649" i="2"/>
  <c r="S428" i="2"/>
  <c r="S647" i="2"/>
  <c r="S293" i="2"/>
  <c r="S575" i="2"/>
  <c r="S522" i="2"/>
  <c r="S427" i="2"/>
  <c r="S512" i="2"/>
  <c r="S5" i="2"/>
  <c r="S260" i="2"/>
  <c r="S69" i="2"/>
  <c r="S452" i="2"/>
  <c r="S520" i="2"/>
  <c r="S79" i="2"/>
  <c r="S31" i="2"/>
  <c r="S450" i="2"/>
  <c r="S107" i="2"/>
  <c r="S247" i="2"/>
  <c r="S511" i="2"/>
  <c r="S415" i="2"/>
  <c r="S155" i="2"/>
  <c r="S417" i="2"/>
  <c r="S125" i="2"/>
  <c r="S514" i="2"/>
  <c r="S170" i="2"/>
  <c r="S156" i="2"/>
  <c r="S74" i="2"/>
  <c r="S86" i="2"/>
  <c r="S566" i="2"/>
  <c r="S407" i="2"/>
  <c r="S453" i="2"/>
  <c r="S70" i="2"/>
  <c r="S240" i="2"/>
  <c r="S297" i="2"/>
  <c r="S483" i="2"/>
  <c r="S714" i="2"/>
  <c r="S14" i="2"/>
  <c r="S476" i="2"/>
  <c r="S467" i="2"/>
  <c r="S662" i="2"/>
  <c r="S302" i="2"/>
  <c r="S151" i="2"/>
  <c r="S445" i="2"/>
  <c r="S55" i="2"/>
  <c r="S224" i="2"/>
  <c r="S587" i="2"/>
  <c r="S338" i="2"/>
  <c r="S276" i="2"/>
  <c r="S235" i="2"/>
  <c r="S343" i="2"/>
  <c r="S422" i="2"/>
  <c r="S8" i="2"/>
  <c r="S408" i="2"/>
  <c r="S56" i="2"/>
  <c r="S711" i="2"/>
  <c r="S63" i="2"/>
  <c r="S355" i="2"/>
  <c r="S556" i="2"/>
  <c r="S49" i="2"/>
  <c r="S702" i="2"/>
  <c r="S9" i="2"/>
  <c r="S582" i="2"/>
  <c r="S168" i="2"/>
  <c r="S525" i="2"/>
  <c r="S99" i="2"/>
  <c r="S93" i="2"/>
  <c r="S695" i="2"/>
  <c r="S424" i="2"/>
  <c r="S384" i="2"/>
  <c r="S487" i="2"/>
  <c r="S581" i="2"/>
  <c r="S47" i="2"/>
  <c r="S420" i="2"/>
  <c r="S344" i="2"/>
  <c r="S468" i="2"/>
  <c r="S648" i="2"/>
  <c r="S334" i="2"/>
  <c r="S211" i="2"/>
  <c r="S396" i="2"/>
  <c r="S414" i="2"/>
  <c r="S611" i="2"/>
  <c r="S283" i="2"/>
  <c r="S473" i="2"/>
  <c r="S54" i="2"/>
  <c r="S400" i="2"/>
  <c r="S81" i="2"/>
  <c r="S435" i="2"/>
  <c r="S443" i="2"/>
  <c r="S101" i="2"/>
  <c r="S264" i="2"/>
  <c r="S345" i="2"/>
  <c r="S253" i="2"/>
  <c r="S499" i="2"/>
  <c r="S103" i="2"/>
  <c r="S661" i="2"/>
  <c r="S619" i="2"/>
  <c r="S589" i="2"/>
  <c r="S506" i="2"/>
  <c r="S303" i="2"/>
  <c r="S188" i="2"/>
  <c r="S4" i="2"/>
  <c r="S412" i="2"/>
  <c r="S385" i="2"/>
  <c r="S397" i="2"/>
  <c r="S43" i="2"/>
  <c r="S482" i="2"/>
  <c r="S169" i="2"/>
  <c r="S577" i="2"/>
  <c r="S510" i="2"/>
  <c r="S196" i="2"/>
  <c r="S610" i="2"/>
  <c r="S576" i="2"/>
  <c r="S284" i="2"/>
  <c r="S319" i="2"/>
  <c r="S229" i="2"/>
  <c r="S121" i="2"/>
  <c r="S132" i="2"/>
  <c r="S19" i="2"/>
  <c r="S109" i="2"/>
  <c r="S219" i="2"/>
  <c r="S243" i="2"/>
  <c r="S497" i="2"/>
  <c r="S227" i="2"/>
  <c r="S354" i="2"/>
  <c r="S177" i="2"/>
  <c r="S323" i="2"/>
  <c r="S142" i="2"/>
  <c r="S350" i="2"/>
  <c r="S277" i="2"/>
  <c r="S149" i="2"/>
  <c r="S230" i="2"/>
  <c r="S409" i="2"/>
  <c r="S704" i="2"/>
  <c r="S327" i="2"/>
  <c r="S593" i="2"/>
  <c r="S444" i="2"/>
  <c r="S212" i="2"/>
  <c r="S214" i="2"/>
  <c r="S698" i="2"/>
  <c r="S546" i="2"/>
  <c r="S89" i="2"/>
  <c r="S64" i="2"/>
  <c r="S127" i="2"/>
  <c r="S304" i="2"/>
  <c r="S27" i="2"/>
  <c r="S373" i="2"/>
  <c r="S430" i="2"/>
  <c r="S555" i="2"/>
  <c r="S171" i="2"/>
  <c r="S455" i="2"/>
  <c r="S306" i="2"/>
  <c r="S332" i="2"/>
  <c r="S295" i="2"/>
  <c r="S198" i="2"/>
  <c r="S129" i="2"/>
  <c r="S638" i="2"/>
  <c r="S146" i="2"/>
  <c r="S26" i="2"/>
  <c r="S13" i="2"/>
  <c r="S706" i="2"/>
  <c r="S676" i="2"/>
  <c r="S124" i="2"/>
  <c r="S82" i="2"/>
  <c r="S368" i="2"/>
  <c r="S258" i="2"/>
  <c r="S540" i="2"/>
  <c r="S308" i="2"/>
  <c r="S597" i="2"/>
  <c r="S60" i="2"/>
  <c r="S664" i="2"/>
  <c r="S561" i="2"/>
  <c r="S190" i="2"/>
  <c r="S41" i="2"/>
  <c r="S213" i="2"/>
  <c r="S527" i="2"/>
  <c r="S265" i="2"/>
  <c r="S584" i="2"/>
  <c r="S673" i="2"/>
  <c r="S545" i="2"/>
  <c r="S2" i="2"/>
  <c r="S622" i="2"/>
  <c r="S68" i="2"/>
  <c r="S6" i="2"/>
  <c r="S11" i="2"/>
  <c r="S614" i="2"/>
  <c r="S394" i="2"/>
  <c r="S262" i="2"/>
  <c r="S568" i="2"/>
  <c r="S133" i="2"/>
  <c r="S488" i="2"/>
  <c r="S616" i="2"/>
  <c r="S163" i="2"/>
  <c r="S143" i="2"/>
  <c r="S328" i="2"/>
  <c r="S305" i="2"/>
  <c r="S474" i="2"/>
  <c r="S636" i="2"/>
  <c r="S12" i="2"/>
  <c r="S656" i="2"/>
  <c r="S301" i="2"/>
  <c r="S76" i="2"/>
  <c r="S268" i="2"/>
  <c r="S33" i="2"/>
  <c r="S563" i="2"/>
  <c r="S164" i="2"/>
  <c r="S22" i="2"/>
  <c r="S289" i="2"/>
  <c r="S504" i="2"/>
  <c r="S186" i="2"/>
  <c r="S271" i="2"/>
  <c r="S72" i="2"/>
  <c r="S496" i="2"/>
  <c r="S113" i="2"/>
  <c r="S181" i="2"/>
  <c r="S222" i="2"/>
  <c r="S50" i="2"/>
  <c r="S530" i="2"/>
  <c r="S333" i="2"/>
  <c r="S624" i="2"/>
  <c r="S158" i="2"/>
  <c r="S152" i="2"/>
  <c r="S361" i="2"/>
  <c r="S600" i="2"/>
  <c r="S376" i="2"/>
  <c r="S174" i="2"/>
  <c r="S87" i="2"/>
  <c r="S282" i="2"/>
  <c r="S259" i="2"/>
  <c r="S20" i="2"/>
  <c r="S538" i="2"/>
  <c r="S431" i="2"/>
  <c r="S314" i="2"/>
  <c r="S23" i="2"/>
  <c r="S114" i="2"/>
  <c r="S300" i="2"/>
  <c r="S44" i="2"/>
  <c r="S195" i="2"/>
  <c r="S553" i="2"/>
  <c r="S731" i="2"/>
  <c r="S541" i="2"/>
  <c r="S292" i="2"/>
  <c r="S203" i="2"/>
  <c r="S104" i="2"/>
  <c r="S517" i="2"/>
  <c r="S274" i="2"/>
  <c r="S61" i="2"/>
  <c r="S665" i="2"/>
  <c r="S494" i="2"/>
  <c r="S42" i="2"/>
  <c r="S317" i="2"/>
  <c r="S601" i="2"/>
  <c r="S252" i="2"/>
  <c r="S83" i="2"/>
  <c r="S686" i="2"/>
  <c r="S623" i="2"/>
  <c r="S311" i="2"/>
  <c r="S232" i="2"/>
  <c r="S183" i="2"/>
  <c r="S539" i="2"/>
  <c r="S716" i="2"/>
  <c r="S651" i="2"/>
  <c r="S390" i="2"/>
  <c r="S542" i="2"/>
  <c r="S570" i="2"/>
  <c r="S699" i="2"/>
  <c r="S551" i="2"/>
  <c r="S369" i="2"/>
  <c r="S634" i="2"/>
  <c r="S78" i="2"/>
  <c r="S446" i="2"/>
  <c r="S652" i="2"/>
  <c r="S316" i="2"/>
  <c r="S278" i="2"/>
  <c r="S612" i="2"/>
  <c r="S470" i="2"/>
  <c r="S485" i="2"/>
  <c r="S189" i="2"/>
  <c r="S451" i="2"/>
  <c r="S65" i="2"/>
  <c r="S689" i="2"/>
  <c r="S62" i="2"/>
  <c r="S166" i="2"/>
  <c r="S421" i="2"/>
  <c r="S426" i="2"/>
  <c r="S175" i="2"/>
  <c r="S21" i="2"/>
  <c r="S28" i="2"/>
  <c r="S374" i="2"/>
  <c r="S139" i="2"/>
  <c r="S318" i="2"/>
  <c r="S480" i="2"/>
  <c r="S559" i="2"/>
  <c r="S269" i="2"/>
  <c r="S458" i="2"/>
  <c r="S459" i="2"/>
  <c r="S564" i="2"/>
  <c r="S150" i="2"/>
  <c r="S161" i="2"/>
  <c r="S280" i="2"/>
  <c r="S722" i="2"/>
  <c r="S580" i="2"/>
  <c r="S709" i="2"/>
  <c r="S200" i="2"/>
  <c r="S348" i="2"/>
  <c r="S710" i="2"/>
  <c r="S112" i="2"/>
  <c r="S691" i="2"/>
  <c r="S92" i="2"/>
  <c r="S441" i="2"/>
  <c r="S578" i="2"/>
  <c r="S377" i="2"/>
  <c r="S423" i="2"/>
  <c r="S184" i="2"/>
  <c r="S71" i="2"/>
  <c r="S270" i="2"/>
  <c r="S51" i="2"/>
  <c r="S250" i="2"/>
  <c r="S478" i="2"/>
  <c r="S18" i="2"/>
  <c r="S24" i="2"/>
  <c r="S39" i="2"/>
  <c r="S481" i="2"/>
  <c r="S30" i="2"/>
  <c r="S631" i="2"/>
  <c r="S128" i="2"/>
  <c r="S633" i="2"/>
  <c r="S560" i="2"/>
  <c r="S29" i="2"/>
  <c r="S456" i="2"/>
  <c r="S507" i="2"/>
  <c r="S588" i="2"/>
  <c r="S38" i="2"/>
  <c r="S437" i="2"/>
  <c r="S708" i="2"/>
  <c r="S391" i="2"/>
  <c r="S182" i="2"/>
  <c r="S508" i="2"/>
  <c r="S331" i="2"/>
  <c r="S489" i="2"/>
  <c r="S531" i="2"/>
  <c r="S595" i="2"/>
  <c r="S723" i="2"/>
  <c r="S436" i="2"/>
  <c r="S401" i="2"/>
  <c r="S84" i="2"/>
  <c r="S172" i="2"/>
  <c r="S609" i="2"/>
  <c r="S185" i="2"/>
  <c r="S399" i="2"/>
  <c r="S646" i="2"/>
  <c r="S543" i="2"/>
  <c r="S729" i="2"/>
  <c r="S502" i="2"/>
  <c r="S660" i="2"/>
  <c r="S726" i="2"/>
  <c r="S281" i="2"/>
  <c r="S105" i="2"/>
  <c r="S217" i="2"/>
  <c r="S148" i="2"/>
  <c r="S495" i="2"/>
  <c r="S237" i="2"/>
  <c r="S625" i="2"/>
  <c r="S645" i="2"/>
  <c r="S329" i="2"/>
  <c r="S640" i="2"/>
  <c r="S266" i="2"/>
  <c r="S115" i="2"/>
  <c r="S439" i="2"/>
  <c r="S500" i="2"/>
  <c r="S275" i="2"/>
  <c r="S375" i="2"/>
  <c r="S690" i="2"/>
  <c r="S680" i="2"/>
  <c r="S387" i="2"/>
  <c r="S37" i="2"/>
  <c r="S382" i="2"/>
  <c r="S591" i="2"/>
  <c r="S147" i="2"/>
  <c r="S669" i="2"/>
  <c r="S492" i="2"/>
  <c r="S605" i="2"/>
  <c r="S123" i="2"/>
  <c r="S663" i="2"/>
  <c r="S140" i="2"/>
  <c r="S32" i="2"/>
  <c r="S618" i="2"/>
  <c r="S310" i="2"/>
  <c r="S193" i="2"/>
  <c r="S290" i="2"/>
  <c r="S403" i="2"/>
  <c r="S475" i="2"/>
  <c r="S248" i="2"/>
  <c r="S197" i="2"/>
  <c r="S727" i="2"/>
  <c r="S57" i="2"/>
  <c r="S254" i="2"/>
  <c r="S162" i="2"/>
  <c r="S36" i="2"/>
  <c r="S102" i="2"/>
  <c r="S678" i="2"/>
  <c r="S307" i="2"/>
  <c r="S705" i="2"/>
  <c r="S131" i="2"/>
  <c r="S267" i="2"/>
  <c r="S535" i="2"/>
  <c r="S602" i="2"/>
  <c r="S490" i="2"/>
  <c r="S96" i="2"/>
  <c r="S448" i="2"/>
  <c r="S472" i="2"/>
  <c r="S215" i="2"/>
  <c r="S126" i="2"/>
  <c r="S378" i="2"/>
  <c r="S586" i="2"/>
  <c r="S677" i="2"/>
  <c r="S405" i="2"/>
  <c r="S599" i="2"/>
  <c r="S165" i="2"/>
  <c r="S657" i="2"/>
  <c r="S557" i="2"/>
  <c r="S191" i="2"/>
  <c r="S366" i="2"/>
  <c r="S398" i="2"/>
  <c r="S724" i="2"/>
  <c r="S381" i="2"/>
  <c r="S719" i="2"/>
  <c r="S223" i="2"/>
  <c r="S572" i="2"/>
  <c r="S637" i="2"/>
  <c r="S718" i="2"/>
  <c r="S167" i="2"/>
  <c r="S246" i="2"/>
  <c r="S59" i="2"/>
  <c r="S670" i="2"/>
  <c r="S413" i="2"/>
  <c r="S231" i="2"/>
  <c r="S134" i="2"/>
  <c r="S136" i="2"/>
  <c r="S356" i="2"/>
  <c r="S432" i="2"/>
  <c r="S341" i="2"/>
  <c r="S138" i="2"/>
  <c r="S694" i="2"/>
  <c r="S429" i="2"/>
  <c r="S325" i="2"/>
  <c r="S199" i="2"/>
  <c r="S320" i="2"/>
  <c r="S693" i="2"/>
  <c r="S35" i="2"/>
  <c r="S659" i="2"/>
  <c r="S725" i="2"/>
  <c r="S627" i="2"/>
  <c r="S732" i="2"/>
  <c r="S615" i="2"/>
  <c r="S635" i="2"/>
  <c r="S585" i="2"/>
  <c r="S204" i="2"/>
  <c r="S684" i="2"/>
  <c r="S157" i="2"/>
  <c r="S442" i="2"/>
  <c r="S362" i="2"/>
  <c r="S340" i="2"/>
  <c r="S583" i="2"/>
  <c r="S433" i="2"/>
  <c r="S579" i="2"/>
  <c r="S100" i="2"/>
  <c r="S653" i="2"/>
  <c r="S315" i="2"/>
  <c r="S486" i="2"/>
  <c r="S658" i="2"/>
  <c r="S386" i="2"/>
  <c r="S205" i="2"/>
  <c r="S88" i="2"/>
  <c r="S479" i="2"/>
  <c r="S534" i="2"/>
  <c r="S552" i="2"/>
  <c r="S469" i="2"/>
  <c r="S363" i="2"/>
  <c r="S681" i="2"/>
  <c r="S365" i="2"/>
  <c r="S233" i="2"/>
  <c r="S565" i="2"/>
  <c r="S324" i="2"/>
  <c r="S590" i="2"/>
  <c r="S160" i="2"/>
  <c r="S349" i="2"/>
  <c r="S505" i="2"/>
  <c r="S208" i="2"/>
  <c r="S713" i="2"/>
  <c r="S720" i="2"/>
  <c r="S571" i="2"/>
  <c r="S395" i="2"/>
  <c r="S674" i="2"/>
  <c r="S209" i="2"/>
  <c r="S630" i="2"/>
  <c r="S685" i="2"/>
  <c r="S598" i="2"/>
  <c r="S239" i="2"/>
  <c r="S313" i="2"/>
  <c r="S225" i="2"/>
  <c r="S379" i="2"/>
  <c r="S406" i="2"/>
  <c r="S330" i="2"/>
  <c r="S603" i="2"/>
  <c r="S707" i="2"/>
  <c r="S549" i="2"/>
  <c r="S558" i="2"/>
  <c r="S629" i="2"/>
  <c r="S466" i="2"/>
  <c r="S700" i="2"/>
  <c r="S606" i="2"/>
  <c r="S404" i="2"/>
  <c r="S594" i="2"/>
  <c r="S683" i="2"/>
  <c r="S449" i="2"/>
  <c r="S388" i="2"/>
  <c r="S393" i="2"/>
  <c r="S666" i="2"/>
  <c r="S501" i="2"/>
  <c r="S682" i="2"/>
  <c r="S523" i="2"/>
  <c r="S692" i="2"/>
  <c r="S697" i="2"/>
  <c r="S617" i="2"/>
  <c r="S696" i="2"/>
  <c r="S728" i="2"/>
  <c r="S703" i="2"/>
  <c r="S655" i="2"/>
  <c r="S717" i="2"/>
  <c r="S701" i="2"/>
  <c r="S721" i="2"/>
  <c r="S730" i="2"/>
  <c r="S712" i="2"/>
  <c r="S671" i="2"/>
  <c r="N604" i="2"/>
  <c r="N613" i="2"/>
  <c r="N607" i="2"/>
  <c r="N90" i="2"/>
  <c r="N352" i="2"/>
  <c r="N498" i="2"/>
  <c r="N460" i="2"/>
  <c r="N518" i="2"/>
  <c r="N353" i="2"/>
  <c r="N536" i="2"/>
  <c r="N462" i="2"/>
  <c r="N425" i="2"/>
  <c r="N675" i="2"/>
  <c r="N216" i="2"/>
  <c r="N111" i="2"/>
  <c r="N463" i="2"/>
  <c r="N464" i="2"/>
  <c r="N370" i="2"/>
  <c r="N40" i="2"/>
  <c r="N672" i="2"/>
  <c r="N357" i="2"/>
  <c r="N484" i="2"/>
  <c r="N53" i="2"/>
  <c r="N383" i="2"/>
  <c r="N532" i="2"/>
  <c r="N513" i="2"/>
  <c r="N178" i="2"/>
  <c r="N628" i="2"/>
  <c r="N529" i="2"/>
  <c r="N244" i="2"/>
  <c r="N360" i="2"/>
  <c r="N359" i="2"/>
  <c r="N66" i="2"/>
  <c r="N596" i="2"/>
  <c r="N3" i="2"/>
  <c r="N569" i="2"/>
  <c r="N91" i="2"/>
  <c r="N287" i="2"/>
  <c r="N176" i="2"/>
  <c r="N419" i="2"/>
  <c r="N106" i="2"/>
  <c r="N528" i="2"/>
  <c r="N367" i="2"/>
  <c r="N180" i="2"/>
  <c r="N547" i="2"/>
  <c r="N67" i="2"/>
  <c r="N187" i="2"/>
  <c r="N108" i="2"/>
  <c r="N241" i="2"/>
  <c r="N335" i="2"/>
  <c r="N122" i="2"/>
  <c r="N521" i="2"/>
  <c r="N371" i="2"/>
  <c r="N491" i="2"/>
  <c r="N119" i="2"/>
  <c r="N299" i="2"/>
  <c r="N130" i="2"/>
  <c r="N251" i="2"/>
  <c r="N159" i="2"/>
  <c r="N457" i="2"/>
  <c r="N620" i="2"/>
  <c r="N477" i="2"/>
  <c r="N194" i="2"/>
  <c r="N346" i="2"/>
  <c r="N116" i="2"/>
  <c r="N135" i="2"/>
  <c r="N358" i="2"/>
  <c r="N454" i="2"/>
  <c r="N312" i="2"/>
  <c r="N234" i="2"/>
  <c r="N85" i="2"/>
  <c r="N97" i="2"/>
  <c r="N410" i="2"/>
  <c r="N471" i="2"/>
  <c r="N207" i="2"/>
  <c r="N342" i="2"/>
  <c r="N461" i="2"/>
  <c r="N380" i="2"/>
  <c r="N643" i="2"/>
  <c r="N447" i="2"/>
  <c r="N279" i="2"/>
  <c r="N73" i="2"/>
  <c r="N255" i="2"/>
  <c r="N192" i="2"/>
  <c r="N218" i="2"/>
  <c r="N668" i="2"/>
  <c r="N434" i="2"/>
  <c r="N544" i="2"/>
  <c r="N154" i="2"/>
  <c r="N7" i="2"/>
  <c r="N608" i="2"/>
  <c r="N10" i="2"/>
  <c r="N515" i="2"/>
  <c r="N326" i="2"/>
  <c r="N347" i="2"/>
  <c r="N77" i="2"/>
  <c r="N288" i="2"/>
  <c r="N263" i="2"/>
  <c r="N242" i="2"/>
  <c r="N75" i="2"/>
  <c r="N286" i="2"/>
  <c r="N416" i="2"/>
  <c r="N118" i="2"/>
  <c r="N503" i="2"/>
  <c r="N372" i="2"/>
  <c r="N144" i="2"/>
  <c r="N137" i="2"/>
  <c r="N298" i="2"/>
  <c r="N210" i="2"/>
  <c r="N179" i="2"/>
  <c r="N236" i="2"/>
  <c r="N272" i="2"/>
  <c r="N688" i="2"/>
  <c r="N58" i="2"/>
  <c r="N493" i="2"/>
  <c r="N117" i="2"/>
  <c r="N516" i="2"/>
  <c r="N389" i="2"/>
  <c r="N80" i="2"/>
  <c r="N438" i="2"/>
  <c r="N249" i="2"/>
  <c r="N642" i="2"/>
  <c r="N25" i="2"/>
  <c r="N245" i="2"/>
  <c r="N296" i="2"/>
  <c r="N120" i="2"/>
  <c r="N46" i="2"/>
  <c r="N336" i="2"/>
  <c r="N45" i="2"/>
  <c r="N17" i="2"/>
  <c r="N632" i="2"/>
  <c r="N679" i="2"/>
  <c r="N667" i="2"/>
  <c r="N206" i="2"/>
  <c r="N644" i="2"/>
  <c r="N337" i="2"/>
  <c r="N221" i="2"/>
  <c r="N715" i="2"/>
  <c r="N291" i="2"/>
  <c r="N238" i="2"/>
  <c r="N418" i="2"/>
  <c r="N285" i="2"/>
  <c r="N411" i="2"/>
  <c r="N526" i="2"/>
  <c r="N256" i="2"/>
  <c r="N321" i="2"/>
  <c r="N257" i="2"/>
  <c r="N339" i="2"/>
  <c r="N98" i="2"/>
  <c r="N261" i="2"/>
  <c r="N95" i="2"/>
  <c r="N145" i="2"/>
  <c r="N94" i="2"/>
  <c r="N548" i="2"/>
  <c r="N309" i="2"/>
  <c r="N16" i="2"/>
  <c r="N322" i="2"/>
  <c r="N153" i="2"/>
  <c r="N392" i="2"/>
  <c r="N573" i="2"/>
  <c r="N465" i="2"/>
  <c r="N509" i="2"/>
  <c r="N524" i="2"/>
  <c r="N228" i="2"/>
  <c r="N537" i="2"/>
  <c r="N440" i="2"/>
  <c r="N220" i="2"/>
  <c r="N533" i="2"/>
  <c r="N650" i="2"/>
  <c r="N550" i="2"/>
  <c r="N562" i="2"/>
  <c r="N639" i="2"/>
  <c r="N554" i="2"/>
  <c r="N687" i="2"/>
  <c r="N654" i="2"/>
  <c r="N226" i="2"/>
  <c r="N351" i="2"/>
  <c r="N519" i="2"/>
  <c r="N621" i="2"/>
  <c r="N48" i="2"/>
  <c r="N202" i="2"/>
  <c r="N110" i="2"/>
  <c r="N294" i="2"/>
  <c r="N641" i="2"/>
  <c r="N574" i="2"/>
  <c r="N52" i="2"/>
  <c r="N626" i="2"/>
  <c r="N273" i="2"/>
  <c r="N402" i="2"/>
  <c r="N201" i="2"/>
  <c r="N141" i="2"/>
  <c r="N173" i="2"/>
  <c r="N364" i="2"/>
  <c r="N567" i="2"/>
  <c r="N592" i="2"/>
  <c r="N15" i="2"/>
  <c r="N34" i="2"/>
  <c r="N649" i="2"/>
  <c r="N428" i="2"/>
  <c r="N647" i="2"/>
  <c r="N293" i="2"/>
  <c r="N575" i="2"/>
  <c r="N522" i="2"/>
  <c r="N427" i="2"/>
  <c r="N512" i="2"/>
  <c r="N5" i="2"/>
  <c r="N260" i="2"/>
  <c r="N69" i="2"/>
  <c r="N452" i="2"/>
  <c r="N520" i="2"/>
  <c r="N79" i="2"/>
  <c r="N31" i="2"/>
  <c r="N450" i="2"/>
  <c r="N107" i="2"/>
  <c r="N247" i="2"/>
  <c r="N511" i="2"/>
  <c r="N415" i="2"/>
  <c r="N155" i="2"/>
  <c r="N417" i="2"/>
  <c r="N125" i="2"/>
  <c r="N514" i="2"/>
  <c r="N170" i="2"/>
  <c r="N156" i="2"/>
  <c r="N74" i="2"/>
  <c r="N86" i="2"/>
  <c r="N566" i="2"/>
  <c r="N407" i="2"/>
  <c r="N453" i="2"/>
  <c r="N70" i="2"/>
  <c r="N240" i="2"/>
  <c r="N297" i="2"/>
  <c r="N483" i="2"/>
  <c r="N714" i="2"/>
  <c r="N14" i="2"/>
  <c r="N476" i="2"/>
  <c r="N467" i="2"/>
  <c r="N662" i="2"/>
  <c r="N302" i="2"/>
  <c r="N151" i="2"/>
  <c r="N445" i="2"/>
  <c r="N55" i="2"/>
  <c r="N224" i="2"/>
  <c r="N587" i="2"/>
  <c r="N338" i="2"/>
  <c r="N276" i="2"/>
  <c r="N235" i="2"/>
  <c r="N343" i="2"/>
  <c r="N422" i="2"/>
  <c r="N8" i="2"/>
  <c r="N408" i="2"/>
  <c r="N56" i="2"/>
  <c r="N711" i="2"/>
  <c r="N63" i="2"/>
  <c r="N355" i="2"/>
  <c r="N556" i="2"/>
  <c r="N49" i="2"/>
  <c r="N702" i="2"/>
  <c r="N9" i="2"/>
  <c r="N582" i="2"/>
  <c r="N168" i="2"/>
  <c r="N525" i="2"/>
  <c r="N99" i="2"/>
  <c r="N93" i="2"/>
  <c r="N695" i="2"/>
  <c r="N424" i="2"/>
  <c r="N384" i="2"/>
  <c r="N487" i="2"/>
  <c r="N581" i="2"/>
  <c r="N47" i="2"/>
  <c r="N420" i="2"/>
  <c r="N344" i="2"/>
  <c r="N468" i="2"/>
  <c r="N648" i="2"/>
  <c r="N334" i="2"/>
  <c r="N211" i="2"/>
  <c r="N396" i="2"/>
  <c r="N414" i="2"/>
  <c r="N611" i="2"/>
  <c r="N283" i="2"/>
  <c r="N473" i="2"/>
  <c r="N54" i="2"/>
  <c r="N400" i="2"/>
  <c r="N81" i="2"/>
  <c r="N435" i="2"/>
  <c r="N443" i="2"/>
  <c r="N101" i="2"/>
  <c r="N264" i="2"/>
  <c r="N345" i="2"/>
  <c r="N253" i="2"/>
  <c r="N499" i="2"/>
  <c r="N103" i="2"/>
  <c r="N661" i="2"/>
  <c r="N619" i="2"/>
  <c r="N589" i="2"/>
  <c r="N506" i="2"/>
  <c r="N303" i="2"/>
  <c r="N188" i="2"/>
  <c r="N4" i="2"/>
  <c r="N412" i="2"/>
  <c r="N385" i="2"/>
  <c r="N397" i="2"/>
  <c r="N43" i="2"/>
  <c r="N482" i="2"/>
  <c r="N169" i="2"/>
  <c r="N577" i="2"/>
  <c r="N510" i="2"/>
  <c r="N196" i="2"/>
  <c r="N610" i="2"/>
  <c r="N576" i="2"/>
  <c r="N284" i="2"/>
  <c r="N319" i="2"/>
  <c r="N229" i="2"/>
  <c r="N121" i="2"/>
  <c r="N132" i="2"/>
  <c r="N19" i="2"/>
  <c r="N109" i="2"/>
  <c r="N219" i="2"/>
  <c r="N243" i="2"/>
  <c r="N497" i="2"/>
  <c r="N227" i="2"/>
  <c r="N354" i="2"/>
  <c r="N177" i="2"/>
  <c r="N323" i="2"/>
  <c r="N142" i="2"/>
  <c r="N350" i="2"/>
  <c r="N277" i="2"/>
  <c r="N149" i="2"/>
  <c r="N230" i="2"/>
  <c r="N409" i="2"/>
  <c r="N704" i="2"/>
  <c r="N327" i="2"/>
  <c r="N593" i="2"/>
  <c r="N444" i="2"/>
  <c r="N212" i="2"/>
  <c r="N214" i="2"/>
  <c r="N698" i="2"/>
  <c r="N546" i="2"/>
  <c r="N89" i="2"/>
  <c r="N64" i="2"/>
  <c r="N127" i="2"/>
  <c r="N304" i="2"/>
  <c r="N27" i="2"/>
  <c r="N373" i="2"/>
  <c r="N430" i="2"/>
  <c r="N555" i="2"/>
  <c r="N171" i="2"/>
  <c r="N455" i="2"/>
  <c r="N306" i="2"/>
  <c r="N332" i="2"/>
  <c r="N295" i="2"/>
  <c r="N198" i="2"/>
  <c r="N129" i="2"/>
  <c r="N638" i="2"/>
  <c r="N146" i="2"/>
  <c r="N26" i="2"/>
  <c r="N13" i="2"/>
  <c r="N706" i="2"/>
  <c r="N676" i="2"/>
  <c r="N124" i="2"/>
  <c r="N82" i="2"/>
  <c r="N368" i="2"/>
  <c r="N258" i="2"/>
  <c r="N540" i="2"/>
  <c r="N308" i="2"/>
  <c r="N597" i="2"/>
  <c r="N60" i="2"/>
  <c r="N664" i="2"/>
  <c r="N561" i="2"/>
  <c r="N190" i="2"/>
  <c r="N41" i="2"/>
  <c r="N213" i="2"/>
  <c r="N527" i="2"/>
  <c r="N265" i="2"/>
  <c r="N584" i="2"/>
  <c r="N673" i="2"/>
  <c r="N545" i="2"/>
  <c r="N2" i="2"/>
  <c r="N622" i="2"/>
  <c r="N68" i="2"/>
  <c r="N6" i="2"/>
  <c r="N11" i="2"/>
  <c r="N614" i="2"/>
  <c r="N394" i="2"/>
  <c r="N262" i="2"/>
  <c r="N568" i="2"/>
  <c r="N133" i="2"/>
  <c r="N488" i="2"/>
  <c r="N616" i="2"/>
  <c r="N163" i="2"/>
  <c r="N143" i="2"/>
  <c r="N328" i="2"/>
  <c r="N305" i="2"/>
  <c r="N474" i="2"/>
  <c r="N636" i="2"/>
  <c r="N12" i="2"/>
  <c r="N656" i="2"/>
  <c r="N301" i="2"/>
  <c r="N76" i="2"/>
  <c r="N268" i="2"/>
  <c r="N33" i="2"/>
  <c r="N563" i="2"/>
  <c r="N164" i="2"/>
  <c r="N22" i="2"/>
  <c r="N289" i="2"/>
  <c r="N504" i="2"/>
  <c r="N186" i="2"/>
  <c r="N271" i="2"/>
  <c r="N72" i="2"/>
  <c r="N496" i="2"/>
  <c r="N113" i="2"/>
  <c r="N181" i="2"/>
  <c r="N222" i="2"/>
  <c r="N50" i="2"/>
  <c r="N530" i="2"/>
  <c r="N333" i="2"/>
  <c r="N624" i="2"/>
  <c r="N158" i="2"/>
  <c r="N152" i="2"/>
  <c r="N361" i="2"/>
  <c r="N600" i="2"/>
  <c r="N376" i="2"/>
  <c r="N174" i="2"/>
  <c r="N87" i="2"/>
  <c r="N282" i="2"/>
  <c r="N259" i="2"/>
  <c r="N20" i="2"/>
  <c r="N538" i="2"/>
  <c r="N431" i="2"/>
  <c r="N314" i="2"/>
  <c r="N23" i="2"/>
  <c r="N114" i="2"/>
  <c r="N300" i="2"/>
  <c r="N44" i="2"/>
  <c r="N195" i="2"/>
  <c r="N553" i="2"/>
  <c r="N731" i="2"/>
  <c r="N541" i="2"/>
  <c r="N292" i="2"/>
  <c r="N203" i="2"/>
  <c r="N104" i="2"/>
  <c r="N517" i="2"/>
  <c r="N274" i="2"/>
  <c r="N61" i="2"/>
  <c r="N665" i="2"/>
  <c r="N494" i="2"/>
  <c r="N42" i="2"/>
  <c r="N317" i="2"/>
  <c r="N601" i="2"/>
  <c r="N252" i="2"/>
  <c r="N83" i="2"/>
  <c r="N686" i="2"/>
  <c r="N623" i="2"/>
  <c r="N311" i="2"/>
  <c r="N232" i="2"/>
  <c r="N183" i="2"/>
  <c r="N539" i="2"/>
  <c r="N716" i="2"/>
  <c r="N651" i="2"/>
  <c r="N390" i="2"/>
  <c r="N542" i="2"/>
  <c r="N570" i="2"/>
  <c r="N699" i="2"/>
  <c r="N551" i="2"/>
  <c r="N369" i="2"/>
  <c r="N634" i="2"/>
  <c r="N78" i="2"/>
  <c r="N446" i="2"/>
  <c r="N652" i="2"/>
  <c r="N316" i="2"/>
  <c r="N278" i="2"/>
  <c r="N612" i="2"/>
  <c r="N470" i="2"/>
  <c r="N485" i="2"/>
  <c r="N189" i="2"/>
  <c r="N451" i="2"/>
  <c r="N65" i="2"/>
  <c r="N689" i="2"/>
  <c r="N62" i="2"/>
  <c r="N166" i="2"/>
  <c r="N421" i="2"/>
  <c r="N426" i="2"/>
  <c r="N175" i="2"/>
  <c r="N21" i="2"/>
  <c r="N28" i="2"/>
  <c r="N374" i="2"/>
  <c r="N139" i="2"/>
  <c r="N318" i="2"/>
  <c r="N480" i="2"/>
  <c r="N559" i="2"/>
  <c r="N269" i="2"/>
  <c r="N458" i="2"/>
  <c r="N459" i="2"/>
  <c r="N564" i="2"/>
  <c r="N150" i="2"/>
  <c r="N161" i="2"/>
  <c r="N280" i="2"/>
  <c r="N722" i="2"/>
  <c r="N580" i="2"/>
  <c r="N709" i="2"/>
  <c r="N200" i="2"/>
  <c r="N348" i="2"/>
  <c r="N710" i="2"/>
  <c r="N112" i="2"/>
  <c r="N691" i="2"/>
  <c r="N92" i="2"/>
  <c r="N441" i="2"/>
  <c r="N578" i="2"/>
  <c r="N377" i="2"/>
  <c r="N423" i="2"/>
  <c r="N184" i="2"/>
  <c r="N71" i="2"/>
  <c r="N270" i="2"/>
  <c r="N51" i="2"/>
  <c r="N250" i="2"/>
  <c r="N478" i="2"/>
  <c r="N18" i="2"/>
  <c r="N24" i="2"/>
  <c r="N39" i="2"/>
  <c r="N481" i="2"/>
  <c r="N30" i="2"/>
  <c r="N631" i="2"/>
  <c r="N128" i="2"/>
  <c r="N633" i="2"/>
  <c r="N560" i="2"/>
  <c r="N29" i="2"/>
  <c r="N456" i="2"/>
  <c r="N507" i="2"/>
  <c r="N588" i="2"/>
  <c r="N38" i="2"/>
  <c r="N437" i="2"/>
  <c r="N708" i="2"/>
  <c r="N391" i="2"/>
  <c r="N182" i="2"/>
  <c r="N508" i="2"/>
  <c r="N331" i="2"/>
  <c r="N489" i="2"/>
  <c r="N531" i="2"/>
  <c r="N595" i="2"/>
  <c r="N723" i="2"/>
  <c r="N436" i="2"/>
  <c r="N401" i="2"/>
  <c r="N84" i="2"/>
  <c r="N172" i="2"/>
  <c r="N609" i="2"/>
  <c r="N185" i="2"/>
  <c r="N399" i="2"/>
  <c r="N646" i="2"/>
  <c r="N543" i="2"/>
  <c r="N729" i="2"/>
  <c r="N502" i="2"/>
  <c r="N660" i="2"/>
  <c r="N726" i="2"/>
  <c r="N281" i="2"/>
  <c r="N105" i="2"/>
  <c r="N217" i="2"/>
  <c r="N148" i="2"/>
  <c r="N495" i="2"/>
  <c r="N237" i="2"/>
  <c r="N625" i="2"/>
  <c r="N645" i="2"/>
  <c r="N329" i="2"/>
  <c r="N640" i="2"/>
  <c r="N266" i="2"/>
  <c r="N115" i="2"/>
  <c r="N439" i="2"/>
  <c r="N500" i="2"/>
  <c r="N275" i="2"/>
  <c r="N375" i="2"/>
  <c r="N690" i="2"/>
  <c r="N680" i="2"/>
  <c r="N387" i="2"/>
  <c r="N37" i="2"/>
  <c r="N382" i="2"/>
  <c r="N591" i="2"/>
  <c r="N147" i="2"/>
  <c r="N669" i="2"/>
  <c r="N492" i="2"/>
  <c r="N605" i="2"/>
  <c r="N123" i="2"/>
  <c r="N663" i="2"/>
  <c r="N140" i="2"/>
  <c r="N32" i="2"/>
  <c r="N618" i="2"/>
  <c r="N310" i="2"/>
  <c r="N193" i="2"/>
  <c r="N290" i="2"/>
  <c r="N403" i="2"/>
  <c r="N475" i="2"/>
  <c r="N248" i="2"/>
  <c r="N197" i="2"/>
  <c r="N727" i="2"/>
  <c r="N57" i="2"/>
  <c r="N254" i="2"/>
  <c r="N162" i="2"/>
  <c r="N36" i="2"/>
  <c r="N102" i="2"/>
  <c r="N678" i="2"/>
  <c r="N307" i="2"/>
  <c r="N705" i="2"/>
  <c r="N131" i="2"/>
  <c r="N267" i="2"/>
  <c r="N535" i="2"/>
  <c r="N602" i="2"/>
  <c r="N490" i="2"/>
  <c r="N96" i="2"/>
  <c r="N448" i="2"/>
  <c r="N472" i="2"/>
  <c r="N215" i="2"/>
  <c r="N126" i="2"/>
  <c r="N378" i="2"/>
  <c r="N586" i="2"/>
  <c r="N677" i="2"/>
  <c r="N405" i="2"/>
  <c r="N599" i="2"/>
  <c r="N165" i="2"/>
  <c r="N657" i="2"/>
  <c r="N557" i="2"/>
  <c r="N191" i="2"/>
  <c r="N366" i="2"/>
  <c r="N398" i="2"/>
  <c r="N724" i="2"/>
  <c r="N381" i="2"/>
  <c r="N719" i="2"/>
  <c r="N223" i="2"/>
  <c r="N572" i="2"/>
  <c r="N637" i="2"/>
  <c r="N718" i="2"/>
  <c r="N167" i="2"/>
  <c r="N246" i="2"/>
  <c r="N59" i="2"/>
  <c r="N670" i="2"/>
  <c r="N413" i="2"/>
  <c r="N231" i="2"/>
  <c r="N134" i="2"/>
  <c r="N136" i="2"/>
  <c r="N356" i="2"/>
  <c r="N432" i="2"/>
  <c r="N341" i="2"/>
  <c r="N138" i="2"/>
  <c r="N694" i="2"/>
  <c r="N429" i="2"/>
  <c r="N325" i="2"/>
  <c r="N199" i="2"/>
  <c r="N320" i="2"/>
  <c r="N693" i="2"/>
  <c r="N35" i="2"/>
  <c r="N659" i="2"/>
  <c r="N725" i="2"/>
  <c r="N627" i="2"/>
  <c r="N732" i="2"/>
  <c r="N615" i="2"/>
  <c r="N635" i="2"/>
  <c r="N585" i="2"/>
  <c r="N204" i="2"/>
  <c r="N684" i="2"/>
  <c r="N157" i="2"/>
  <c r="N442" i="2"/>
  <c r="N362" i="2"/>
  <c r="N340" i="2"/>
  <c r="N583" i="2"/>
  <c r="N433" i="2"/>
  <c r="N579" i="2"/>
  <c r="N100" i="2"/>
  <c r="N653" i="2"/>
  <c r="N315" i="2"/>
  <c r="N486" i="2"/>
  <c r="N658" i="2"/>
  <c r="N386" i="2"/>
  <c r="N205" i="2"/>
  <c r="N88" i="2"/>
  <c r="N479" i="2"/>
  <c r="N534" i="2"/>
  <c r="N552" i="2"/>
  <c r="N469" i="2"/>
  <c r="N363" i="2"/>
  <c r="N681" i="2"/>
  <c r="N365" i="2"/>
  <c r="N233" i="2"/>
  <c r="N565" i="2"/>
  <c r="N324" i="2"/>
  <c r="N590" i="2"/>
  <c r="N160" i="2"/>
  <c r="N349" i="2"/>
  <c r="N505" i="2"/>
  <c r="N208" i="2"/>
  <c r="N713" i="2"/>
  <c r="N720" i="2"/>
  <c r="N571" i="2"/>
  <c r="N395" i="2"/>
  <c r="N674" i="2"/>
  <c r="N209" i="2"/>
  <c r="N630" i="2"/>
  <c r="N685" i="2"/>
  <c r="N598" i="2"/>
  <c r="N239" i="2"/>
  <c r="N313" i="2"/>
  <c r="N225" i="2"/>
  <c r="N379" i="2"/>
  <c r="N406" i="2"/>
  <c r="N330" i="2"/>
  <c r="N603" i="2"/>
  <c r="N707" i="2"/>
  <c r="N549" i="2"/>
  <c r="N558" i="2"/>
  <c r="N629" i="2"/>
  <c r="N466" i="2"/>
  <c r="N700" i="2"/>
  <c r="N606" i="2"/>
  <c r="N404" i="2"/>
  <c r="N594" i="2"/>
  <c r="N683" i="2"/>
  <c r="N449" i="2"/>
  <c r="N388" i="2"/>
  <c r="N393" i="2"/>
  <c r="N666" i="2"/>
  <c r="N501" i="2"/>
  <c r="N682" i="2"/>
  <c r="N523" i="2"/>
  <c r="N692" i="2"/>
  <c r="N697" i="2"/>
  <c r="N617" i="2"/>
  <c r="N696" i="2"/>
  <c r="N728" i="2"/>
  <c r="N703" i="2"/>
  <c r="N655" i="2"/>
  <c r="N717" i="2"/>
  <c r="N701" i="2"/>
  <c r="N721" i="2"/>
  <c r="N730" i="2"/>
  <c r="N712" i="2"/>
  <c r="N671" i="2"/>
  <c r="L604" i="2"/>
  <c r="L613" i="2"/>
  <c r="L607" i="2"/>
  <c r="L90" i="2"/>
  <c r="L352" i="2"/>
  <c r="L498" i="2"/>
  <c r="L460" i="2"/>
  <c r="L518" i="2"/>
  <c r="L353" i="2"/>
  <c r="L536" i="2"/>
  <c r="L462" i="2"/>
  <c r="L425" i="2"/>
  <c r="L675" i="2"/>
  <c r="L216" i="2"/>
  <c r="L111" i="2"/>
  <c r="L463" i="2"/>
  <c r="L464" i="2"/>
  <c r="L370" i="2"/>
  <c r="L40" i="2"/>
  <c r="L672" i="2"/>
  <c r="L357" i="2"/>
  <c r="L484" i="2"/>
  <c r="L53" i="2"/>
  <c r="L383" i="2"/>
  <c r="L532" i="2"/>
  <c r="L513" i="2"/>
  <c r="L178" i="2"/>
  <c r="L628" i="2"/>
  <c r="L529" i="2"/>
  <c r="L244" i="2"/>
  <c r="L360" i="2"/>
  <c r="L359" i="2"/>
  <c r="L66" i="2"/>
  <c r="L596" i="2"/>
  <c r="L3" i="2"/>
  <c r="L569" i="2"/>
  <c r="L91" i="2"/>
  <c r="L287" i="2"/>
  <c r="L176" i="2"/>
  <c r="L419" i="2"/>
  <c r="L106" i="2"/>
  <c r="L528" i="2"/>
  <c r="L367" i="2"/>
  <c r="L180" i="2"/>
  <c r="L547" i="2"/>
  <c r="L67" i="2"/>
  <c r="L187" i="2"/>
  <c r="L108" i="2"/>
  <c r="L241" i="2"/>
  <c r="L335" i="2"/>
  <c r="L122" i="2"/>
  <c r="L521" i="2"/>
  <c r="L371" i="2"/>
  <c r="L491" i="2"/>
  <c r="L119" i="2"/>
  <c r="L299" i="2"/>
  <c r="L130" i="2"/>
  <c r="L251" i="2"/>
  <c r="L159" i="2"/>
  <c r="L457" i="2"/>
  <c r="L620" i="2"/>
  <c r="L477" i="2"/>
  <c r="L194" i="2"/>
  <c r="L346" i="2"/>
  <c r="L116" i="2"/>
  <c r="L135" i="2"/>
  <c r="L358" i="2"/>
  <c r="L454" i="2"/>
  <c r="L312" i="2"/>
  <c r="L234" i="2"/>
  <c r="L85" i="2"/>
  <c r="L97" i="2"/>
  <c r="L410" i="2"/>
  <c r="L471" i="2"/>
  <c r="L207" i="2"/>
  <c r="L342" i="2"/>
  <c r="L461" i="2"/>
  <c r="L380" i="2"/>
  <c r="L643" i="2"/>
  <c r="L447" i="2"/>
  <c r="L279" i="2"/>
  <c r="L73" i="2"/>
  <c r="L255" i="2"/>
  <c r="L192" i="2"/>
  <c r="L218" i="2"/>
  <c r="L668" i="2"/>
  <c r="L434" i="2"/>
  <c r="L544" i="2"/>
  <c r="L154" i="2"/>
  <c r="L7" i="2"/>
  <c r="L608" i="2"/>
  <c r="L10" i="2"/>
  <c r="L515" i="2"/>
  <c r="L326" i="2"/>
  <c r="L347" i="2"/>
  <c r="L77" i="2"/>
  <c r="L288" i="2"/>
  <c r="L263" i="2"/>
  <c r="L242" i="2"/>
  <c r="L75" i="2"/>
  <c r="L286" i="2"/>
  <c r="L416" i="2"/>
  <c r="L118" i="2"/>
  <c r="L503" i="2"/>
  <c r="L372" i="2"/>
  <c r="L144" i="2"/>
  <c r="L137" i="2"/>
  <c r="L298" i="2"/>
  <c r="L210" i="2"/>
  <c r="L179" i="2"/>
  <c r="L236" i="2"/>
  <c r="L272" i="2"/>
  <c r="L688" i="2"/>
  <c r="L58" i="2"/>
  <c r="L493" i="2"/>
  <c r="L117" i="2"/>
  <c r="L516" i="2"/>
  <c r="L389" i="2"/>
  <c r="L80" i="2"/>
  <c r="L438" i="2"/>
  <c r="L249" i="2"/>
  <c r="L642" i="2"/>
  <c r="L25" i="2"/>
  <c r="L245" i="2"/>
  <c r="L296" i="2"/>
  <c r="L120" i="2"/>
  <c r="L46" i="2"/>
  <c r="L336" i="2"/>
  <c r="L45" i="2"/>
  <c r="L17" i="2"/>
  <c r="L632" i="2"/>
  <c r="L679" i="2"/>
  <c r="L667" i="2"/>
  <c r="L206" i="2"/>
  <c r="L644" i="2"/>
  <c r="L337" i="2"/>
  <c r="L221" i="2"/>
  <c r="L715" i="2"/>
  <c r="L291" i="2"/>
  <c r="L238" i="2"/>
  <c r="L418" i="2"/>
  <c r="L285" i="2"/>
  <c r="L411" i="2"/>
  <c r="L526" i="2"/>
  <c r="L256" i="2"/>
  <c r="L321" i="2"/>
  <c r="L257" i="2"/>
  <c r="L339" i="2"/>
  <c r="L98" i="2"/>
  <c r="L261" i="2"/>
  <c r="L95" i="2"/>
  <c r="L145" i="2"/>
  <c r="L94" i="2"/>
  <c r="L548" i="2"/>
  <c r="L309" i="2"/>
  <c r="L16" i="2"/>
  <c r="L322" i="2"/>
  <c r="L153" i="2"/>
  <c r="L392" i="2"/>
  <c r="L573" i="2"/>
  <c r="L465" i="2"/>
  <c r="L509" i="2"/>
  <c r="L524" i="2"/>
  <c r="L228" i="2"/>
  <c r="L537" i="2"/>
  <c r="L440" i="2"/>
  <c r="L220" i="2"/>
  <c r="L533" i="2"/>
  <c r="L650" i="2"/>
  <c r="L550" i="2"/>
  <c r="L562" i="2"/>
  <c r="L639" i="2"/>
  <c r="L554" i="2"/>
  <c r="L687" i="2"/>
  <c r="L654" i="2"/>
  <c r="L226" i="2"/>
  <c r="L351" i="2"/>
  <c r="L519" i="2"/>
  <c r="L621" i="2"/>
  <c r="L48" i="2"/>
  <c r="L202" i="2"/>
  <c r="L110" i="2"/>
  <c r="L294" i="2"/>
  <c r="L641" i="2"/>
  <c r="L574" i="2"/>
  <c r="L52" i="2"/>
  <c r="L626" i="2"/>
  <c r="L273" i="2"/>
  <c r="L402" i="2"/>
  <c r="L201" i="2"/>
  <c r="L141" i="2"/>
  <c r="L173" i="2"/>
  <c r="L364" i="2"/>
  <c r="L567" i="2"/>
  <c r="L592" i="2"/>
  <c r="L15" i="2"/>
  <c r="L34" i="2"/>
  <c r="L649" i="2"/>
  <c r="L428" i="2"/>
  <c r="L647" i="2"/>
  <c r="L293" i="2"/>
  <c r="L575" i="2"/>
  <c r="L522" i="2"/>
  <c r="L427" i="2"/>
  <c r="L512" i="2"/>
  <c r="L5" i="2"/>
  <c r="L260" i="2"/>
  <c r="L69" i="2"/>
  <c r="L452" i="2"/>
  <c r="L520" i="2"/>
  <c r="L79" i="2"/>
  <c r="L31" i="2"/>
  <c r="L450" i="2"/>
  <c r="L107" i="2"/>
  <c r="L247" i="2"/>
  <c r="L511" i="2"/>
  <c r="L415" i="2"/>
  <c r="L155" i="2"/>
  <c r="L417" i="2"/>
  <c r="L125" i="2"/>
  <c r="L514" i="2"/>
  <c r="L170" i="2"/>
  <c r="L156" i="2"/>
  <c r="L74" i="2"/>
  <c r="L86" i="2"/>
  <c r="L566" i="2"/>
  <c r="L407" i="2"/>
  <c r="L453" i="2"/>
  <c r="L70" i="2"/>
  <c r="L240" i="2"/>
  <c r="L297" i="2"/>
  <c r="L483" i="2"/>
  <c r="L714" i="2"/>
  <c r="L14" i="2"/>
  <c r="L476" i="2"/>
  <c r="L467" i="2"/>
  <c r="L662" i="2"/>
  <c r="L302" i="2"/>
  <c r="L151" i="2"/>
  <c r="L445" i="2"/>
  <c r="L55" i="2"/>
  <c r="L224" i="2"/>
  <c r="L587" i="2"/>
  <c r="L338" i="2"/>
  <c r="L276" i="2"/>
  <c r="L235" i="2"/>
  <c r="L343" i="2"/>
  <c r="L422" i="2"/>
  <c r="L8" i="2"/>
  <c r="L408" i="2"/>
  <c r="L56" i="2"/>
  <c r="L711" i="2"/>
  <c r="L63" i="2"/>
  <c r="L355" i="2"/>
  <c r="L556" i="2"/>
  <c r="L49" i="2"/>
  <c r="L702" i="2"/>
  <c r="L9" i="2"/>
  <c r="L582" i="2"/>
  <c r="L168" i="2"/>
  <c r="L525" i="2"/>
  <c r="L99" i="2"/>
  <c r="L93" i="2"/>
  <c r="L695" i="2"/>
  <c r="L424" i="2"/>
  <c r="L384" i="2"/>
  <c r="L487" i="2"/>
  <c r="L581" i="2"/>
  <c r="L47" i="2"/>
  <c r="L420" i="2"/>
  <c r="L344" i="2"/>
  <c r="L468" i="2"/>
  <c r="L648" i="2"/>
  <c r="L334" i="2"/>
  <c r="L211" i="2"/>
  <c r="L396" i="2"/>
  <c r="L414" i="2"/>
  <c r="L611" i="2"/>
  <c r="L283" i="2"/>
  <c r="L473" i="2"/>
  <c r="L54" i="2"/>
  <c r="L400" i="2"/>
  <c r="L81" i="2"/>
  <c r="L435" i="2"/>
  <c r="L443" i="2"/>
  <c r="L101" i="2"/>
  <c r="L264" i="2"/>
  <c r="L345" i="2"/>
  <c r="L253" i="2"/>
  <c r="L499" i="2"/>
  <c r="L103" i="2"/>
  <c r="L661" i="2"/>
  <c r="L619" i="2"/>
  <c r="L589" i="2"/>
  <c r="L506" i="2"/>
  <c r="L303" i="2"/>
  <c r="L188" i="2"/>
  <c r="L4" i="2"/>
  <c r="L412" i="2"/>
  <c r="L385" i="2"/>
  <c r="L397" i="2"/>
  <c r="L43" i="2"/>
  <c r="L482" i="2"/>
  <c r="L169" i="2"/>
  <c r="L577" i="2"/>
  <c r="L510" i="2"/>
  <c r="L196" i="2"/>
  <c r="L610" i="2"/>
  <c r="L576" i="2"/>
  <c r="L284" i="2"/>
  <c r="L319" i="2"/>
  <c r="L229" i="2"/>
  <c r="L121" i="2"/>
  <c r="L132" i="2"/>
  <c r="L19" i="2"/>
  <c r="L109" i="2"/>
  <c r="L219" i="2"/>
  <c r="L243" i="2"/>
  <c r="L497" i="2"/>
  <c r="L227" i="2"/>
  <c r="L354" i="2"/>
  <c r="L177" i="2"/>
  <c r="L323" i="2"/>
  <c r="L142" i="2"/>
  <c r="L350" i="2"/>
  <c r="L277" i="2"/>
  <c r="L149" i="2"/>
  <c r="L230" i="2"/>
  <c r="L409" i="2"/>
  <c r="L704" i="2"/>
  <c r="L327" i="2"/>
  <c r="L593" i="2"/>
  <c r="L444" i="2"/>
  <c r="L212" i="2"/>
  <c r="L214" i="2"/>
  <c r="L698" i="2"/>
  <c r="L546" i="2"/>
  <c r="L89" i="2"/>
  <c r="L64" i="2"/>
  <c r="L127" i="2"/>
  <c r="L304" i="2"/>
  <c r="L27" i="2"/>
  <c r="L373" i="2"/>
  <c r="L430" i="2"/>
  <c r="L555" i="2"/>
  <c r="L171" i="2"/>
  <c r="L455" i="2"/>
  <c r="L306" i="2"/>
  <c r="L332" i="2"/>
  <c r="L295" i="2"/>
  <c r="L198" i="2"/>
  <c r="L129" i="2"/>
  <c r="L638" i="2"/>
  <c r="L146" i="2"/>
  <c r="L26" i="2"/>
  <c r="L13" i="2"/>
  <c r="L706" i="2"/>
  <c r="L676" i="2"/>
  <c r="L124" i="2"/>
  <c r="L82" i="2"/>
  <c r="L368" i="2"/>
  <c r="L258" i="2"/>
  <c r="L540" i="2"/>
  <c r="L308" i="2"/>
  <c r="L597" i="2"/>
  <c r="L60" i="2"/>
  <c r="L664" i="2"/>
  <c r="L561" i="2"/>
  <c r="L190" i="2"/>
  <c r="L41" i="2"/>
  <c r="L213" i="2"/>
  <c r="L527" i="2"/>
  <c r="L265" i="2"/>
  <c r="L584" i="2"/>
  <c r="L673" i="2"/>
  <c r="L545" i="2"/>
  <c r="L2" i="2"/>
  <c r="L622" i="2"/>
  <c r="L68" i="2"/>
  <c r="L6" i="2"/>
  <c r="L11" i="2"/>
  <c r="L614" i="2"/>
  <c r="L394" i="2"/>
  <c r="L262" i="2"/>
  <c r="L568" i="2"/>
  <c r="L133" i="2"/>
  <c r="L488" i="2"/>
  <c r="L616" i="2"/>
  <c r="L163" i="2"/>
  <c r="L143" i="2"/>
  <c r="L328" i="2"/>
  <c r="L305" i="2"/>
  <c r="L474" i="2"/>
  <c r="L636" i="2"/>
  <c r="L12" i="2"/>
  <c r="L656" i="2"/>
  <c r="L301" i="2"/>
  <c r="L76" i="2"/>
  <c r="L268" i="2"/>
  <c r="L33" i="2"/>
  <c r="L563" i="2"/>
  <c r="L164" i="2"/>
  <c r="L22" i="2"/>
  <c r="L289" i="2"/>
  <c r="L504" i="2"/>
  <c r="L186" i="2"/>
  <c r="L271" i="2"/>
  <c r="L72" i="2"/>
  <c r="L496" i="2"/>
  <c r="L113" i="2"/>
  <c r="L181" i="2"/>
  <c r="L222" i="2"/>
  <c r="L50" i="2"/>
  <c r="L530" i="2"/>
  <c r="L333" i="2"/>
  <c r="L624" i="2"/>
  <c r="L158" i="2"/>
  <c r="L152" i="2"/>
  <c r="L361" i="2"/>
  <c r="L600" i="2"/>
  <c r="L376" i="2"/>
  <c r="L174" i="2"/>
  <c r="L87" i="2"/>
  <c r="L282" i="2"/>
  <c r="L259" i="2"/>
  <c r="L20" i="2"/>
  <c r="L538" i="2"/>
  <c r="L431" i="2"/>
  <c r="L314" i="2"/>
  <c r="L23" i="2"/>
  <c r="L114" i="2"/>
  <c r="L300" i="2"/>
  <c r="L44" i="2"/>
  <c r="L195" i="2"/>
  <c r="L553" i="2"/>
  <c r="L731" i="2"/>
  <c r="L541" i="2"/>
  <c r="L292" i="2"/>
  <c r="L203" i="2"/>
  <c r="L104" i="2"/>
  <c r="L517" i="2"/>
  <c r="L274" i="2"/>
  <c r="L61" i="2"/>
  <c r="L665" i="2"/>
  <c r="L494" i="2"/>
  <c r="L42" i="2"/>
  <c r="L317" i="2"/>
  <c r="L601" i="2"/>
  <c r="L252" i="2"/>
  <c r="L83" i="2"/>
  <c r="L686" i="2"/>
  <c r="L623" i="2"/>
  <c r="L311" i="2"/>
  <c r="L232" i="2"/>
  <c r="L183" i="2"/>
  <c r="L539" i="2"/>
  <c r="L716" i="2"/>
  <c r="L651" i="2"/>
  <c r="L390" i="2"/>
  <c r="L542" i="2"/>
  <c r="L570" i="2"/>
  <c r="L699" i="2"/>
  <c r="L551" i="2"/>
  <c r="L369" i="2"/>
  <c r="L634" i="2"/>
  <c r="L78" i="2"/>
  <c r="L446" i="2"/>
  <c r="L652" i="2"/>
  <c r="L316" i="2"/>
  <c r="L278" i="2"/>
  <c r="L612" i="2"/>
  <c r="L470" i="2"/>
  <c r="L485" i="2"/>
  <c r="L189" i="2"/>
  <c r="L451" i="2"/>
  <c r="L65" i="2"/>
  <c r="L689" i="2"/>
  <c r="L62" i="2"/>
  <c r="L166" i="2"/>
  <c r="L421" i="2"/>
  <c r="L426" i="2"/>
  <c r="L175" i="2"/>
  <c r="L21" i="2"/>
  <c r="L28" i="2"/>
  <c r="L374" i="2"/>
  <c r="L139" i="2"/>
  <c r="L318" i="2"/>
  <c r="L480" i="2"/>
  <c r="L559" i="2"/>
  <c r="L269" i="2"/>
  <c r="L458" i="2"/>
  <c r="L459" i="2"/>
  <c r="L564" i="2"/>
  <c r="L150" i="2"/>
  <c r="L161" i="2"/>
  <c r="L280" i="2"/>
  <c r="L722" i="2"/>
  <c r="L580" i="2"/>
  <c r="L709" i="2"/>
  <c r="L200" i="2"/>
  <c r="L348" i="2"/>
  <c r="L710" i="2"/>
  <c r="L112" i="2"/>
  <c r="L691" i="2"/>
  <c r="L92" i="2"/>
  <c r="L441" i="2"/>
  <c r="L578" i="2"/>
  <c r="L377" i="2"/>
  <c r="L423" i="2"/>
  <c r="L184" i="2"/>
  <c r="L71" i="2"/>
  <c r="L270" i="2"/>
  <c r="L51" i="2"/>
  <c r="L250" i="2"/>
  <c r="L478" i="2"/>
  <c r="L18" i="2"/>
  <c r="L24" i="2"/>
  <c r="L39" i="2"/>
  <c r="L481" i="2"/>
  <c r="L30" i="2"/>
  <c r="L631" i="2"/>
  <c r="L128" i="2"/>
  <c r="L633" i="2"/>
  <c r="L560" i="2"/>
  <c r="L29" i="2"/>
  <c r="L456" i="2"/>
  <c r="L507" i="2"/>
  <c r="L588" i="2"/>
  <c r="L38" i="2"/>
  <c r="L437" i="2"/>
  <c r="L708" i="2"/>
  <c r="L391" i="2"/>
  <c r="L182" i="2"/>
  <c r="L508" i="2"/>
  <c r="L331" i="2"/>
  <c r="L489" i="2"/>
  <c r="L531" i="2"/>
  <c r="L595" i="2"/>
  <c r="L723" i="2"/>
  <c r="L436" i="2"/>
  <c r="L401" i="2"/>
  <c r="L84" i="2"/>
  <c r="L172" i="2"/>
  <c r="L609" i="2"/>
  <c r="L185" i="2"/>
  <c r="L399" i="2"/>
  <c r="L646" i="2"/>
  <c r="L543" i="2"/>
  <c r="L729" i="2"/>
  <c r="L502" i="2"/>
  <c r="L660" i="2"/>
  <c r="L726" i="2"/>
  <c r="L281" i="2"/>
  <c r="L105" i="2"/>
  <c r="L217" i="2"/>
  <c r="L148" i="2"/>
  <c r="L495" i="2"/>
  <c r="L237" i="2"/>
  <c r="L625" i="2"/>
  <c r="L645" i="2"/>
  <c r="L329" i="2"/>
  <c r="L640" i="2"/>
  <c r="L266" i="2"/>
  <c r="L115" i="2"/>
  <c r="L439" i="2"/>
  <c r="L500" i="2"/>
  <c r="L275" i="2"/>
  <c r="L375" i="2"/>
  <c r="L690" i="2"/>
  <c r="L680" i="2"/>
  <c r="L387" i="2"/>
  <c r="L37" i="2"/>
  <c r="L382" i="2"/>
  <c r="L591" i="2"/>
  <c r="L147" i="2"/>
  <c r="L669" i="2"/>
  <c r="L492" i="2"/>
  <c r="L605" i="2"/>
  <c r="L123" i="2"/>
  <c r="L663" i="2"/>
  <c r="L140" i="2"/>
  <c r="L32" i="2"/>
  <c r="L618" i="2"/>
  <c r="L310" i="2"/>
  <c r="L193" i="2"/>
  <c r="L290" i="2"/>
  <c r="L403" i="2"/>
  <c r="L475" i="2"/>
  <c r="L248" i="2"/>
  <c r="L197" i="2"/>
  <c r="L727" i="2"/>
  <c r="L57" i="2"/>
  <c r="L254" i="2"/>
  <c r="L162" i="2"/>
  <c r="L36" i="2"/>
  <c r="L102" i="2"/>
  <c r="L678" i="2"/>
  <c r="L307" i="2"/>
  <c r="L705" i="2"/>
  <c r="L131" i="2"/>
  <c r="L267" i="2"/>
  <c r="L535" i="2"/>
  <c r="L602" i="2"/>
  <c r="L490" i="2"/>
  <c r="L96" i="2"/>
  <c r="L448" i="2"/>
  <c r="L472" i="2"/>
  <c r="L215" i="2"/>
  <c r="L126" i="2"/>
  <c r="L378" i="2"/>
  <c r="L586" i="2"/>
  <c r="L677" i="2"/>
  <c r="L405" i="2"/>
  <c r="L599" i="2"/>
  <c r="L165" i="2"/>
  <c r="L657" i="2"/>
  <c r="L557" i="2"/>
  <c r="L191" i="2"/>
  <c r="L366" i="2"/>
  <c r="L398" i="2"/>
  <c r="L724" i="2"/>
  <c r="L381" i="2"/>
  <c r="L719" i="2"/>
  <c r="L223" i="2"/>
  <c r="L572" i="2"/>
  <c r="L637" i="2"/>
  <c r="L718" i="2"/>
  <c r="L167" i="2"/>
  <c r="L246" i="2"/>
  <c r="L59" i="2"/>
  <c r="L670" i="2"/>
  <c r="L413" i="2"/>
  <c r="L231" i="2"/>
  <c r="L134" i="2"/>
  <c r="L136" i="2"/>
  <c r="L356" i="2"/>
  <c r="L432" i="2"/>
  <c r="L341" i="2"/>
  <c r="L138" i="2"/>
  <c r="L694" i="2"/>
  <c r="L429" i="2"/>
  <c r="L325" i="2"/>
  <c r="L199" i="2"/>
  <c r="L320" i="2"/>
  <c r="L693" i="2"/>
  <c r="L35" i="2"/>
  <c r="L659" i="2"/>
  <c r="L725" i="2"/>
  <c r="L627" i="2"/>
  <c r="L732" i="2"/>
  <c r="L615" i="2"/>
  <c r="L635" i="2"/>
  <c r="L585" i="2"/>
  <c r="L204" i="2"/>
  <c r="L684" i="2"/>
  <c r="L157" i="2"/>
  <c r="L442" i="2"/>
  <c r="L362" i="2"/>
  <c r="L340" i="2"/>
  <c r="L583" i="2"/>
  <c r="L433" i="2"/>
  <c r="L579" i="2"/>
  <c r="L100" i="2"/>
  <c r="L653" i="2"/>
  <c r="L315" i="2"/>
  <c r="L486" i="2"/>
  <c r="L658" i="2"/>
  <c r="L386" i="2"/>
  <c r="L205" i="2"/>
  <c r="L88" i="2"/>
  <c r="L479" i="2"/>
  <c r="L534" i="2"/>
  <c r="L552" i="2"/>
  <c r="L469" i="2"/>
  <c r="L363" i="2"/>
  <c r="L681" i="2"/>
  <c r="L365" i="2"/>
  <c r="L233" i="2"/>
  <c r="L565" i="2"/>
  <c r="L324" i="2"/>
  <c r="L590" i="2"/>
  <c r="L160" i="2"/>
  <c r="L349" i="2"/>
  <c r="L505" i="2"/>
  <c r="L208" i="2"/>
  <c r="L713" i="2"/>
  <c r="L720" i="2"/>
  <c r="L571" i="2"/>
  <c r="L395" i="2"/>
  <c r="L674" i="2"/>
  <c r="L209" i="2"/>
  <c r="L630" i="2"/>
  <c r="L685" i="2"/>
  <c r="L598" i="2"/>
  <c r="L239" i="2"/>
  <c r="L313" i="2"/>
  <c r="L225" i="2"/>
  <c r="L379" i="2"/>
  <c r="L406" i="2"/>
  <c r="L330" i="2"/>
  <c r="L603" i="2"/>
  <c r="L707" i="2"/>
  <c r="L549" i="2"/>
  <c r="L558" i="2"/>
  <c r="L629" i="2"/>
  <c r="L466" i="2"/>
  <c r="L700" i="2"/>
  <c r="L606" i="2"/>
  <c r="L404" i="2"/>
  <c r="L594" i="2"/>
  <c r="L683" i="2"/>
  <c r="L449" i="2"/>
  <c r="L388" i="2"/>
  <c r="L393" i="2"/>
  <c r="L666" i="2"/>
  <c r="L501" i="2"/>
  <c r="L682" i="2"/>
  <c r="L523" i="2"/>
  <c r="L692" i="2"/>
  <c r="L697" i="2"/>
  <c r="L617" i="2"/>
  <c r="L696" i="2"/>
  <c r="L728" i="2"/>
  <c r="L703" i="2"/>
  <c r="L655" i="2"/>
  <c r="L717" i="2"/>
  <c r="L701" i="2"/>
  <c r="L721" i="2"/>
  <c r="L730" i="2"/>
  <c r="L712" i="2"/>
  <c r="L671" i="2"/>
  <c r="J604" i="2"/>
  <c r="J613" i="2"/>
  <c r="J607" i="2"/>
  <c r="J90" i="2"/>
  <c r="J352" i="2"/>
  <c r="J498" i="2"/>
  <c r="J460" i="2"/>
  <c r="J518" i="2"/>
  <c r="J353" i="2"/>
  <c r="J536" i="2"/>
  <c r="J462" i="2"/>
  <c r="J425" i="2"/>
  <c r="J675" i="2"/>
  <c r="J216" i="2"/>
  <c r="J111" i="2"/>
  <c r="J463" i="2"/>
  <c r="J464" i="2"/>
  <c r="J370" i="2"/>
  <c r="J40" i="2"/>
  <c r="J672" i="2"/>
  <c r="J357" i="2"/>
  <c r="J484" i="2"/>
  <c r="J53" i="2"/>
  <c r="J383" i="2"/>
  <c r="J532" i="2"/>
  <c r="J513" i="2"/>
  <c r="J178" i="2"/>
  <c r="J628" i="2"/>
  <c r="J529" i="2"/>
  <c r="J244" i="2"/>
  <c r="J360" i="2"/>
  <c r="J359" i="2"/>
  <c r="J66" i="2"/>
  <c r="J596" i="2"/>
  <c r="J3" i="2"/>
  <c r="J569" i="2"/>
  <c r="J91" i="2"/>
  <c r="J287" i="2"/>
  <c r="J176" i="2"/>
  <c r="J419" i="2"/>
  <c r="J106" i="2"/>
  <c r="J528" i="2"/>
  <c r="J367" i="2"/>
  <c r="J180" i="2"/>
  <c r="J547" i="2"/>
  <c r="J67" i="2"/>
  <c r="J187" i="2"/>
  <c r="J108" i="2"/>
  <c r="J241" i="2"/>
  <c r="J335" i="2"/>
  <c r="J122" i="2"/>
  <c r="J521" i="2"/>
  <c r="J371" i="2"/>
  <c r="J491" i="2"/>
  <c r="J119" i="2"/>
  <c r="J299" i="2"/>
  <c r="J130" i="2"/>
  <c r="J251" i="2"/>
  <c r="J159" i="2"/>
  <c r="J457" i="2"/>
  <c r="J620" i="2"/>
  <c r="J477" i="2"/>
  <c r="J194" i="2"/>
  <c r="J346" i="2"/>
  <c r="J116" i="2"/>
  <c r="J135" i="2"/>
  <c r="J358" i="2"/>
  <c r="J454" i="2"/>
  <c r="J312" i="2"/>
  <c r="J234" i="2"/>
  <c r="J85" i="2"/>
  <c r="J97" i="2"/>
  <c r="J410" i="2"/>
  <c r="J471" i="2"/>
  <c r="J207" i="2"/>
  <c r="J342" i="2"/>
  <c r="J461" i="2"/>
  <c r="J380" i="2"/>
  <c r="J643" i="2"/>
  <c r="J447" i="2"/>
  <c r="J279" i="2"/>
  <c r="J73" i="2"/>
  <c r="J255" i="2"/>
  <c r="J192" i="2"/>
  <c r="J218" i="2"/>
  <c r="J668" i="2"/>
  <c r="J434" i="2"/>
  <c r="J544" i="2"/>
  <c r="J154" i="2"/>
  <c r="J7" i="2"/>
  <c r="J608" i="2"/>
  <c r="J10" i="2"/>
  <c r="J515" i="2"/>
  <c r="J326" i="2"/>
  <c r="J347" i="2"/>
  <c r="J77" i="2"/>
  <c r="J288" i="2"/>
  <c r="J263" i="2"/>
  <c r="J242" i="2"/>
  <c r="J75" i="2"/>
  <c r="J286" i="2"/>
  <c r="J416" i="2"/>
  <c r="J118" i="2"/>
  <c r="J503" i="2"/>
  <c r="J372" i="2"/>
  <c r="J144" i="2"/>
  <c r="J137" i="2"/>
  <c r="J298" i="2"/>
  <c r="J210" i="2"/>
  <c r="J179" i="2"/>
  <c r="J236" i="2"/>
  <c r="J272" i="2"/>
  <c r="J688" i="2"/>
  <c r="J58" i="2"/>
  <c r="J493" i="2"/>
  <c r="J117" i="2"/>
  <c r="J516" i="2"/>
  <c r="J389" i="2"/>
  <c r="J80" i="2"/>
  <c r="J438" i="2"/>
  <c r="J249" i="2"/>
  <c r="J642" i="2"/>
  <c r="J25" i="2"/>
  <c r="J245" i="2"/>
  <c r="J296" i="2"/>
  <c r="J120" i="2"/>
  <c r="J46" i="2"/>
  <c r="J336" i="2"/>
  <c r="J45" i="2"/>
  <c r="J17" i="2"/>
  <c r="J632" i="2"/>
  <c r="J679" i="2"/>
  <c r="J667" i="2"/>
  <c r="J206" i="2"/>
  <c r="J644" i="2"/>
  <c r="J337" i="2"/>
  <c r="J221" i="2"/>
  <c r="J715" i="2"/>
  <c r="J291" i="2"/>
  <c r="J238" i="2"/>
  <c r="J418" i="2"/>
  <c r="J285" i="2"/>
  <c r="J411" i="2"/>
  <c r="J526" i="2"/>
  <c r="J256" i="2"/>
  <c r="J321" i="2"/>
  <c r="J257" i="2"/>
  <c r="J339" i="2"/>
  <c r="J98" i="2"/>
  <c r="J261" i="2"/>
  <c r="J95" i="2"/>
  <c r="J145" i="2"/>
  <c r="J94" i="2"/>
  <c r="J548" i="2"/>
  <c r="J309" i="2"/>
  <c r="J16" i="2"/>
  <c r="J322" i="2"/>
  <c r="J153" i="2"/>
  <c r="J392" i="2"/>
  <c r="J573" i="2"/>
  <c r="J465" i="2"/>
  <c r="J509" i="2"/>
  <c r="J524" i="2"/>
  <c r="J228" i="2"/>
  <c r="J537" i="2"/>
  <c r="J440" i="2"/>
  <c r="J220" i="2"/>
  <c r="J533" i="2"/>
  <c r="J650" i="2"/>
  <c r="J550" i="2"/>
  <c r="J562" i="2"/>
  <c r="J639" i="2"/>
  <c r="J554" i="2"/>
  <c r="J687" i="2"/>
  <c r="J654" i="2"/>
  <c r="J226" i="2"/>
  <c r="J351" i="2"/>
  <c r="J519" i="2"/>
  <c r="J621" i="2"/>
  <c r="J48" i="2"/>
  <c r="J202" i="2"/>
  <c r="J110" i="2"/>
  <c r="J294" i="2"/>
  <c r="J641" i="2"/>
  <c r="J574" i="2"/>
  <c r="J52" i="2"/>
  <c r="J626" i="2"/>
  <c r="J273" i="2"/>
  <c r="J402" i="2"/>
  <c r="J201" i="2"/>
  <c r="J141" i="2"/>
  <c r="J173" i="2"/>
  <c r="J364" i="2"/>
  <c r="J567" i="2"/>
  <c r="J592" i="2"/>
  <c r="J15" i="2"/>
  <c r="J34" i="2"/>
  <c r="J649" i="2"/>
  <c r="J428" i="2"/>
  <c r="J647" i="2"/>
  <c r="J293" i="2"/>
  <c r="J575" i="2"/>
  <c r="J522" i="2"/>
  <c r="J427" i="2"/>
  <c r="J512" i="2"/>
  <c r="J5" i="2"/>
  <c r="J260" i="2"/>
  <c r="J69" i="2"/>
  <c r="J452" i="2"/>
  <c r="J520" i="2"/>
  <c r="J79" i="2"/>
  <c r="J31" i="2"/>
  <c r="J450" i="2"/>
  <c r="J107" i="2"/>
  <c r="J247" i="2"/>
  <c r="J511" i="2"/>
  <c r="J415" i="2"/>
  <c r="J155" i="2"/>
  <c r="J417" i="2"/>
  <c r="J125" i="2"/>
  <c r="J514" i="2"/>
  <c r="J170" i="2"/>
  <c r="J156" i="2"/>
  <c r="J74" i="2"/>
  <c r="J86" i="2"/>
  <c r="J566" i="2"/>
  <c r="J407" i="2"/>
  <c r="J453" i="2"/>
  <c r="J70" i="2"/>
  <c r="J240" i="2"/>
  <c r="J297" i="2"/>
  <c r="J483" i="2"/>
  <c r="J714" i="2"/>
  <c r="J14" i="2"/>
  <c r="J476" i="2"/>
  <c r="J467" i="2"/>
  <c r="J662" i="2"/>
  <c r="J302" i="2"/>
  <c r="J151" i="2"/>
  <c r="J445" i="2"/>
  <c r="J55" i="2"/>
  <c r="J224" i="2"/>
  <c r="J587" i="2"/>
  <c r="J338" i="2"/>
  <c r="J276" i="2"/>
  <c r="J235" i="2"/>
  <c r="J343" i="2"/>
  <c r="J422" i="2"/>
  <c r="J8" i="2"/>
  <c r="J408" i="2"/>
  <c r="J56" i="2"/>
  <c r="J711" i="2"/>
  <c r="J63" i="2"/>
  <c r="J355" i="2"/>
  <c r="J556" i="2"/>
  <c r="J49" i="2"/>
  <c r="J702" i="2"/>
  <c r="J9" i="2"/>
  <c r="J582" i="2"/>
  <c r="J168" i="2"/>
  <c r="J525" i="2"/>
  <c r="J99" i="2"/>
  <c r="J93" i="2"/>
  <c r="J695" i="2"/>
  <c r="J424" i="2"/>
  <c r="J384" i="2"/>
  <c r="J487" i="2"/>
  <c r="J581" i="2"/>
  <c r="J47" i="2"/>
  <c r="J420" i="2"/>
  <c r="J344" i="2"/>
  <c r="J468" i="2"/>
  <c r="J648" i="2"/>
  <c r="J334" i="2"/>
  <c r="J211" i="2"/>
  <c r="J396" i="2"/>
  <c r="J414" i="2"/>
  <c r="J611" i="2"/>
  <c r="J283" i="2"/>
  <c r="J473" i="2"/>
  <c r="J54" i="2"/>
  <c r="J400" i="2"/>
  <c r="J81" i="2"/>
  <c r="J435" i="2"/>
  <c r="J443" i="2"/>
  <c r="J101" i="2"/>
  <c r="J264" i="2"/>
  <c r="J345" i="2"/>
  <c r="J253" i="2"/>
  <c r="J499" i="2"/>
  <c r="J103" i="2"/>
  <c r="J661" i="2"/>
  <c r="J619" i="2"/>
  <c r="J589" i="2"/>
  <c r="J506" i="2"/>
  <c r="J303" i="2"/>
  <c r="J188" i="2"/>
  <c r="J4" i="2"/>
  <c r="J412" i="2"/>
  <c r="J385" i="2"/>
  <c r="J397" i="2"/>
  <c r="J43" i="2"/>
  <c r="J482" i="2"/>
  <c r="J169" i="2"/>
  <c r="J577" i="2"/>
  <c r="J510" i="2"/>
  <c r="J196" i="2"/>
  <c r="J610" i="2"/>
  <c r="J576" i="2"/>
  <c r="J284" i="2"/>
  <c r="J319" i="2"/>
  <c r="J229" i="2"/>
  <c r="J121" i="2"/>
  <c r="J132" i="2"/>
  <c r="J19" i="2"/>
  <c r="J109" i="2"/>
  <c r="J219" i="2"/>
  <c r="J243" i="2"/>
  <c r="J497" i="2"/>
  <c r="J227" i="2"/>
  <c r="J354" i="2"/>
  <c r="J177" i="2"/>
  <c r="J323" i="2"/>
  <c r="J142" i="2"/>
  <c r="J350" i="2"/>
  <c r="J277" i="2"/>
  <c r="J149" i="2"/>
  <c r="J230" i="2"/>
  <c r="J409" i="2"/>
  <c r="J704" i="2"/>
  <c r="J327" i="2"/>
  <c r="J593" i="2"/>
  <c r="J444" i="2"/>
  <c r="J212" i="2"/>
  <c r="J214" i="2"/>
  <c r="J698" i="2"/>
  <c r="J546" i="2"/>
  <c r="J89" i="2"/>
  <c r="J64" i="2"/>
  <c r="J127" i="2"/>
  <c r="J304" i="2"/>
  <c r="J27" i="2"/>
  <c r="J373" i="2"/>
  <c r="J430" i="2"/>
  <c r="J555" i="2"/>
  <c r="J171" i="2"/>
  <c r="J455" i="2"/>
  <c r="J306" i="2"/>
  <c r="J332" i="2"/>
  <c r="J295" i="2"/>
  <c r="J198" i="2"/>
  <c r="J129" i="2"/>
  <c r="J638" i="2"/>
  <c r="J146" i="2"/>
  <c r="J26" i="2"/>
  <c r="J13" i="2"/>
  <c r="J706" i="2"/>
  <c r="J676" i="2"/>
  <c r="J124" i="2"/>
  <c r="J82" i="2"/>
  <c r="J368" i="2"/>
  <c r="J258" i="2"/>
  <c r="J540" i="2"/>
  <c r="J308" i="2"/>
  <c r="J597" i="2"/>
  <c r="J60" i="2"/>
  <c r="J664" i="2"/>
  <c r="J561" i="2"/>
  <c r="J190" i="2"/>
  <c r="J41" i="2"/>
  <c r="J213" i="2"/>
  <c r="J527" i="2"/>
  <c r="J265" i="2"/>
  <c r="J584" i="2"/>
  <c r="J673" i="2"/>
  <c r="J545" i="2"/>
  <c r="J2" i="2"/>
  <c r="J622" i="2"/>
  <c r="J68" i="2"/>
  <c r="J6" i="2"/>
  <c r="J11" i="2"/>
  <c r="J614" i="2"/>
  <c r="J394" i="2"/>
  <c r="J262" i="2"/>
  <c r="J568" i="2"/>
  <c r="J133" i="2"/>
  <c r="J488" i="2"/>
  <c r="J616" i="2"/>
  <c r="J163" i="2"/>
  <c r="J143" i="2"/>
  <c r="J328" i="2"/>
  <c r="J305" i="2"/>
  <c r="J474" i="2"/>
  <c r="J636" i="2"/>
  <c r="J12" i="2"/>
  <c r="J656" i="2"/>
  <c r="J301" i="2"/>
  <c r="J76" i="2"/>
  <c r="J268" i="2"/>
  <c r="J33" i="2"/>
  <c r="J563" i="2"/>
  <c r="J164" i="2"/>
  <c r="J22" i="2"/>
  <c r="J289" i="2"/>
  <c r="J504" i="2"/>
  <c r="J186" i="2"/>
  <c r="J271" i="2"/>
  <c r="J72" i="2"/>
  <c r="J496" i="2"/>
  <c r="J113" i="2"/>
  <c r="J181" i="2"/>
  <c r="J222" i="2"/>
  <c r="J50" i="2"/>
  <c r="J530" i="2"/>
  <c r="J333" i="2"/>
  <c r="J624" i="2"/>
  <c r="J158" i="2"/>
  <c r="J152" i="2"/>
  <c r="J361" i="2"/>
  <c r="J600" i="2"/>
  <c r="J376" i="2"/>
  <c r="J174" i="2"/>
  <c r="J87" i="2"/>
  <c r="J282" i="2"/>
  <c r="J259" i="2"/>
  <c r="J20" i="2"/>
  <c r="J538" i="2"/>
  <c r="J431" i="2"/>
  <c r="J314" i="2"/>
  <c r="J23" i="2"/>
  <c r="J114" i="2"/>
  <c r="J300" i="2"/>
  <c r="J44" i="2"/>
  <c r="J195" i="2"/>
  <c r="J553" i="2"/>
  <c r="J731" i="2"/>
  <c r="J541" i="2"/>
  <c r="J292" i="2"/>
  <c r="J203" i="2"/>
  <c r="J104" i="2"/>
  <c r="J517" i="2"/>
  <c r="J274" i="2"/>
  <c r="J61" i="2"/>
  <c r="J665" i="2"/>
  <c r="J494" i="2"/>
  <c r="J42" i="2"/>
  <c r="J317" i="2"/>
  <c r="J601" i="2"/>
  <c r="J252" i="2"/>
  <c r="J83" i="2"/>
  <c r="J686" i="2"/>
  <c r="J623" i="2"/>
  <c r="J311" i="2"/>
  <c r="J232" i="2"/>
  <c r="J183" i="2"/>
  <c r="J539" i="2"/>
  <c r="J716" i="2"/>
  <c r="J651" i="2"/>
  <c r="J390" i="2"/>
  <c r="J542" i="2"/>
  <c r="J570" i="2"/>
  <c r="J699" i="2"/>
  <c r="J551" i="2"/>
  <c r="J369" i="2"/>
  <c r="J634" i="2"/>
  <c r="J78" i="2"/>
  <c r="J446" i="2"/>
  <c r="J652" i="2"/>
  <c r="J316" i="2"/>
  <c r="J278" i="2"/>
  <c r="J612" i="2"/>
  <c r="J470" i="2"/>
  <c r="J485" i="2"/>
  <c r="J189" i="2"/>
  <c r="J451" i="2"/>
  <c r="J65" i="2"/>
  <c r="J689" i="2"/>
  <c r="J62" i="2"/>
  <c r="J166" i="2"/>
  <c r="J421" i="2"/>
  <c r="J426" i="2"/>
  <c r="J175" i="2"/>
  <c r="J21" i="2"/>
  <c r="J28" i="2"/>
  <c r="J374" i="2"/>
  <c r="J139" i="2"/>
  <c r="J318" i="2"/>
  <c r="J480" i="2"/>
  <c r="J559" i="2"/>
  <c r="J269" i="2"/>
  <c r="J458" i="2"/>
  <c r="J459" i="2"/>
  <c r="J564" i="2"/>
  <c r="J150" i="2"/>
  <c r="J161" i="2"/>
  <c r="J280" i="2"/>
  <c r="J722" i="2"/>
  <c r="J580" i="2"/>
  <c r="J709" i="2"/>
  <c r="J200" i="2"/>
  <c r="J348" i="2"/>
  <c r="J710" i="2"/>
  <c r="J112" i="2"/>
  <c r="J691" i="2"/>
  <c r="J92" i="2"/>
  <c r="J441" i="2"/>
  <c r="J578" i="2"/>
  <c r="J377" i="2"/>
  <c r="J423" i="2"/>
  <c r="J184" i="2"/>
  <c r="J71" i="2"/>
  <c r="J270" i="2"/>
  <c r="J51" i="2"/>
  <c r="J250" i="2"/>
  <c r="J478" i="2"/>
  <c r="J18" i="2"/>
  <c r="J24" i="2"/>
  <c r="J39" i="2"/>
  <c r="J481" i="2"/>
  <c r="J30" i="2"/>
  <c r="J631" i="2"/>
  <c r="J128" i="2"/>
  <c r="J633" i="2"/>
  <c r="J560" i="2"/>
  <c r="J29" i="2"/>
  <c r="J456" i="2"/>
  <c r="J507" i="2"/>
  <c r="J588" i="2"/>
  <c r="J38" i="2"/>
  <c r="J437" i="2"/>
  <c r="J708" i="2"/>
  <c r="J391" i="2"/>
  <c r="J182" i="2"/>
  <c r="J508" i="2"/>
  <c r="J331" i="2"/>
  <c r="J489" i="2"/>
  <c r="J531" i="2"/>
  <c r="J595" i="2"/>
  <c r="J723" i="2"/>
  <c r="J436" i="2"/>
  <c r="J401" i="2"/>
  <c r="J84" i="2"/>
  <c r="J172" i="2"/>
  <c r="J609" i="2"/>
  <c r="J185" i="2"/>
  <c r="J399" i="2"/>
  <c r="J646" i="2"/>
  <c r="J543" i="2"/>
  <c r="J729" i="2"/>
  <c r="J502" i="2"/>
  <c r="J660" i="2"/>
  <c r="J726" i="2"/>
  <c r="J281" i="2"/>
  <c r="J105" i="2"/>
  <c r="J217" i="2"/>
  <c r="J148" i="2"/>
  <c r="J495" i="2"/>
  <c r="J237" i="2"/>
  <c r="J625" i="2"/>
  <c r="J645" i="2"/>
  <c r="J329" i="2"/>
  <c r="J640" i="2"/>
  <c r="J266" i="2"/>
  <c r="J115" i="2"/>
  <c r="J439" i="2"/>
  <c r="J500" i="2"/>
  <c r="J275" i="2"/>
  <c r="J375" i="2"/>
  <c r="J690" i="2"/>
  <c r="J680" i="2"/>
  <c r="J387" i="2"/>
  <c r="J37" i="2"/>
  <c r="J382" i="2"/>
  <c r="J591" i="2"/>
  <c r="J147" i="2"/>
  <c r="J669" i="2"/>
  <c r="J492" i="2"/>
  <c r="J605" i="2"/>
  <c r="J123" i="2"/>
  <c r="J663" i="2"/>
  <c r="J140" i="2"/>
  <c r="J32" i="2"/>
  <c r="J618" i="2"/>
  <c r="J310" i="2"/>
  <c r="J193" i="2"/>
  <c r="J290" i="2"/>
  <c r="J403" i="2"/>
  <c r="J475" i="2"/>
  <c r="J248" i="2"/>
  <c r="J197" i="2"/>
  <c r="J727" i="2"/>
  <c r="J57" i="2"/>
  <c r="J254" i="2"/>
  <c r="J162" i="2"/>
  <c r="J36" i="2"/>
  <c r="J102" i="2"/>
  <c r="J678" i="2"/>
  <c r="J307" i="2"/>
  <c r="J705" i="2"/>
  <c r="J131" i="2"/>
  <c r="J267" i="2"/>
  <c r="J535" i="2"/>
  <c r="J602" i="2"/>
  <c r="J490" i="2"/>
  <c r="J96" i="2"/>
  <c r="J448" i="2"/>
  <c r="J472" i="2"/>
  <c r="J215" i="2"/>
  <c r="J126" i="2"/>
  <c r="J378" i="2"/>
  <c r="J586" i="2"/>
  <c r="J677" i="2"/>
  <c r="J405" i="2"/>
  <c r="J599" i="2"/>
  <c r="J165" i="2"/>
  <c r="J657" i="2"/>
  <c r="J557" i="2"/>
  <c r="J191" i="2"/>
  <c r="J366" i="2"/>
  <c r="J398" i="2"/>
  <c r="J724" i="2"/>
  <c r="J381" i="2"/>
  <c r="J719" i="2"/>
  <c r="J223" i="2"/>
  <c r="J572" i="2"/>
  <c r="J637" i="2"/>
  <c r="J718" i="2"/>
  <c r="J167" i="2"/>
  <c r="J246" i="2"/>
  <c r="J59" i="2"/>
  <c r="J670" i="2"/>
  <c r="J413" i="2"/>
  <c r="J231" i="2"/>
  <c r="J134" i="2"/>
  <c r="J136" i="2"/>
  <c r="J356" i="2"/>
  <c r="J432" i="2"/>
  <c r="J341" i="2"/>
  <c r="J138" i="2"/>
  <c r="J694" i="2"/>
  <c r="J429" i="2"/>
  <c r="J325" i="2"/>
  <c r="J199" i="2"/>
  <c r="J320" i="2"/>
  <c r="J693" i="2"/>
  <c r="J35" i="2"/>
  <c r="J659" i="2"/>
  <c r="J725" i="2"/>
  <c r="J627" i="2"/>
  <c r="J732" i="2"/>
  <c r="J615" i="2"/>
  <c r="J635" i="2"/>
  <c r="J585" i="2"/>
  <c r="J204" i="2"/>
  <c r="J684" i="2"/>
  <c r="J157" i="2"/>
  <c r="J442" i="2"/>
  <c r="J362" i="2"/>
  <c r="J340" i="2"/>
  <c r="J583" i="2"/>
  <c r="J433" i="2"/>
  <c r="J579" i="2"/>
  <c r="J100" i="2"/>
  <c r="J653" i="2"/>
  <c r="J315" i="2"/>
  <c r="J486" i="2"/>
  <c r="J658" i="2"/>
  <c r="J386" i="2"/>
  <c r="J205" i="2"/>
  <c r="J88" i="2"/>
  <c r="J479" i="2"/>
  <c r="J534" i="2"/>
  <c r="J552" i="2"/>
  <c r="J469" i="2"/>
  <c r="J363" i="2"/>
  <c r="J681" i="2"/>
  <c r="J365" i="2"/>
  <c r="J233" i="2"/>
  <c r="J565" i="2"/>
  <c r="J324" i="2"/>
  <c r="J590" i="2"/>
  <c r="J160" i="2"/>
  <c r="J349" i="2"/>
  <c r="J505" i="2"/>
  <c r="J208" i="2"/>
  <c r="J713" i="2"/>
  <c r="J720" i="2"/>
  <c r="J571" i="2"/>
  <c r="J395" i="2"/>
  <c r="J674" i="2"/>
  <c r="J209" i="2"/>
  <c r="J630" i="2"/>
  <c r="J685" i="2"/>
  <c r="J598" i="2"/>
  <c r="J239" i="2"/>
  <c r="J313" i="2"/>
  <c r="J225" i="2"/>
  <c r="J379" i="2"/>
  <c r="J406" i="2"/>
  <c r="J330" i="2"/>
  <c r="J603" i="2"/>
  <c r="J707" i="2"/>
  <c r="J549" i="2"/>
  <c r="J558" i="2"/>
  <c r="J629" i="2"/>
  <c r="J466" i="2"/>
  <c r="J700" i="2"/>
  <c r="J606" i="2"/>
  <c r="J404" i="2"/>
  <c r="J594" i="2"/>
  <c r="J683" i="2"/>
  <c r="J449" i="2"/>
  <c r="J388" i="2"/>
  <c r="J393" i="2"/>
  <c r="J666" i="2"/>
  <c r="J501" i="2"/>
  <c r="J682" i="2"/>
  <c r="J523" i="2"/>
  <c r="J692" i="2"/>
  <c r="J697" i="2"/>
  <c r="J617" i="2"/>
  <c r="J696" i="2"/>
  <c r="J728" i="2"/>
  <c r="J703" i="2"/>
  <c r="J655" i="2"/>
  <c r="J717" i="2"/>
  <c r="J701" i="2"/>
  <c r="J721" i="2"/>
  <c r="J730" i="2"/>
  <c r="J712" i="2"/>
  <c r="J671" i="2"/>
  <c r="H604" i="2"/>
  <c r="H613" i="2"/>
  <c r="H607" i="2"/>
  <c r="H90" i="2"/>
  <c r="H352" i="2"/>
  <c r="H498" i="2"/>
  <c r="H460" i="2"/>
  <c r="H518" i="2"/>
  <c r="H353" i="2"/>
  <c r="H536" i="2"/>
  <c r="H462" i="2"/>
  <c r="H425" i="2"/>
  <c r="H675" i="2"/>
  <c r="H216" i="2"/>
  <c r="H111" i="2"/>
  <c r="H463" i="2"/>
  <c r="H464" i="2"/>
  <c r="H370" i="2"/>
  <c r="H40" i="2"/>
  <c r="H672" i="2"/>
  <c r="H357" i="2"/>
  <c r="H484" i="2"/>
  <c r="H53" i="2"/>
  <c r="H383" i="2"/>
  <c r="H532" i="2"/>
  <c r="H513" i="2"/>
  <c r="H178" i="2"/>
  <c r="H628" i="2"/>
  <c r="H529" i="2"/>
  <c r="H244" i="2"/>
  <c r="H360" i="2"/>
  <c r="H359" i="2"/>
  <c r="H66" i="2"/>
  <c r="H596" i="2"/>
  <c r="H3" i="2"/>
  <c r="H569" i="2"/>
  <c r="H91" i="2"/>
  <c r="H287" i="2"/>
  <c r="H176" i="2"/>
  <c r="H419" i="2"/>
  <c r="H106" i="2"/>
  <c r="H528" i="2"/>
  <c r="H367" i="2"/>
  <c r="H180" i="2"/>
  <c r="H547" i="2"/>
  <c r="H67" i="2"/>
  <c r="H187" i="2"/>
  <c r="H108" i="2"/>
  <c r="H241" i="2"/>
  <c r="H335" i="2"/>
  <c r="H122" i="2"/>
  <c r="H521" i="2"/>
  <c r="H371" i="2"/>
  <c r="H491" i="2"/>
  <c r="H119" i="2"/>
  <c r="H299" i="2"/>
  <c r="H130" i="2"/>
  <c r="H251" i="2"/>
  <c r="H159" i="2"/>
  <c r="H457" i="2"/>
  <c r="H620" i="2"/>
  <c r="H477" i="2"/>
  <c r="H194" i="2"/>
  <c r="H346" i="2"/>
  <c r="H116" i="2"/>
  <c r="H135" i="2"/>
  <c r="H358" i="2"/>
  <c r="H454" i="2"/>
  <c r="H312" i="2"/>
  <c r="H234" i="2"/>
  <c r="H85" i="2"/>
  <c r="H97" i="2"/>
  <c r="H410" i="2"/>
  <c r="H471" i="2"/>
  <c r="H207" i="2"/>
  <c r="H342" i="2"/>
  <c r="H461" i="2"/>
  <c r="H380" i="2"/>
  <c r="H643" i="2"/>
  <c r="H447" i="2"/>
  <c r="H279" i="2"/>
  <c r="H73" i="2"/>
  <c r="H255" i="2"/>
  <c r="H192" i="2"/>
  <c r="H218" i="2"/>
  <c r="H668" i="2"/>
  <c r="H434" i="2"/>
  <c r="H544" i="2"/>
  <c r="H154" i="2"/>
  <c r="H7" i="2"/>
  <c r="H608" i="2"/>
  <c r="H10" i="2"/>
  <c r="H515" i="2"/>
  <c r="H326" i="2"/>
  <c r="H347" i="2"/>
  <c r="H77" i="2"/>
  <c r="H288" i="2"/>
  <c r="H263" i="2"/>
  <c r="H242" i="2"/>
  <c r="H75" i="2"/>
  <c r="H286" i="2"/>
  <c r="H416" i="2"/>
  <c r="H118" i="2"/>
  <c r="H503" i="2"/>
  <c r="H372" i="2"/>
  <c r="H144" i="2"/>
  <c r="H137" i="2"/>
  <c r="H298" i="2"/>
  <c r="H210" i="2"/>
  <c r="H179" i="2"/>
  <c r="H236" i="2"/>
  <c r="H272" i="2"/>
  <c r="H688" i="2"/>
  <c r="H58" i="2"/>
  <c r="H493" i="2"/>
  <c r="H117" i="2"/>
  <c r="H516" i="2"/>
  <c r="H389" i="2"/>
  <c r="H80" i="2"/>
  <c r="H438" i="2"/>
  <c r="H249" i="2"/>
  <c r="H642" i="2"/>
  <c r="H25" i="2"/>
  <c r="H245" i="2"/>
  <c r="H296" i="2"/>
  <c r="H120" i="2"/>
  <c r="H46" i="2"/>
  <c r="H336" i="2"/>
  <c r="H45" i="2"/>
  <c r="H17" i="2"/>
  <c r="H632" i="2"/>
  <c r="H679" i="2"/>
  <c r="H667" i="2"/>
  <c r="H206" i="2"/>
  <c r="H644" i="2"/>
  <c r="H337" i="2"/>
  <c r="H221" i="2"/>
  <c r="H715" i="2"/>
  <c r="H291" i="2"/>
  <c r="H238" i="2"/>
  <c r="H418" i="2"/>
  <c r="H285" i="2"/>
  <c r="H411" i="2"/>
  <c r="H526" i="2"/>
  <c r="H256" i="2"/>
  <c r="H321" i="2"/>
  <c r="H257" i="2"/>
  <c r="H339" i="2"/>
  <c r="H98" i="2"/>
  <c r="H261" i="2"/>
  <c r="H95" i="2"/>
  <c r="H145" i="2"/>
  <c r="H94" i="2"/>
  <c r="H548" i="2"/>
  <c r="H309" i="2"/>
  <c r="H16" i="2"/>
  <c r="H322" i="2"/>
  <c r="H153" i="2"/>
  <c r="H392" i="2"/>
  <c r="H573" i="2"/>
  <c r="H465" i="2"/>
  <c r="H509" i="2"/>
  <c r="H524" i="2"/>
  <c r="H228" i="2"/>
  <c r="H537" i="2"/>
  <c r="H440" i="2"/>
  <c r="H220" i="2"/>
  <c r="H533" i="2"/>
  <c r="H650" i="2"/>
  <c r="H550" i="2"/>
  <c r="H562" i="2"/>
  <c r="H639" i="2"/>
  <c r="H554" i="2"/>
  <c r="H687" i="2"/>
  <c r="H654" i="2"/>
  <c r="H226" i="2"/>
  <c r="H351" i="2"/>
  <c r="H519" i="2"/>
  <c r="H621" i="2"/>
  <c r="H48" i="2"/>
  <c r="H202" i="2"/>
  <c r="H110" i="2"/>
  <c r="H294" i="2"/>
  <c r="H641" i="2"/>
  <c r="H574" i="2"/>
  <c r="H52" i="2"/>
  <c r="H626" i="2"/>
  <c r="H273" i="2"/>
  <c r="H402" i="2"/>
  <c r="H201" i="2"/>
  <c r="H141" i="2"/>
  <c r="H173" i="2"/>
  <c r="H364" i="2"/>
  <c r="H567" i="2"/>
  <c r="H592" i="2"/>
  <c r="H15" i="2"/>
  <c r="H34" i="2"/>
  <c r="H649" i="2"/>
  <c r="H428" i="2"/>
  <c r="H647" i="2"/>
  <c r="H293" i="2"/>
  <c r="H575" i="2"/>
  <c r="H522" i="2"/>
  <c r="H427" i="2"/>
  <c r="H512" i="2"/>
  <c r="H5" i="2"/>
  <c r="H260" i="2"/>
  <c r="H69" i="2"/>
  <c r="H452" i="2"/>
  <c r="H520" i="2"/>
  <c r="H79" i="2"/>
  <c r="H31" i="2"/>
  <c r="H450" i="2"/>
  <c r="H107" i="2"/>
  <c r="H247" i="2"/>
  <c r="H511" i="2"/>
  <c r="H415" i="2"/>
  <c r="H155" i="2"/>
  <c r="H417" i="2"/>
  <c r="H125" i="2"/>
  <c r="H514" i="2"/>
  <c r="H170" i="2"/>
  <c r="H156" i="2"/>
  <c r="H74" i="2"/>
  <c r="H86" i="2"/>
  <c r="H566" i="2"/>
  <c r="H407" i="2"/>
  <c r="H453" i="2"/>
  <c r="H70" i="2"/>
  <c r="H240" i="2"/>
  <c r="H297" i="2"/>
  <c r="H483" i="2"/>
  <c r="H714" i="2"/>
  <c r="H14" i="2"/>
  <c r="H476" i="2"/>
  <c r="H467" i="2"/>
  <c r="H662" i="2"/>
  <c r="H302" i="2"/>
  <c r="H151" i="2"/>
  <c r="H445" i="2"/>
  <c r="H55" i="2"/>
  <c r="H224" i="2"/>
  <c r="H587" i="2"/>
  <c r="H338" i="2"/>
  <c r="H276" i="2"/>
  <c r="H235" i="2"/>
  <c r="H343" i="2"/>
  <c r="H422" i="2"/>
  <c r="H8" i="2"/>
  <c r="H408" i="2"/>
  <c r="H56" i="2"/>
  <c r="H711" i="2"/>
  <c r="H63" i="2"/>
  <c r="H355" i="2"/>
  <c r="H556" i="2"/>
  <c r="H49" i="2"/>
  <c r="H702" i="2"/>
  <c r="H9" i="2"/>
  <c r="H582" i="2"/>
  <c r="H168" i="2"/>
  <c r="H525" i="2"/>
  <c r="H99" i="2"/>
  <c r="H93" i="2"/>
  <c r="H695" i="2"/>
  <c r="H424" i="2"/>
  <c r="H384" i="2"/>
  <c r="H487" i="2"/>
  <c r="H581" i="2"/>
  <c r="H47" i="2"/>
  <c r="H420" i="2"/>
  <c r="H344" i="2"/>
  <c r="H468" i="2"/>
  <c r="H648" i="2"/>
  <c r="H334" i="2"/>
  <c r="H211" i="2"/>
  <c r="H396" i="2"/>
  <c r="H414" i="2"/>
  <c r="H611" i="2"/>
  <c r="H283" i="2"/>
  <c r="H473" i="2"/>
  <c r="H54" i="2"/>
  <c r="H400" i="2"/>
  <c r="H81" i="2"/>
  <c r="H435" i="2"/>
  <c r="H443" i="2"/>
  <c r="H101" i="2"/>
  <c r="H264" i="2"/>
  <c r="H345" i="2"/>
  <c r="H253" i="2"/>
  <c r="H499" i="2"/>
  <c r="H103" i="2"/>
  <c r="H661" i="2"/>
  <c r="H619" i="2"/>
  <c r="H589" i="2"/>
  <c r="H506" i="2"/>
  <c r="H303" i="2"/>
  <c r="H188" i="2"/>
  <c r="H4" i="2"/>
  <c r="H412" i="2"/>
  <c r="H385" i="2"/>
  <c r="H397" i="2"/>
  <c r="H43" i="2"/>
  <c r="H482" i="2"/>
  <c r="H169" i="2"/>
  <c r="H577" i="2"/>
  <c r="H510" i="2"/>
  <c r="H196" i="2"/>
  <c r="H610" i="2"/>
  <c r="H576" i="2"/>
  <c r="H284" i="2"/>
  <c r="H319" i="2"/>
  <c r="H229" i="2"/>
  <c r="H121" i="2"/>
  <c r="H132" i="2"/>
  <c r="H19" i="2"/>
  <c r="H109" i="2"/>
  <c r="H219" i="2"/>
  <c r="H243" i="2"/>
  <c r="H497" i="2"/>
  <c r="H227" i="2"/>
  <c r="H354" i="2"/>
  <c r="H177" i="2"/>
  <c r="H323" i="2"/>
  <c r="H142" i="2"/>
  <c r="H350" i="2"/>
  <c r="H277" i="2"/>
  <c r="H149" i="2"/>
  <c r="H230" i="2"/>
  <c r="H409" i="2"/>
  <c r="H704" i="2"/>
  <c r="H327" i="2"/>
  <c r="H593" i="2"/>
  <c r="H444" i="2"/>
  <c r="H212" i="2"/>
  <c r="H214" i="2"/>
  <c r="H698" i="2"/>
  <c r="H546" i="2"/>
  <c r="H89" i="2"/>
  <c r="H64" i="2"/>
  <c r="H127" i="2"/>
  <c r="H304" i="2"/>
  <c r="H27" i="2"/>
  <c r="H373" i="2"/>
  <c r="H430" i="2"/>
  <c r="H555" i="2"/>
  <c r="H171" i="2"/>
  <c r="H455" i="2"/>
  <c r="H306" i="2"/>
  <c r="H332" i="2"/>
  <c r="H295" i="2"/>
  <c r="H198" i="2"/>
  <c r="H129" i="2"/>
  <c r="H638" i="2"/>
  <c r="H146" i="2"/>
  <c r="H26" i="2"/>
  <c r="H13" i="2"/>
  <c r="H706" i="2"/>
  <c r="H676" i="2"/>
  <c r="H124" i="2"/>
  <c r="H82" i="2"/>
  <c r="H368" i="2"/>
  <c r="H258" i="2"/>
  <c r="H540" i="2"/>
  <c r="H308" i="2"/>
  <c r="H597" i="2"/>
  <c r="H60" i="2"/>
  <c r="H664" i="2"/>
  <c r="H561" i="2"/>
  <c r="H190" i="2"/>
  <c r="H41" i="2"/>
  <c r="H213" i="2"/>
  <c r="H527" i="2"/>
  <c r="H265" i="2"/>
  <c r="H584" i="2"/>
  <c r="H673" i="2"/>
  <c r="H545" i="2"/>
  <c r="H2" i="2"/>
  <c r="H622" i="2"/>
  <c r="H68" i="2"/>
  <c r="H6" i="2"/>
  <c r="H11" i="2"/>
  <c r="H614" i="2"/>
  <c r="H394" i="2"/>
  <c r="H262" i="2"/>
  <c r="H568" i="2"/>
  <c r="H133" i="2"/>
  <c r="H488" i="2"/>
  <c r="H616" i="2"/>
  <c r="H163" i="2"/>
  <c r="H143" i="2"/>
  <c r="H328" i="2"/>
  <c r="H305" i="2"/>
  <c r="H474" i="2"/>
  <c r="H636" i="2"/>
  <c r="H12" i="2"/>
  <c r="H656" i="2"/>
  <c r="H301" i="2"/>
  <c r="H76" i="2"/>
  <c r="H268" i="2"/>
  <c r="H33" i="2"/>
  <c r="H563" i="2"/>
  <c r="H164" i="2"/>
  <c r="H22" i="2"/>
  <c r="H289" i="2"/>
  <c r="H504" i="2"/>
  <c r="H186" i="2"/>
  <c r="H271" i="2"/>
  <c r="H72" i="2"/>
  <c r="H496" i="2"/>
  <c r="H113" i="2"/>
  <c r="H181" i="2"/>
  <c r="H222" i="2"/>
  <c r="H50" i="2"/>
  <c r="H530" i="2"/>
  <c r="H333" i="2"/>
  <c r="H624" i="2"/>
  <c r="H158" i="2"/>
  <c r="H152" i="2"/>
  <c r="H361" i="2"/>
  <c r="H600" i="2"/>
  <c r="H376" i="2"/>
  <c r="H174" i="2"/>
  <c r="H87" i="2"/>
  <c r="H282" i="2"/>
  <c r="H259" i="2"/>
  <c r="H20" i="2"/>
  <c r="H538" i="2"/>
  <c r="H431" i="2"/>
  <c r="H314" i="2"/>
  <c r="H23" i="2"/>
  <c r="H114" i="2"/>
  <c r="H300" i="2"/>
  <c r="H44" i="2"/>
  <c r="H195" i="2"/>
  <c r="H553" i="2"/>
  <c r="H731" i="2"/>
  <c r="H541" i="2"/>
  <c r="H292" i="2"/>
  <c r="H203" i="2"/>
  <c r="H104" i="2"/>
  <c r="H517" i="2"/>
  <c r="H274" i="2"/>
  <c r="H61" i="2"/>
  <c r="H665" i="2"/>
  <c r="H494" i="2"/>
  <c r="H42" i="2"/>
  <c r="H317" i="2"/>
  <c r="H601" i="2"/>
  <c r="H252" i="2"/>
  <c r="H83" i="2"/>
  <c r="H686" i="2"/>
  <c r="H623" i="2"/>
  <c r="H311" i="2"/>
  <c r="H232" i="2"/>
  <c r="H183" i="2"/>
  <c r="H539" i="2"/>
  <c r="H716" i="2"/>
  <c r="H651" i="2"/>
  <c r="H390" i="2"/>
  <c r="H542" i="2"/>
  <c r="H570" i="2"/>
  <c r="H699" i="2"/>
  <c r="H551" i="2"/>
  <c r="H369" i="2"/>
  <c r="H634" i="2"/>
  <c r="H78" i="2"/>
  <c r="H446" i="2"/>
  <c r="H652" i="2"/>
  <c r="H316" i="2"/>
  <c r="H278" i="2"/>
  <c r="H612" i="2"/>
  <c r="H470" i="2"/>
  <c r="H485" i="2"/>
  <c r="H189" i="2"/>
  <c r="H451" i="2"/>
  <c r="H65" i="2"/>
  <c r="H689" i="2"/>
  <c r="H62" i="2"/>
  <c r="H166" i="2"/>
  <c r="H421" i="2"/>
  <c r="H426" i="2"/>
  <c r="H175" i="2"/>
  <c r="H21" i="2"/>
  <c r="H28" i="2"/>
  <c r="H374" i="2"/>
  <c r="H139" i="2"/>
  <c r="H318" i="2"/>
  <c r="H480" i="2"/>
  <c r="H559" i="2"/>
  <c r="H269" i="2"/>
  <c r="H458" i="2"/>
  <c r="H459" i="2"/>
  <c r="H564" i="2"/>
  <c r="H150" i="2"/>
  <c r="H161" i="2"/>
  <c r="H280" i="2"/>
  <c r="H722" i="2"/>
  <c r="H580" i="2"/>
  <c r="H709" i="2"/>
  <c r="H200" i="2"/>
  <c r="H348" i="2"/>
  <c r="H710" i="2"/>
  <c r="H112" i="2"/>
  <c r="H691" i="2"/>
  <c r="H92" i="2"/>
  <c r="H441" i="2"/>
  <c r="H578" i="2"/>
  <c r="H377" i="2"/>
  <c r="H423" i="2"/>
  <c r="H184" i="2"/>
  <c r="H71" i="2"/>
  <c r="H270" i="2"/>
  <c r="H51" i="2"/>
  <c r="H250" i="2"/>
  <c r="H478" i="2"/>
  <c r="H18" i="2"/>
  <c r="H24" i="2"/>
  <c r="H39" i="2"/>
  <c r="H481" i="2"/>
  <c r="H30" i="2"/>
  <c r="H631" i="2"/>
  <c r="H128" i="2"/>
  <c r="H633" i="2"/>
  <c r="H560" i="2"/>
  <c r="H29" i="2"/>
  <c r="H456" i="2"/>
  <c r="H507" i="2"/>
  <c r="H588" i="2"/>
  <c r="H38" i="2"/>
  <c r="H437" i="2"/>
  <c r="H708" i="2"/>
  <c r="H391" i="2"/>
  <c r="H182" i="2"/>
  <c r="H508" i="2"/>
  <c r="H331" i="2"/>
  <c r="H489" i="2"/>
  <c r="H531" i="2"/>
  <c r="H595" i="2"/>
  <c r="H723" i="2"/>
  <c r="H436" i="2"/>
  <c r="H401" i="2"/>
  <c r="H84" i="2"/>
  <c r="H172" i="2"/>
  <c r="H609" i="2"/>
  <c r="H185" i="2"/>
  <c r="H399" i="2"/>
  <c r="H646" i="2"/>
  <c r="H543" i="2"/>
  <c r="H729" i="2"/>
  <c r="H502" i="2"/>
  <c r="H660" i="2"/>
  <c r="H726" i="2"/>
  <c r="H281" i="2"/>
  <c r="H105" i="2"/>
  <c r="H217" i="2"/>
  <c r="H148" i="2"/>
  <c r="H495" i="2"/>
  <c r="H237" i="2"/>
  <c r="H625" i="2"/>
  <c r="H645" i="2"/>
  <c r="H329" i="2"/>
  <c r="H640" i="2"/>
  <c r="H266" i="2"/>
  <c r="H115" i="2"/>
  <c r="H439" i="2"/>
  <c r="H500" i="2"/>
  <c r="H275" i="2"/>
  <c r="H375" i="2"/>
  <c r="H690" i="2"/>
  <c r="H680" i="2"/>
  <c r="H387" i="2"/>
  <c r="H37" i="2"/>
  <c r="H382" i="2"/>
  <c r="H591" i="2"/>
  <c r="H147" i="2"/>
  <c r="H669" i="2"/>
  <c r="H492" i="2"/>
  <c r="H605" i="2"/>
  <c r="H123" i="2"/>
  <c r="H663" i="2"/>
  <c r="H140" i="2"/>
  <c r="H32" i="2"/>
  <c r="H618" i="2"/>
  <c r="H310" i="2"/>
  <c r="H193" i="2"/>
  <c r="H290" i="2"/>
  <c r="H403" i="2"/>
  <c r="H475" i="2"/>
  <c r="H248" i="2"/>
  <c r="H197" i="2"/>
  <c r="H727" i="2"/>
  <c r="H57" i="2"/>
  <c r="H254" i="2"/>
  <c r="H162" i="2"/>
  <c r="H36" i="2"/>
  <c r="H102" i="2"/>
  <c r="H678" i="2"/>
  <c r="H307" i="2"/>
  <c r="H705" i="2"/>
  <c r="H131" i="2"/>
  <c r="H267" i="2"/>
  <c r="H535" i="2"/>
  <c r="H602" i="2"/>
  <c r="H490" i="2"/>
  <c r="H96" i="2"/>
  <c r="H448" i="2"/>
  <c r="H472" i="2"/>
  <c r="H215" i="2"/>
  <c r="H126" i="2"/>
  <c r="H378" i="2"/>
  <c r="H586" i="2"/>
  <c r="H677" i="2"/>
  <c r="H405" i="2"/>
  <c r="H599" i="2"/>
  <c r="H165" i="2"/>
  <c r="H657" i="2"/>
  <c r="H557" i="2"/>
  <c r="H191" i="2"/>
  <c r="H366" i="2"/>
  <c r="H398" i="2"/>
  <c r="H724" i="2"/>
  <c r="H381" i="2"/>
  <c r="H719" i="2"/>
  <c r="H223" i="2"/>
  <c r="H572" i="2"/>
  <c r="H637" i="2"/>
  <c r="H718" i="2"/>
  <c r="H167" i="2"/>
  <c r="H246" i="2"/>
  <c r="H59" i="2"/>
  <c r="H670" i="2"/>
  <c r="H413" i="2"/>
  <c r="H231" i="2"/>
  <c r="H134" i="2"/>
  <c r="H136" i="2"/>
  <c r="H356" i="2"/>
  <c r="H432" i="2"/>
  <c r="H341" i="2"/>
  <c r="H138" i="2"/>
  <c r="H694" i="2"/>
  <c r="H429" i="2"/>
  <c r="H325" i="2"/>
  <c r="H199" i="2"/>
  <c r="H320" i="2"/>
  <c r="H693" i="2"/>
  <c r="H35" i="2"/>
  <c r="H659" i="2"/>
  <c r="H725" i="2"/>
  <c r="H627" i="2"/>
  <c r="H732" i="2"/>
  <c r="H615" i="2"/>
  <c r="H635" i="2"/>
  <c r="H585" i="2"/>
  <c r="H204" i="2"/>
  <c r="H684" i="2"/>
  <c r="H157" i="2"/>
  <c r="H442" i="2"/>
  <c r="H362" i="2"/>
  <c r="H340" i="2"/>
  <c r="H583" i="2"/>
  <c r="H433" i="2"/>
  <c r="H579" i="2"/>
  <c r="H100" i="2"/>
  <c r="H653" i="2"/>
  <c r="H315" i="2"/>
  <c r="H486" i="2"/>
  <c r="H658" i="2"/>
  <c r="H386" i="2"/>
  <c r="H205" i="2"/>
  <c r="H88" i="2"/>
  <c r="H479" i="2"/>
  <c r="H534" i="2"/>
  <c r="H552" i="2"/>
  <c r="H469" i="2"/>
  <c r="H363" i="2"/>
  <c r="H681" i="2"/>
  <c r="H365" i="2"/>
  <c r="H233" i="2"/>
  <c r="H565" i="2"/>
  <c r="H324" i="2"/>
  <c r="H590" i="2"/>
  <c r="H160" i="2"/>
  <c r="H349" i="2"/>
  <c r="H505" i="2"/>
  <c r="H208" i="2"/>
  <c r="H713" i="2"/>
  <c r="H720" i="2"/>
  <c r="H571" i="2"/>
  <c r="H395" i="2"/>
  <c r="H674" i="2"/>
  <c r="H209" i="2"/>
  <c r="H630" i="2"/>
  <c r="H685" i="2"/>
  <c r="H598" i="2"/>
  <c r="H239" i="2"/>
  <c r="H313" i="2"/>
  <c r="H225" i="2"/>
  <c r="H379" i="2"/>
  <c r="H406" i="2"/>
  <c r="H330" i="2"/>
  <c r="H603" i="2"/>
  <c r="H707" i="2"/>
  <c r="H549" i="2"/>
  <c r="H558" i="2"/>
  <c r="H629" i="2"/>
  <c r="H466" i="2"/>
  <c r="H700" i="2"/>
  <c r="H606" i="2"/>
  <c r="H404" i="2"/>
  <c r="H594" i="2"/>
  <c r="H683" i="2"/>
  <c r="H449" i="2"/>
  <c r="H388" i="2"/>
  <c r="H393" i="2"/>
  <c r="H666" i="2"/>
  <c r="H501" i="2"/>
  <c r="H682" i="2"/>
  <c r="H523" i="2"/>
  <c r="H692" i="2"/>
  <c r="H697" i="2"/>
  <c r="H617" i="2"/>
  <c r="H696" i="2"/>
  <c r="H728" i="2"/>
  <c r="H703" i="2"/>
  <c r="H655" i="2"/>
  <c r="H717" i="2"/>
  <c r="H701" i="2"/>
  <c r="H721" i="2"/>
  <c r="H730" i="2"/>
  <c r="H712" i="2"/>
  <c r="H671" i="2"/>
  <c r="O116" i="3" l="1"/>
  <c r="C104" i="3"/>
  <c r="O104" i="3"/>
  <c r="O60" i="3"/>
  <c r="J74" i="3"/>
  <c r="J104" i="3"/>
  <c r="L91" i="3"/>
  <c r="J9" i="3"/>
  <c r="O79" i="3"/>
  <c r="O39" i="3"/>
  <c r="C2" i="3"/>
  <c r="O82" i="3"/>
  <c r="O6" i="3"/>
  <c r="J91" i="3"/>
  <c r="O83" i="3"/>
  <c r="O8" i="3"/>
  <c r="C52" i="3"/>
  <c r="D27" i="3"/>
  <c r="K91" i="3"/>
  <c r="C110" i="3"/>
  <c r="O100" i="3"/>
  <c r="AU697" i="2"/>
  <c r="K9" i="3"/>
  <c r="O89" i="3"/>
  <c r="D66" i="3"/>
  <c r="K70" i="3"/>
  <c r="C35" i="3"/>
  <c r="C4" i="3"/>
  <c r="D48" i="3"/>
  <c r="J70" i="3"/>
  <c r="M90" i="3"/>
  <c r="O3" i="3"/>
  <c r="C22" i="3"/>
  <c r="O31" i="3"/>
  <c r="O101" i="3"/>
  <c r="O32" i="3"/>
  <c r="C20" i="3"/>
  <c r="M3" i="3"/>
  <c r="O102" i="3"/>
  <c r="L47" i="3"/>
  <c r="O49" i="3"/>
  <c r="O51" i="3"/>
  <c r="C72" i="3"/>
  <c r="C25" i="3"/>
  <c r="F47" i="3"/>
  <c r="K23" i="3"/>
  <c r="L20" i="3"/>
  <c r="O56" i="3"/>
  <c r="C27" i="3"/>
  <c r="J23" i="3"/>
  <c r="K74" i="3"/>
  <c r="K37" i="3"/>
  <c r="I9" i="3"/>
  <c r="AS330" i="2"/>
  <c r="AT617" i="2"/>
  <c r="AT404" i="2"/>
  <c r="AT225" i="2"/>
  <c r="O40" i="3"/>
  <c r="O28" i="3"/>
  <c r="O44" i="3"/>
  <c r="O45" i="3"/>
  <c r="O97" i="3"/>
  <c r="K104" i="3"/>
  <c r="C46" i="3"/>
  <c r="C19" i="3"/>
  <c r="C40" i="3"/>
  <c r="D37" i="3"/>
  <c r="E82" i="3"/>
  <c r="F57" i="3"/>
  <c r="H23" i="3"/>
  <c r="AS571" i="2"/>
  <c r="O73" i="3"/>
  <c r="O110" i="3"/>
  <c r="O24" i="3"/>
  <c r="C94" i="3"/>
  <c r="C108" i="3"/>
  <c r="C102" i="3"/>
  <c r="E72" i="3"/>
  <c r="F121" i="3"/>
  <c r="G87" i="3"/>
  <c r="H27" i="3"/>
  <c r="AS703" i="2"/>
  <c r="O114" i="3"/>
  <c r="O34" i="3"/>
  <c r="O88" i="3"/>
  <c r="O64" i="3"/>
  <c r="O69" i="3"/>
  <c r="O42" i="3"/>
  <c r="O90" i="3"/>
  <c r="O112" i="3"/>
  <c r="O52" i="3"/>
  <c r="C15" i="3"/>
  <c r="C97" i="3"/>
  <c r="C77" i="3"/>
  <c r="C86" i="3"/>
  <c r="D2" i="3"/>
  <c r="E98" i="3"/>
  <c r="F61" i="3"/>
  <c r="I91" i="3"/>
  <c r="AS681" i="2"/>
  <c r="O78" i="3"/>
  <c r="O98" i="3"/>
  <c r="O109" i="3"/>
  <c r="O67" i="3"/>
  <c r="O33" i="3"/>
  <c r="C14" i="3"/>
  <c r="C82" i="3"/>
  <c r="D75" i="3"/>
  <c r="E16" i="3"/>
  <c r="I74" i="3"/>
  <c r="O43" i="3"/>
  <c r="O47" i="3"/>
  <c r="O103" i="3"/>
  <c r="O96" i="3"/>
  <c r="O62" i="3"/>
  <c r="O35" i="3"/>
  <c r="O4" i="3"/>
  <c r="O7" i="3"/>
  <c r="F85" i="3"/>
  <c r="I70" i="3"/>
  <c r="O66" i="3"/>
  <c r="O107" i="3"/>
  <c r="O5" i="3"/>
  <c r="O23" i="3"/>
  <c r="O22" i="3"/>
  <c r="M49" i="3"/>
  <c r="L32" i="3"/>
  <c r="M41" i="3"/>
  <c r="O74" i="3"/>
  <c r="O26" i="3"/>
  <c r="O37" i="3"/>
  <c r="O36" i="3"/>
  <c r="O20" i="3"/>
  <c r="O76" i="3"/>
  <c r="O86" i="3"/>
  <c r="O29" i="3"/>
  <c r="O93" i="3"/>
  <c r="C44" i="3"/>
  <c r="C92" i="3"/>
  <c r="L36" i="3"/>
  <c r="C56" i="3"/>
  <c r="H60" i="3"/>
  <c r="O63" i="3"/>
  <c r="O77" i="3"/>
  <c r="O30" i="3"/>
  <c r="O65" i="3"/>
  <c r="L18" i="3"/>
  <c r="K10" i="3"/>
  <c r="K68" i="3"/>
  <c r="K34" i="3"/>
  <c r="R81" i="3"/>
  <c r="E19" i="3"/>
  <c r="H74" i="3"/>
  <c r="O48" i="3"/>
  <c r="O61" i="3"/>
  <c r="O72" i="3"/>
  <c r="O19" i="3"/>
  <c r="O92" i="3"/>
  <c r="O91" i="3"/>
  <c r="O2" i="3"/>
  <c r="O38" i="3"/>
  <c r="O75" i="3"/>
  <c r="O25" i="3"/>
  <c r="M17" i="3"/>
  <c r="C103" i="3"/>
  <c r="M20" i="3"/>
  <c r="C45" i="3"/>
  <c r="C85" i="3"/>
  <c r="D120" i="3"/>
  <c r="E7" i="3"/>
  <c r="G61" i="3"/>
  <c r="H10" i="3"/>
  <c r="O21" i="3"/>
  <c r="O94" i="3"/>
  <c r="O99" i="3"/>
  <c r="O108" i="3"/>
  <c r="O85" i="3"/>
  <c r="O41" i="3"/>
  <c r="O81" i="3"/>
  <c r="M118" i="3"/>
  <c r="M55" i="3"/>
  <c r="L6" i="3"/>
  <c r="D114" i="3"/>
  <c r="D92" i="3"/>
  <c r="E92" i="3"/>
  <c r="G49" i="3"/>
  <c r="O84" i="3"/>
  <c r="O14" i="3"/>
  <c r="O111" i="3"/>
  <c r="O80" i="3"/>
  <c r="O27" i="3"/>
  <c r="O95" i="3"/>
  <c r="O9" i="3"/>
  <c r="O46" i="3"/>
  <c r="L117" i="3"/>
  <c r="K3" i="3"/>
  <c r="T9" i="3"/>
  <c r="K12" i="3"/>
  <c r="E45" i="3"/>
  <c r="H9" i="3"/>
  <c r="AS449" i="2"/>
  <c r="O87" i="3"/>
  <c r="O13" i="3"/>
  <c r="O70" i="3"/>
  <c r="O71" i="3"/>
  <c r="O53" i="3"/>
  <c r="O113" i="3"/>
  <c r="O68" i="3"/>
  <c r="L56" i="3"/>
  <c r="C33" i="3"/>
  <c r="C66" i="3"/>
  <c r="C63" i="3"/>
  <c r="E102" i="3"/>
  <c r="G68" i="3"/>
  <c r="H12" i="3"/>
  <c r="E104" i="3"/>
  <c r="E103" i="3"/>
  <c r="E62" i="3"/>
  <c r="E93" i="3"/>
  <c r="E22" i="3"/>
  <c r="F120" i="3"/>
  <c r="F42" i="3"/>
  <c r="F27" i="3"/>
  <c r="G16" i="3"/>
  <c r="I104" i="3"/>
  <c r="J37" i="3"/>
  <c r="K46" i="3"/>
  <c r="V79" i="3"/>
  <c r="N79" i="3"/>
  <c r="T79" i="3"/>
  <c r="P79" i="3"/>
  <c r="S79" i="3"/>
  <c r="R79" i="3"/>
  <c r="U79" i="3"/>
  <c r="L79" i="3"/>
  <c r="K79" i="3"/>
  <c r="J79" i="3"/>
  <c r="I79" i="3"/>
  <c r="H79" i="3"/>
  <c r="M79" i="3"/>
  <c r="Q79" i="3"/>
  <c r="C111" i="3"/>
  <c r="R57" i="3"/>
  <c r="Q57" i="3"/>
  <c r="P57" i="3"/>
  <c r="N57" i="3"/>
  <c r="U57" i="3"/>
  <c r="S57" i="3"/>
  <c r="T57" i="3"/>
  <c r="V57" i="3"/>
  <c r="M57" i="3"/>
  <c r="L57" i="3"/>
  <c r="K57" i="3"/>
  <c r="J57" i="3"/>
  <c r="I57" i="3"/>
  <c r="G57" i="3"/>
  <c r="C57" i="3"/>
  <c r="E109" i="3"/>
  <c r="H51" i="3"/>
  <c r="V40" i="3"/>
  <c r="U40" i="3"/>
  <c r="T40" i="3"/>
  <c r="S40" i="3"/>
  <c r="R40" i="3"/>
  <c r="Q40" i="3"/>
  <c r="P40" i="3"/>
  <c r="N40" i="3"/>
  <c r="L40" i="3"/>
  <c r="M40" i="3"/>
  <c r="G40" i="3"/>
  <c r="K40" i="3"/>
  <c r="J40" i="3"/>
  <c r="I40" i="3"/>
  <c r="H40" i="3"/>
  <c r="D16" i="3"/>
  <c r="V84" i="3"/>
  <c r="U84" i="3"/>
  <c r="T84" i="3"/>
  <c r="S84" i="3"/>
  <c r="R84" i="3"/>
  <c r="Q84" i="3"/>
  <c r="P84" i="3"/>
  <c r="L84" i="3"/>
  <c r="K84" i="3"/>
  <c r="J84" i="3"/>
  <c r="I84" i="3"/>
  <c r="H84" i="3"/>
  <c r="N84" i="3"/>
  <c r="M84" i="3"/>
  <c r="G84" i="3"/>
  <c r="F84" i="3"/>
  <c r="E84" i="3"/>
  <c r="D84" i="3"/>
  <c r="V107" i="3"/>
  <c r="U107" i="3"/>
  <c r="T107" i="3"/>
  <c r="S107" i="3"/>
  <c r="R107" i="3"/>
  <c r="Q107" i="3"/>
  <c r="P107" i="3"/>
  <c r="M107" i="3"/>
  <c r="N107" i="3"/>
  <c r="K107" i="3"/>
  <c r="J107" i="3"/>
  <c r="I107" i="3"/>
  <c r="H107" i="3"/>
  <c r="L107" i="3"/>
  <c r="F107" i="3"/>
  <c r="E107" i="3"/>
  <c r="D107" i="3"/>
  <c r="G107" i="3"/>
  <c r="V67" i="3"/>
  <c r="U67" i="3"/>
  <c r="T67" i="3"/>
  <c r="S67" i="3"/>
  <c r="R67" i="3"/>
  <c r="Q67" i="3"/>
  <c r="P67" i="3"/>
  <c r="L67" i="3"/>
  <c r="M67" i="3"/>
  <c r="N67" i="3"/>
  <c r="K67" i="3"/>
  <c r="J67" i="3"/>
  <c r="I67" i="3"/>
  <c r="H67" i="3"/>
  <c r="G67" i="3"/>
  <c r="C67" i="3"/>
  <c r="F67" i="3"/>
  <c r="E67" i="3"/>
  <c r="D67" i="3"/>
  <c r="V26" i="3"/>
  <c r="U26" i="3"/>
  <c r="T26" i="3"/>
  <c r="S26" i="3"/>
  <c r="R26" i="3"/>
  <c r="Q26" i="3"/>
  <c r="P26" i="3"/>
  <c r="N26" i="3"/>
  <c r="L26" i="3"/>
  <c r="K26" i="3"/>
  <c r="J26" i="3"/>
  <c r="I26" i="3"/>
  <c r="H26" i="3"/>
  <c r="G26" i="3"/>
  <c r="M26" i="3"/>
  <c r="F26" i="3"/>
  <c r="E26" i="3"/>
  <c r="D26" i="3"/>
  <c r="C26" i="3"/>
  <c r="C48" i="3"/>
  <c r="D111" i="3"/>
  <c r="D44" i="3"/>
  <c r="D19" i="3"/>
  <c r="D45" i="3"/>
  <c r="E121" i="3"/>
  <c r="E79" i="3"/>
  <c r="E56" i="3"/>
  <c r="E97" i="3"/>
  <c r="E53" i="3"/>
  <c r="F119" i="3"/>
  <c r="F17" i="3"/>
  <c r="F8" i="3"/>
  <c r="U111" i="3"/>
  <c r="S111" i="3"/>
  <c r="T111" i="3"/>
  <c r="N111" i="3"/>
  <c r="M111" i="3"/>
  <c r="R111" i="3"/>
  <c r="V111" i="3"/>
  <c r="Q111" i="3"/>
  <c r="L111" i="3"/>
  <c r="K111" i="3"/>
  <c r="J111" i="3"/>
  <c r="I111" i="3"/>
  <c r="H111" i="3"/>
  <c r="P111" i="3"/>
  <c r="U109" i="3"/>
  <c r="R109" i="3"/>
  <c r="Q109" i="3"/>
  <c r="P109" i="3"/>
  <c r="N109" i="3"/>
  <c r="M109" i="3"/>
  <c r="V109" i="3"/>
  <c r="S109" i="3"/>
  <c r="T109" i="3"/>
  <c r="K109" i="3"/>
  <c r="J109" i="3"/>
  <c r="I109" i="3"/>
  <c r="G109" i="3"/>
  <c r="L109" i="3"/>
  <c r="H109" i="3"/>
  <c r="F109" i="3"/>
  <c r="C51" i="3"/>
  <c r="C121" i="3"/>
  <c r="V38" i="3"/>
  <c r="U38" i="3"/>
  <c r="T38" i="3"/>
  <c r="S38" i="3"/>
  <c r="R38" i="3"/>
  <c r="Q38" i="3"/>
  <c r="P38" i="3"/>
  <c r="M38" i="3"/>
  <c r="N38" i="3"/>
  <c r="L38" i="3"/>
  <c r="K38" i="3"/>
  <c r="J38" i="3"/>
  <c r="I38" i="3"/>
  <c r="H38" i="3"/>
  <c r="G38" i="3"/>
  <c r="F38" i="3"/>
  <c r="E38" i="3"/>
  <c r="D38" i="3"/>
  <c r="V43" i="3"/>
  <c r="U43" i="3"/>
  <c r="T43" i="3"/>
  <c r="S43" i="3"/>
  <c r="R43" i="3"/>
  <c r="Q43" i="3"/>
  <c r="P43" i="3"/>
  <c r="N43" i="3"/>
  <c r="K43" i="3"/>
  <c r="J43" i="3"/>
  <c r="I43" i="3"/>
  <c r="H43" i="3"/>
  <c r="M43" i="3"/>
  <c r="F43" i="3"/>
  <c r="E43" i="3"/>
  <c r="D43" i="3"/>
  <c r="L43" i="3"/>
  <c r="V21" i="3"/>
  <c r="U21" i="3"/>
  <c r="T21" i="3"/>
  <c r="S21" i="3"/>
  <c r="R21" i="3"/>
  <c r="Q21" i="3"/>
  <c r="P21" i="3"/>
  <c r="L21" i="3"/>
  <c r="M21" i="3"/>
  <c r="K21" i="3"/>
  <c r="J21" i="3"/>
  <c r="I21" i="3"/>
  <c r="H21" i="3"/>
  <c r="G21" i="3"/>
  <c r="F21" i="3"/>
  <c r="E21" i="3"/>
  <c r="D21" i="3"/>
  <c r="C21" i="3"/>
  <c r="V30" i="3"/>
  <c r="U30" i="3"/>
  <c r="T30" i="3"/>
  <c r="S30" i="3"/>
  <c r="R30" i="3"/>
  <c r="Q30" i="3"/>
  <c r="P30" i="3"/>
  <c r="N30" i="3"/>
  <c r="K30" i="3"/>
  <c r="J30" i="3"/>
  <c r="I30" i="3"/>
  <c r="H30" i="3"/>
  <c r="G30" i="3"/>
  <c r="L30" i="3"/>
  <c r="C30" i="3"/>
  <c r="M30" i="3"/>
  <c r="F30" i="3"/>
  <c r="E30" i="3"/>
  <c r="D30" i="3"/>
  <c r="C84" i="3"/>
  <c r="C107" i="3"/>
  <c r="C120" i="3"/>
  <c r="C79" i="3"/>
  <c r="C8" i="3"/>
  <c r="D57" i="3"/>
  <c r="D104" i="3"/>
  <c r="D103" i="3"/>
  <c r="D62" i="3"/>
  <c r="D22" i="3"/>
  <c r="E15" i="3"/>
  <c r="E37" i="3"/>
  <c r="E75" i="3"/>
  <c r="E108" i="3"/>
  <c r="F102" i="3"/>
  <c r="F60" i="3"/>
  <c r="G121" i="3"/>
  <c r="G43" i="3"/>
  <c r="G45" i="3"/>
  <c r="H85" i="3"/>
  <c r="I37" i="3"/>
  <c r="J46" i="3"/>
  <c r="K25" i="3"/>
  <c r="S83" i="3"/>
  <c r="V83" i="3"/>
  <c r="R83" i="3"/>
  <c r="T83" i="3"/>
  <c r="N83" i="3"/>
  <c r="U83" i="3"/>
  <c r="Q83" i="3"/>
  <c r="K83" i="3"/>
  <c r="J83" i="3"/>
  <c r="I83" i="3"/>
  <c r="H83" i="3"/>
  <c r="G83" i="3"/>
  <c r="L83" i="3"/>
  <c r="M83" i="3"/>
  <c r="P83" i="3"/>
  <c r="U105" i="3"/>
  <c r="T105" i="3"/>
  <c r="R105" i="3"/>
  <c r="Q105" i="3"/>
  <c r="P105" i="3"/>
  <c r="N105" i="3"/>
  <c r="M105" i="3"/>
  <c r="V105" i="3"/>
  <c r="S105" i="3"/>
  <c r="H105" i="3"/>
  <c r="L105" i="3"/>
  <c r="K105" i="3"/>
  <c r="J105" i="3"/>
  <c r="I105" i="3"/>
  <c r="G105" i="3"/>
  <c r="F105" i="3"/>
  <c r="D51" i="3"/>
  <c r="V42" i="3"/>
  <c r="U42" i="3"/>
  <c r="T42" i="3"/>
  <c r="S42" i="3"/>
  <c r="R42" i="3"/>
  <c r="Q42" i="3"/>
  <c r="P42" i="3"/>
  <c r="N42" i="3"/>
  <c r="M42" i="3"/>
  <c r="K42" i="3"/>
  <c r="J42" i="3"/>
  <c r="I42" i="3"/>
  <c r="H42" i="3"/>
  <c r="L42" i="3"/>
  <c r="G42" i="3"/>
  <c r="V88" i="3"/>
  <c r="U88" i="3"/>
  <c r="T88" i="3"/>
  <c r="S88" i="3"/>
  <c r="R88" i="3"/>
  <c r="Q88" i="3"/>
  <c r="P88" i="3"/>
  <c r="N88" i="3"/>
  <c r="M88" i="3"/>
  <c r="L88" i="3"/>
  <c r="K88" i="3"/>
  <c r="J88" i="3"/>
  <c r="I88" i="3"/>
  <c r="H88" i="3"/>
  <c r="D88" i="3"/>
  <c r="G88" i="3"/>
  <c r="F88" i="3"/>
  <c r="E88" i="3"/>
  <c r="V28" i="3"/>
  <c r="U28" i="3"/>
  <c r="T28" i="3"/>
  <c r="S28" i="3"/>
  <c r="Q28" i="3"/>
  <c r="P28" i="3"/>
  <c r="R28" i="3"/>
  <c r="M28" i="3"/>
  <c r="K28" i="3"/>
  <c r="J28" i="3"/>
  <c r="I28" i="3"/>
  <c r="H28" i="3"/>
  <c r="G28" i="3"/>
  <c r="L28" i="3"/>
  <c r="F28" i="3"/>
  <c r="E28" i="3"/>
  <c r="D28" i="3"/>
  <c r="C28" i="3"/>
  <c r="V120" i="3"/>
  <c r="U120" i="3"/>
  <c r="S120" i="3"/>
  <c r="T120" i="3"/>
  <c r="R120" i="3"/>
  <c r="Q120" i="3"/>
  <c r="M120" i="3"/>
  <c r="N120" i="3"/>
  <c r="G120" i="3"/>
  <c r="L120" i="3"/>
  <c r="K120" i="3"/>
  <c r="J120" i="3"/>
  <c r="I120" i="3"/>
  <c r="H120" i="3"/>
  <c r="V86" i="3"/>
  <c r="U86" i="3"/>
  <c r="T86" i="3"/>
  <c r="S86" i="3"/>
  <c r="Q86" i="3"/>
  <c r="N86" i="3"/>
  <c r="P86" i="3"/>
  <c r="M86" i="3"/>
  <c r="H86" i="3"/>
  <c r="L86" i="3"/>
  <c r="K86" i="3"/>
  <c r="J86" i="3"/>
  <c r="I86" i="3"/>
  <c r="G86" i="3"/>
  <c r="R86" i="3"/>
  <c r="V98" i="3"/>
  <c r="U98" i="3"/>
  <c r="T98" i="3"/>
  <c r="S98" i="3"/>
  <c r="P98" i="3"/>
  <c r="M98" i="3"/>
  <c r="R98" i="3"/>
  <c r="N98" i="3"/>
  <c r="Q98" i="3"/>
  <c r="H98" i="3"/>
  <c r="G98" i="3"/>
  <c r="L98" i="3"/>
  <c r="K98" i="3"/>
  <c r="J98" i="3"/>
  <c r="I98" i="3"/>
  <c r="V44" i="3"/>
  <c r="U44" i="3"/>
  <c r="T44" i="3"/>
  <c r="S44" i="3"/>
  <c r="R44" i="3"/>
  <c r="Q44" i="3"/>
  <c r="N44" i="3"/>
  <c r="L44" i="3"/>
  <c r="K44" i="3"/>
  <c r="J44" i="3"/>
  <c r="I44" i="3"/>
  <c r="G44" i="3"/>
  <c r="M44" i="3"/>
  <c r="H44" i="3"/>
  <c r="P44" i="3"/>
  <c r="V110" i="3"/>
  <c r="U110" i="3"/>
  <c r="T110" i="3"/>
  <c r="S110" i="3"/>
  <c r="N110" i="3"/>
  <c r="Q110" i="3"/>
  <c r="P110" i="3"/>
  <c r="M110" i="3"/>
  <c r="L110" i="3"/>
  <c r="H110" i="3"/>
  <c r="R110" i="3"/>
  <c r="K110" i="3"/>
  <c r="J110" i="3"/>
  <c r="I110" i="3"/>
  <c r="V54" i="3"/>
  <c r="U54" i="3"/>
  <c r="S54" i="3"/>
  <c r="T54" i="3"/>
  <c r="P54" i="3"/>
  <c r="R54" i="3"/>
  <c r="N54" i="3"/>
  <c r="M54" i="3"/>
  <c r="Q54" i="3"/>
  <c r="K54" i="3"/>
  <c r="J54" i="3"/>
  <c r="I54" i="3"/>
  <c r="G54" i="3"/>
  <c r="L54" i="3"/>
  <c r="H54" i="3"/>
  <c r="V52" i="3"/>
  <c r="U52" i="3"/>
  <c r="S52" i="3"/>
  <c r="R52" i="3"/>
  <c r="T52" i="3"/>
  <c r="M52" i="3"/>
  <c r="N52" i="3"/>
  <c r="Q52" i="3"/>
  <c r="G52" i="3"/>
  <c r="P52" i="3"/>
  <c r="K52" i="3"/>
  <c r="J52" i="3"/>
  <c r="I52" i="3"/>
  <c r="H52" i="3"/>
  <c r="V87" i="3"/>
  <c r="U87" i="3"/>
  <c r="T87" i="3"/>
  <c r="R87" i="3"/>
  <c r="S87" i="3"/>
  <c r="Q87" i="3"/>
  <c r="L87" i="3"/>
  <c r="P87" i="3"/>
  <c r="K87" i="3"/>
  <c r="J87" i="3"/>
  <c r="I87" i="3"/>
  <c r="H87" i="3"/>
  <c r="M87" i="3"/>
  <c r="N87" i="3"/>
  <c r="V92" i="3"/>
  <c r="U92" i="3"/>
  <c r="T92" i="3"/>
  <c r="S92" i="3"/>
  <c r="R92" i="3"/>
  <c r="P92" i="3"/>
  <c r="L92" i="3"/>
  <c r="N92" i="3"/>
  <c r="Q92" i="3"/>
  <c r="G92" i="3"/>
  <c r="M92" i="3"/>
  <c r="K92" i="3"/>
  <c r="J92" i="3"/>
  <c r="I92" i="3"/>
  <c r="H92" i="3"/>
  <c r="V36" i="3"/>
  <c r="U36" i="3"/>
  <c r="T36" i="3"/>
  <c r="S36" i="3"/>
  <c r="M36" i="3"/>
  <c r="Q36" i="3"/>
  <c r="R36" i="3"/>
  <c r="K36" i="3"/>
  <c r="J36" i="3"/>
  <c r="I36" i="3"/>
  <c r="H36" i="3"/>
  <c r="G36" i="3"/>
  <c r="P36" i="3"/>
  <c r="F36" i="3"/>
  <c r="N36" i="3"/>
  <c r="C119" i="3"/>
  <c r="C109" i="3"/>
  <c r="D79" i="3"/>
  <c r="D56" i="3"/>
  <c r="D54" i="3"/>
  <c r="D97" i="3"/>
  <c r="D53" i="3"/>
  <c r="E119" i="3"/>
  <c r="E61" i="3"/>
  <c r="E94" i="3"/>
  <c r="E33" i="3"/>
  <c r="E87" i="3"/>
  <c r="E77" i="3"/>
  <c r="F116" i="3"/>
  <c r="F54" i="3"/>
  <c r="F25" i="3"/>
  <c r="G110" i="3"/>
  <c r="H46" i="3"/>
  <c r="G116" i="3"/>
  <c r="H63" i="3"/>
  <c r="I46" i="3"/>
  <c r="J25" i="3"/>
  <c r="K27" i="3"/>
  <c r="U115" i="3"/>
  <c r="T115" i="3"/>
  <c r="V115" i="3"/>
  <c r="S115" i="3"/>
  <c r="M115" i="3"/>
  <c r="Q115" i="3"/>
  <c r="N115" i="3"/>
  <c r="P115" i="3"/>
  <c r="L115" i="3"/>
  <c r="K115" i="3"/>
  <c r="J115" i="3"/>
  <c r="I115" i="3"/>
  <c r="H115" i="3"/>
  <c r="S73" i="3"/>
  <c r="U73" i="3"/>
  <c r="V73" i="3"/>
  <c r="R73" i="3"/>
  <c r="M73" i="3"/>
  <c r="P73" i="3"/>
  <c r="N73" i="3"/>
  <c r="T73" i="3"/>
  <c r="K73" i="3"/>
  <c r="J73" i="3"/>
  <c r="I73" i="3"/>
  <c r="H73" i="3"/>
  <c r="G73" i="3"/>
  <c r="Q73" i="3"/>
  <c r="L73" i="3"/>
  <c r="F79" i="3"/>
  <c r="R15" i="3"/>
  <c r="Q15" i="3"/>
  <c r="P15" i="3"/>
  <c r="N15" i="3"/>
  <c r="M15" i="3"/>
  <c r="V15" i="3"/>
  <c r="U15" i="3"/>
  <c r="T15" i="3"/>
  <c r="S15" i="3"/>
  <c r="H15" i="3"/>
  <c r="L15" i="3"/>
  <c r="K15" i="3"/>
  <c r="J15" i="3"/>
  <c r="I15" i="3"/>
  <c r="G15" i="3"/>
  <c r="F15" i="3"/>
  <c r="V121" i="3"/>
  <c r="U121" i="3"/>
  <c r="T121" i="3"/>
  <c r="S121" i="3"/>
  <c r="R121" i="3"/>
  <c r="Q121" i="3"/>
  <c r="P121" i="3"/>
  <c r="M121" i="3"/>
  <c r="N121" i="3"/>
  <c r="L121" i="3"/>
  <c r="K121" i="3"/>
  <c r="J121" i="3"/>
  <c r="I121" i="3"/>
  <c r="H121" i="3"/>
  <c r="V62" i="3"/>
  <c r="U62" i="3"/>
  <c r="T62" i="3"/>
  <c r="S62" i="3"/>
  <c r="R62" i="3"/>
  <c r="Q62" i="3"/>
  <c r="P62" i="3"/>
  <c r="N62" i="3"/>
  <c r="L62" i="3"/>
  <c r="M62" i="3"/>
  <c r="K62" i="3"/>
  <c r="J62" i="3"/>
  <c r="I62" i="3"/>
  <c r="G62" i="3"/>
  <c r="H62" i="3"/>
  <c r="V106" i="3"/>
  <c r="U106" i="3"/>
  <c r="T106" i="3"/>
  <c r="S106" i="3"/>
  <c r="R106" i="3"/>
  <c r="Q106" i="3"/>
  <c r="P106" i="3"/>
  <c r="N106" i="3"/>
  <c r="M106" i="3"/>
  <c r="G106" i="3"/>
  <c r="F106" i="3"/>
  <c r="E106" i="3"/>
  <c r="D106" i="3"/>
  <c r="C106" i="3"/>
  <c r="L106" i="3"/>
  <c r="K106" i="3"/>
  <c r="J106" i="3"/>
  <c r="I106" i="3"/>
  <c r="H106" i="3"/>
  <c r="D15" i="3"/>
  <c r="D108" i="3"/>
  <c r="V119" i="3"/>
  <c r="U119" i="3"/>
  <c r="T119" i="3"/>
  <c r="S119" i="3"/>
  <c r="R119" i="3"/>
  <c r="Q119" i="3"/>
  <c r="P119" i="3"/>
  <c r="N119" i="3"/>
  <c r="L119" i="3"/>
  <c r="K119" i="3"/>
  <c r="J119" i="3"/>
  <c r="I119" i="3"/>
  <c r="M119" i="3"/>
  <c r="H119" i="3"/>
  <c r="V82" i="3"/>
  <c r="U82" i="3"/>
  <c r="T82" i="3"/>
  <c r="S82" i="3"/>
  <c r="R82" i="3"/>
  <c r="Q82" i="3"/>
  <c r="P82" i="3"/>
  <c r="N82" i="3"/>
  <c r="L82" i="3"/>
  <c r="K82" i="3"/>
  <c r="J82" i="3"/>
  <c r="I82" i="3"/>
  <c r="M82" i="3"/>
  <c r="V17" i="3"/>
  <c r="U17" i="3"/>
  <c r="T17" i="3"/>
  <c r="S17" i="3"/>
  <c r="R17" i="3"/>
  <c r="Q17" i="3"/>
  <c r="P17" i="3"/>
  <c r="N17" i="3"/>
  <c r="L17" i="3"/>
  <c r="K17" i="3"/>
  <c r="J17" i="3"/>
  <c r="I17" i="3"/>
  <c r="H17" i="3"/>
  <c r="G17" i="3"/>
  <c r="V103" i="3"/>
  <c r="U103" i="3"/>
  <c r="T103" i="3"/>
  <c r="S103" i="3"/>
  <c r="R103" i="3"/>
  <c r="Q103" i="3"/>
  <c r="P103" i="3"/>
  <c r="N103" i="3"/>
  <c r="M103" i="3"/>
  <c r="K103" i="3"/>
  <c r="J103" i="3"/>
  <c r="I103" i="3"/>
  <c r="L103" i="3"/>
  <c r="G103" i="3"/>
  <c r="H103" i="3"/>
  <c r="V85" i="3"/>
  <c r="U85" i="3"/>
  <c r="T85" i="3"/>
  <c r="S85" i="3"/>
  <c r="R85" i="3"/>
  <c r="Q85" i="3"/>
  <c r="P85" i="3"/>
  <c r="N85" i="3"/>
  <c r="K85" i="3"/>
  <c r="J85" i="3"/>
  <c r="I85" i="3"/>
  <c r="M85" i="3"/>
  <c r="L85" i="3"/>
  <c r="V75" i="3"/>
  <c r="U75" i="3"/>
  <c r="T75" i="3"/>
  <c r="S75" i="3"/>
  <c r="R75" i="3"/>
  <c r="Q75" i="3"/>
  <c r="P75" i="3"/>
  <c r="N75" i="3"/>
  <c r="K75" i="3"/>
  <c r="J75" i="3"/>
  <c r="I75" i="3"/>
  <c r="L75" i="3"/>
  <c r="M75" i="3"/>
  <c r="H75" i="3"/>
  <c r="V20" i="3"/>
  <c r="U20" i="3"/>
  <c r="T20" i="3"/>
  <c r="S20" i="3"/>
  <c r="R20" i="3"/>
  <c r="Q20" i="3"/>
  <c r="P20" i="3"/>
  <c r="N20" i="3"/>
  <c r="K20" i="3"/>
  <c r="J20" i="3"/>
  <c r="I20" i="3"/>
  <c r="G20" i="3"/>
  <c r="H20" i="3"/>
  <c r="V7" i="3"/>
  <c r="U7" i="3"/>
  <c r="T7" i="3"/>
  <c r="S7" i="3"/>
  <c r="R7" i="3"/>
  <c r="Q7" i="3"/>
  <c r="P7" i="3"/>
  <c r="N7" i="3"/>
  <c r="M7" i="3"/>
  <c r="K7" i="3"/>
  <c r="J7" i="3"/>
  <c r="I7" i="3"/>
  <c r="H7" i="3"/>
  <c r="L7" i="3"/>
  <c r="G7" i="3"/>
  <c r="V45" i="3"/>
  <c r="U45" i="3"/>
  <c r="T45" i="3"/>
  <c r="S45" i="3"/>
  <c r="R45" i="3"/>
  <c r="Q45" i="3"/>
  <c r="P45" i="3"/>
  <c r="N45" i="3"/>
  <c r="L45" i="3"/>
  <c r="K45" i="3"/>
  <c r="J45" i="3"/>
  <c r="I45" i="3"/>
  <c r="H45" i="3"/>
  <c r="M45" i="3"/>
  <c r="V11" i="3"/>
  <c r="U11" i="3"/>
  <c r="T11" i="3"/>
  <c r="S11" i="3"/>
  <c r="R11" i="3"/>
  <c r="Q11" i="3"/>
  <c r="P11" i="3"/>
  <c r="N11" i="3"/>
  <c r="M11" i="3"/>
  <c r="L11" i="3"/>
  <c r="K11" i="3"/>
  <c r="J11" i="3"/>
  <c r="I11" i="3"/>
  <c r="H11" i="3"/>
  <c r="G11" i="3"/>
  <c r="C116" i="3"/>
  <c r="C88" i="3"/>
  <c r="C37" i="3"/>
  <c r="C54" i="3"/>
  <c r="C53" i="3"/>
  <c r="D119" i="3"/>
  <c r="D94" i="3"/>
  <c r="D33" i="3"/>
  <c r="D87" i="3"/>
  <c r="D77" i="3"/>
  <c r="E116" i="3"/>
  <c r="E17" i="3"/>
  <c r="E14" i="3"/>
  <c r="E83" i="3"/>
  <c r="E100" i="3"/>
  <c r="E36" i="3"/>
  <c r="F44" i="3"/>
  <c r="F46" i="3"/>
  <c r="G115" i="3"/>
  <c r="G75" i="3"/>
  <c r="G27" i="3"/>
  <c r="N28" i="3"/>
  <c r="S89" i="3"/>
  <c r="Q89" i="3"/>
  <c r="P89" i="3"/>
  <c r="N89" i="3"/>
  <c r="M89" i="3"/>
  <c r="U89" i="3"/>
  <c r="T89" i="3"/>
  <c r="V89" i="3"/>
  <c r="R89" i="3"/>
  <c r="L89" i="3"/>
  <c r="G89" i="3"/>
  <c r="K89" i="3"/>
  <c r="J89" i="3"/>
  <c r="I89" i="3"/>
  <c r="H89" i="3"/>
  <c r="F89" i="3"/>
  <c r="V114" i="3"/>
  <c r="U114" i="3"/>
  <c r="T114" i="3"/>
  <c r="S114" i="3"/>
  <c r="R114" i="3"/>
  <c r="Q114" i="3"/>
  <c r="P114" i="3"/>
  <c r="N114" i="3"/>
  <c r="M114" i="3"/>
  <c r="H114" i="3"/>
  <c r="L114" i="3"/>
  <c r="K114" i="3"/>
  <c r="J114" i="3"/>
  <c r="I114" i="3"/>
  <c r="V47" i="3"/>
  <c r="U47" i="3"/>
  <c r="T47" i="3"/>
  <c r="S47" i="3"/>
  <c r="R47" i="3"/>
  <c r="Q47" i="3"/>
  <c r="P47" i="3"/>
  <c r="N47" i="3"/>
  <c r="M47" i="3"/>
  <c r="K47" i="3"/>
  <c r="J47" i="3"/>
  <c r="I47" i="3"/>
  <c r="H47" i="3"/>
  <c r="G47" i="3"/>
  <c r="C62" i="3"/>
  <c r="C115" i="3"/>
  <c r="C98" i="3"/>
  <c r="C75" i="3"/>
  <c r="C42" i="3"/>
  <c r="D98" i="3"/>
  <c r="D46" i="3"/>
  <c r="D7" i="3"/>
  <c r="D47" i="3"/>
  <c r="E115" i="3"/>
  <c r="E110" i="3"/>
  <c r="E25" i="3"/>
  <c r="E11" i="3"/>
  <c r="F86" i="3"/>
  <c r="F103" i="3"/>
  <c r="F83" i="3"/>
  <c r="F92" i="3"/>
  <c r="G114" i="3"/>
  <c r="H57" i="3"/>
  <c r="I25" i="3"/>
  <c r="J27" i="3"/>
  <c r="L104" i="3"/>
  <c r="N21" i="3"/>
  <c r="T94" i="3"/>
  <c r="U94" i="3"/>
  <c r="S94" i="3"/>
  <c r="L94" i="3"/>
  <c r="V94" i="3"/>
  <c r="Q94" i="3"/>
  <c r="N94" i="3"/>
  <c r="P94" i="3"/>
  <c r="K94" i="3"/>
  <c r="J94" i="3"/>
  <c r="I94" i="3"/>
  <c r="H94" i="3"/>
  <c r="G94" i="3"/>
  <c r="M94" i="3"/>
  <c r="R94" i="3"/>
  <c r="V93" i="3"/>
  <c r="T93" i="3"/>
  <c r="U93" i="3"/>
  <c r="S93" i="3"/>
  <c r="R93" i="3"/>
  <c r="N93" i="3"/>
  <c r="Q93" i="3"/>
  <c r="L93" i="3"/>
  <c r="P93" i="3"/>
  <c r="M93" i="3"/>
  <c r="K93" i="3"/>
  <c r="J93" i="3"/>
  <c r="I93" i="3"/>
  <c r="H93" i="3"/>
  <c r="G93" i="3"/>
  <c r="T5" i="3"/>
  <c r="R5" i="3"/>
  <c r="Q5" i="3"/>
  <c r="P5" i="3"/>
  <c r="N5" i="3"/>
  <c r="M5" i="3"/>
  <c r="U5" i="3"/>
  <c r="S5" i="3"/>
  <c r="V5" i="3"/>
  <c r="G5" i="3"/>
  <c r="H5" i="3"/>
  <c r="K5" i="3"/>
  <c r="J5" i="3"/>
  <c r="I5" i="3"/>
  <c r="F5" i="3"/>
  <c r="V97" i="3"/>
  <c r="T97" i="3"/>
  <c r="Q97" i="3"/>
  <c r="P97" i="3"/>
  <c r="N97" i="3"/>
  <c r="M97" i="3"/>
  <c r="U97" i="3"/>
  <c r="S97" i="3"/>
  <c r="R97" i="3"/>
  <c r="K97" i="3"/>
  <c r="J97" i="3"/>
  <c r="I97" i="3"/>
  <c r="H97" i="3"/>
  <c r="L97" i="3"/>
  <c r="F97" i="3"/>
  <c r="E111" i="3"/>
  <c r="V16" i="3"/>
  <c r="U16" i="3"/>
  <c r="T16" i="3"/>
  <c r="S16" i="3"/>
  <c r="R16" i="3"/>
  <c r="Q16" i="3"/>
  <c r="P16" i="3"/>
  <c r="N16" i="3"/>
  <c r="M16" i="3"/>
  <c r="K16" i="3"/>
  <c r="J16" i="3"/>
  <c r="I16" i="3"/>
  <c r="L16" i="3"/>
  <c r="H16" i="3"/>
  <c r="C89" i="3"/>
  <c r="V64" i="3"/>
  <c r="U64" i="3"/>
  <c r="T64" i="3"/>
  <c r="S64" i="3"/>
  <c r="R64" i="3"/>
  <c r="Q64" i="3"/>
  <c r="P64" i="3"/>
  <c r="N64" i="3"/>
  <c r="L64" i="3"/>
  <c r="K64" i="3"/>
  <c r="J64" i="3"/>
  <c r="I64" i="3"/>
  <c r="M64" i="3"/>
  <c r="G64" i="3"/>
  <c r="F64" i="3"/>
  <c r="E64" i="3"/>
  <c r="D64" i="3"/>
  <c r="C64" i="3"/>
  <c r="E5" i="3"/>
  <c r="C105" i="3"/>
  <c r="C17" i="3"/>
  <c r="C5" i="3"/>
  <c r="C87" i="3"/>
  <c r="D17" i="3"/>
  <c r="D14" i="3"/>
  <c r="D83" i="3"/>
  <c r="D36" i="3"/>
  <c r="E105" i="3"/>
  <c r="E85" i="3"/>
  <c r="E40" i="3"/>
  <c r="E73" i="3"/>
  <c r="F82" i="3"/>
  <c r="F40" i="3"/>
  <c r="F45" i="3"/>
  <c r="G82" i="3"/>
  <c r="G46" i="3"/>
  <c r="H25" i="3"/>
  <c r="P120" i="3"/>
  <c r="V58" i="3"/>
  <c r="S58" i="3"/>
  <c r="T58" i="3"/>
  <c r="U58" i="3"/>
  <c r="R58" i="3"/>
  <c r="Q58" i="3"/>
  <c r="N58" i="3"/>
  <c r="M58" i="3"/>
  <c r="K58" i="3"/>
  <c r="J58" i="3"/>
  <c r="I58" i="3"/>
  <c r="H58" i="3"/>
  <c r="G58" i="3"/>
  <c r="L58" i="3"/>
  <c r="U108" i="3"/>
  <c r="R108" i="3"/>
  <c r="T108" i="3"/>
  <c r="V108" i="3"/>
  <c r="N108" i="3"/>
  <c r="S108" i="3"/>
  <c r="M108" i="3"/>
  <c r="Q108" i="3"/>
  <c r="L108" i="3"/>
  <c r="K108" i="3"/>
  <c r="J108" i="3"/>
  <c r="I108" i="3"/>
  <c r="H108" i="3"/>
  <c r="G108" i="3"/>
  <c r="P108" i="3"/>
  <c r="D58" i="3"/>
  <c r="S63" i="3"/>
  <c r="Q63" i="3"/>
  <c r="P63" i="3"/>
  <c r="N63" i="3"/>
  <c r="M63" i="3"/>
  <c r="V63" i="3"/>
  <c r="R63" i="3"/>
  <c r="T63" i="3"/>
  <c r="U63" i="3"/>
  <c r="L63" i="3"/>
  <c r="G63" i="3"/>
  <c r="K63" i="3"/>
  <c r="J63" i="3"/>
  <c r="I63" i="3"/>
  <c r="F63" i="3"/>
  <c r="V61" i="3"/>
  <c r="U61" i="3"/>
  <c r="T61" i="3"/>
  <c r="S61" i="3"/>
  <c r="R61" i="3"/>
  <c r="Q61" i="3"/>
  <c r="P61" i="3"/>
  <c r="N61" i="3"/>
  <c r="M61" i="3"/>
  <c r="H61" i="3"/>
  <c r="L61" i="3"/>
  <c r="K61" i="3"/>
  <c r="J61" i="3"/>
  <c r="I61" i="3"/>
  <c r="C16" i="3"/>
  <c r="V102" i="3"/>
  <c r="U102" i="3"/>
  <c r="T102" i="3"/>
  <c r="R102" i="3"/>
  <c r="Q102" i="3"/>
  <c r="P102" i="3"/>
  <c r="N102" i="3"/>
  <c r="M102" i="3"/>
  <c r="L102" i="3"/>
  <c r="K102" i="3"/>
  <c r="J102" i="3"/>
  <c r="I102" i="3"/>
  <c r="S102" i="3"/>
  <c r="G102" i="3"/>
  <c r="H102" i="3"/>
  <c r="V72" i="3"/>
  <c r="U72" i="3"/>
  <c r="T72" i="3"/>
  <c r="S72" i="3"/>
  <c r="R72" i="3"/>
  <c r="Q72" i="3"/>
  <c r="P72" i="3"/>
  <c r="N72" i="3"/>
  <c r="M72" i="3"/>
  <c r="L72" i="3"/>
  <c r="K72" i="3"/>
  <c r="J72" i="3"/>
  <c r="I72" i="3"/>
  <c r="G72" i="3"/>
  <c r="H72" i="3"/>
  <c r="V101" i="3"/>
  <c r="U101" i="3"/>
  <c r="T101" i="3"/>
  <c r="S101" i="3"/>
  <c r="R101" i="3"/>
  <c r="Q101" i="3"/>
  <c r="P101" i="3"/>
  <c r="N101" i="3"/>
  <c r="M101" i="3"/>
  <c r="L101" i="3"/>
  <c r="K101" i="3"/>
  <c r="J101" i="3"/>
  <c r="I101" i="3"/>
  <c r="H101" i="3"/>
  <c r="F101" i="3"/>
  <c r="G101" i="3"/>
  <c r="V56" i="3"/>
  <c r="U56" i="3"/>
  <c r="T56" i="3"/>
  <c r="R56" i="3"/>
  <c r="Q56" i="3"/>
  <c r="P56" i="3"/>
  <c r="N56" i="3"/>
  <c r="M56" i="3"/>
  <c r="S56" i="3"/>
  <c r="K56" i="3"/>
  <c r="J56" i="3"/>
  <c r="I56" i="3"/>
  <c r="F56" i="3"/>
  <c r="G56" i="3"/>
  <c r="H56" i="3"/>
  <c r="V35" i="3"/>
  <c r="U35" i="3"/>
  <c r="T35" i="3"/>
  <c r="R35" i="3"/>
  <c r="Q35" i="3"/>
  <c r="P35" i="3"/>
  <c r="N35" i="3"/>
  <c r="M35" i="3"/>
  <c r="L35" i="3"/>
  <c r="K35" i="3"/>
  <c r="J35" i="3"/>
  <c r="I35" i="3"/>
  <c r="F35" i="3"/>
  <c r="S35" i="3"/>
  <c r="G35" i="3"/>
  <c r="H35" i="3"/>
  <c r="V33" i="3"/>
  <c r="U33" i="3"/>
  <c r="T33" i="3"/>
  <c r="S33" i="3"/>
  <c r="Q33" i="3"/>
  <c r="P33" i="3"/>
  <c r="N33" i="3"/>
  <c r="M33" i="3"/>
  <c r="L33" i="3"/>
  <c r="R33" i="3"/>
  <c r="K33" i="3"/>
  <c r="J33" i="3"/>
  <c r="I33" i="3"/>
  <c r="H33" i="3"/>
  <c r="F33" i="3"/>
  <c r="G33" i="3"/>
  <c r="V66" i="3"/>
  <c r="U66" i="3"/>
  <c r="T66" i="3"/>
  <c r="S66" i="3"/>
  <c r="Q66" i="3"/>
  <c r="P66" i="3"/>
  <c r="N66" i="3"/>
  <c r="M66" i="3"/>
  <c r="L66" i="3"/>
  <c r="K66" i="3"/>
  <c r="J66" i="3"/>
  <c r="I66" i="3"/>
  <c r="H66" i="3"/>
  <c r="R66" i="3"/>
  <c r="G66" i="3"/>
  <c r="F66" i="3"/>
  <c r="V100" i="3"/>
  <c r="U100" i="3"/>
  <c r="T100" i="3"/>
  <c r="S100" i="3"/>
  <c r="R100" i="3"/>
  <c r="Q100" i="3"/>
  <c r="P100" i="3"/>
  <c r="N100" i="3"/>
  <c r="M100" i="3"/>
  <c r="L100" i="3"/>
  <c r="K100" i="3"/>
  <c r="J100" i="3"/>
  <c r="I100" i="3"/>
  <c r="H100" i="3"/>
  <c r="F100" i="3"/>
  <c r="G100" i="3"/>
  <c r="V22" i="3"/>
  <c r="U22" i="3"/>
  <c r="T22" i="3"/>
  <c r="S22" i="3"/>
  <c r="R22" i="3"/>
  <c r="Q22" i="3"/>
  <c r="P22" i="3"/>
  <c r="N22" i="3"/>
  <c r="M22" i="3"/>
  <c r="L22" i="3"/>
  <c r="K22" i="3"/>
  <c r="J22" i="3"/>
  <c r="I22" i="3"/>
  <c r="H22" i="3"/>
  <c r="F22" i="3"/>
  <c r="V4" i="3"/>
  <c r="U4" i="3"/>
  <c r="T4" i="3"/>
  <c r="S4" i="3"/>
  <c r="Q4" i="3"/>
  <c r="P4" i="3"/>
  <c r="N4" i="3"/>
  <c r="M4" i="3"/>
  <c r="L4" i="3"/>
  <c r="R4" i="3"/>
  <c r="K4" i="3"/>
  <c r="J4" i="3"/>
  <c r="I4" i="3"/>
  <c r="H4" i="3"/>
  <c r="G4" i="3"/>
  <c r="F4" i="3"/>
  <c r="C114" i="3"/>
  <c r="C101" i="3"/>
  <c r="C7" i="3"/>
  <c r="C47" i="3"/>
  <c r="D115" i="3"/>
  <c r="D101" i="3"/>
  <c r="D110" i="3"/>
  <c r="D63" i="3"/>
  <c r="D11" i="3"/>
  <c r="E114" i="3"/>
  <c r="E58" i="3"/>
  <c r="E35" i="3"/>
  <c r="E52" i="3"/>
  <c r="E89" i="3"/>
  <c r="E27" i="3"/>
  <c r="F72" i="3"/>
  <c r="F94" i="3"/>
  <c r="F52" i="3"/>
  <c r="G104" i="3"/>
  <c r="H64" i="3"/>
  <c r="L5" i="3"/>
  <c r="P58" i="3"/>
  <c r="U8" i="3"/>
  <c r="V8" i="3"/>
  <c r="S8" i="3"/>
  <c r="T8" i="3"/>
  <c r="M8" i="3"/>
  <c r="L8" i="3"/>
  <c r="P8" i="3"/>
  <c r="R8" i="3"/>
  <c r="N8" i="3"/>
  <c r="K8" i="3"/>
  <c r="J8" i="3"/>
  <c r="I8" i="3"/>
  <c r="H8" i="3"/>
  <c r="G8" i="3"/>
  <c r="Q8" i="3"/>
  <c r="C58" i="3"/>
  <c r="E8" i="3"/>
  <c r="V51" i="3"/>
  <c r="S51" i="3"/>
  <c r="R51" i="3"/>
  <c r="Q51" i="3"/>
  <c r="P51" i="3"/>
  <c r="N51" i="3"/>
  <c r="M51" i="3"/>
  <c r="T51" i="3"/>
  <c r="U51" i="3"/>
  <c r="L51" i="3"/>
  <c r="K51" i="3"/>
  <c r="J51" i="3"/>
  <c r="I51" i="3"/>
  <c r="F51" i="3"/>
  <c r="U77" i="3"/>
  <c r="R77" i="3"/>
  <c r="Q77" i="3"/>
  <c r="P77" i="3"/>
  <c r="N77" i="3"/>
  <c r="M77" i="3"/>
  <c r="T77" i="3"/>
  <c r="V77" i="3"/>
  <c r="S77" i="3"/>
  <c r="L77" i="3"/>
  <c r="K77" i="3"/>
  <c r="J77" i="3"/>
  <c r="I77" i="3"/>
  <c r="H77" i="3"/>
  <c r="G77" i="3"/>
  <c r="F77" i="3"/>
  <c r="C73" i="3"/>
  <c r="F93" i="3"/>
  <c r="V14" i="3"/>
  <c r="U14" i="3"/>
  <c r="T14" i="3"/>
  <c r="S14" i="3"/>
  <c r="R14" i="3"/>
  <c r="Q14" i="3"/>
  <c r="P14" i="3"/>
  <c r="N14" i="3"/>
  <c r="M14" i="3"/>
  <c r="L14" i="3"/>
  <c r="G14" i="3"/>
  <c r="H14" i="3"/>
  <c r="K14" i="3"/>
  <c r="J14" i="3"/>
  <c r="I14" i="3"/>
  <c r="V48" i="3"/>
  <c r="U48" i="3"/>
  <c r="T48" i="3"/>
  <c r="S48" i="3"/>
  <c r="R48" i="3"/>
  <c r="Q48" i="3"/>
  <c r="P48" i="3"/>
  <c r="N48" i="3"/>
  <c r="M48" i="3"/>
  <c r="L48" i="3"/>
  <c r="G48" i="3"/>
  <c r="K48" i="3"/>
  <c r="J48" i="3"/>
  <c r="I48" i="3"/>
  <c r="H48" i="3"/>
  <c r="C61" i="3"/>
  <c r="C93" i="3"/>
  <c r="D42" i="3"/>
  <c r="V116" i="3"/>
  <c r="U116" i="3"/>
  <c r="T116" i="3"/>
  <c r="R116" i="3"/>
  <c r="Q116" i="3"/>
  <c r="P116" i="3"/>
  <c r="N116" i="3"/>
  <c r="M116" i="3"/>
  <c r="S116" i="3"/>
  <c r="H116" i="3"/>
  <c r="L116" i="3"/>
  <c r="K116" i="3"/>
  <c r="J116" i="3"/>
  <c r="I116" i="3"/>
  <c r="V104" i="3"/>
  <c r="U104" i="3"/>
  <c r="T104" i="3"/>
  <c r="S104" i="3"/>
  <c r="R104" i="3"/>
  <c r="Q104" i="3"/>
  <c r="P104" i="3"/>
  <c r="N104" i="3"/>
  <c r="M104" i="3"/>
  <c r="H104" i="3"/>
  <c r="V60" i="3"/>
  <c r="U60" i="3"/>
  <c r="T60" i="3"/>
  <c r="R60" i="3"/>
  <c r="Q60" i="3"/>
  <c r="P60" i="3"/>
  <c r="N60" i="3"/>
  <c r="M60" i="3"/>
  <c r="L60" i="3"/>
  <c r="S60" i="3"/>
  <c r="G60" i="3"/>
  <c r="K60" i="3"/>
  <c r="J60" i="3"/>
  <c r="I60" i="3"/>
  <c r="V37" i="3"/>
  <c r="U37" i="3"/>
  <c r="T37" i="3"/>
  <c r="R37" i="3"/>
  <c r="Q37" i="3"/>
  <c r="P37" i="3"/>
  <c r="N37" i="3"/>
  <c r="M37" i="3"/>
  <c r="L37" i="3"/>
  <c r="S37" i="3"/>
  <c r="G37" i="3"/>
  <c r="H37" i="3"/>
  <c r="V2" i="3"/>
  <c r="U2" i="3"/>
  <c r="T2" i="3"/>
  <c r="R2" i="3"/>
  <c r="Q2" i="3"/>
  <c r="P2" i="3"/>
  <c r="N2" i="3"/>
  <c r="M2" i="3"/>
  <c r="L2" i="3"/>
  <c r="S2" i="3"/>
  <c r="K2" i="3"/>
  <c r="J2" i="3"/>
  <c r="I2" i="3"/>
  <c r="G2" i="3"/>
  <c r="H2" i="3"/>
  <c r="V46" i="3"/>
  <c r="U46" i="3"/>
  <c r="T46" i="3"/>
  <c r="Q46" i="3"/>
  <c r="P46" i="3"/>
  <c r="N46" i="3"/>
  <c r="M46" i="3"/>
  <c r="L46" i="3"/>
  <c r="R46" i="3"/>
  <c r="S46" i="3"/>
  <c r="V19" i="3"/>
  <c r="U19" i="3"/>
  <c r="T19" i="3"/>
  <c r="Q19" i="3"/>
  <c r="P19" i="3"/>
  <c r="N19" i="3"/>
  <c r="M19" i="3"/>
  <c r="L19" i="3"/>
  <c r="S19" i="3"/>
  <c r="R19" i="3"/>
  <c r="K19" i="3"/>
  <c r="J19" i="3"/>
  <c r="I19" i="3"/>
  <c r="H19" i="3"/>
  <c r="V25" i="3"/>
  <c r="U25" i="3"/>
  <c r="T25" i="3"/>
  <c r="S25" i="3"/>
  <c r="R25" i="3"/>
  <c r="Q25" i="3"/>
  <c r="P25" i="3"/>
  <c r="N25" i="3"/>
  <c r="M25" i="3"/>
  <c r="L25" i="3"/>
  <c r="G25" i="3"/>
  <c r="V53" i="3"/>
  <c r="U53" i="3"/>
  <c r="T53" i="3"/>
  <c r="S53" i="3"/>
  <c r="Q53" i="3"/>
  <c r="P53" i="3"/>
  <c r="N53" i="3"/>
  <c r="M53" i="3"/>
  <c r="L53" i="3"/>
  <c r="K53" i="3"/>
  <c r="J53" i="3"/>
  <c r="I53" i="3"/>
  <c r="H53" i="3"/>
  <c r="R53" i="3"/>
  <c r="G53" i="3"/>
  <c r="V27" i="3"/>
  <c r="U27" i="3"/>
  <c r="T27" i="3"/>
  <c r="S27" i="3"/>
  <c r="Q27" i="3"/>
  <c r="P27" i="3"/>
  <c r="N27" i="3"/>
  <c r="M27" i="3"/>
  <c r="L27" i="3"/>
  <c r="R27" i="3"/>
  <c r="C38" i="3"/>
  <c r="C60" i="3"/>
  <c r="C43" i="3"/>
  <c r="C83" i="3"/>
  <c r="C100" i="3"/>
  <c r="C36" i="3"/>
  <c r="D105" i="3"/>
  <c r="D60" i="3"/>
  <c r="D85" i="3"/>
  <c r="D40" i="3"/>
  <c r="D73" i="3"/>
  <c r="D4" i="3"/>
  <c r="E86" i="3"/>
  <c r="E51" i="3"/>
  <c r="E2" i="3"/>
  <c r="E20" i="3"/>
  <c r="E48" i="3"/>
  <c r="F111" i="3"/>
  <c r="F104" i="3"/>
  <c r="F14" i="3"/>
  <c r="F20" i="3"/>
  <c r="F108" i="3"/>
  <c r="G79" i="3"/>
  <c r="G19" i="3"/>
  <c r="H82" i="3"/>
  <c r="L52" i="3"/>
  <c r="R115" i="3"/>
  <c r="G10" i="3"/>
  <c r="G12" i="3"/>
  <c r="H80" i="3"/>
  <c r="L81" i="3"/>
  <c r="G80" i="3"/>
  <c r="H96" i="3"/>
  <c r="H68" i="3"/>
  <c r="V113" i="3"/>
  <c r="U113" i="3"/>
  <c r="T113" i="3"/>
  <c r="R113" i="3"/>
  <c r="Q113" i="3"/>
  <c r="L113" i="3"/>
  <c r="K113" i="3"/>
  <c r="J113" i="3"/>
  <c r="I113" i="3"/>
  <c r="H113" i="3"/>
  <c r="S113" i="3"/>
  <c r="P113" i="3"/>
  <c r="V50" i="3"/>
  <c r="U50" i="3"/>
  <c r="T50" i="3"/>
  <c r="S50" i="3"/>
  <c r="Q50" i="3"/>
  <c r="N50" i="3"/>
  <c r="P50" i="3"/>
  <c r="L50" i="3"/>
  <c r="K50" i="3"/>
  <c r="J50" i="3"/>
  <c r="I50" i="3"/>
  <c r="H50" i="3"/>
  <c r="R50" i="3"/>
  <c r="V29" i="3"/>
  <c r="U29" i="3"/>
  <c r="T29" i="3"/>
  <c r="S29" i="3"/>
  <c r="P29" i="3"/>
  <c r="M29" i="3"/>
  <c r="R29" i="3"/>
  <c r="L29" i="3"/>
  <c r="K29" i="3"/>
  <c r="J29" i="3"/>
  <c r="I29" i="3"/>
  <c r="H29" i="3"/>
  <c r="Q29" i="3"/>
  <c r="V49" i="3"/>
  <c r="U49" i="3"/>
  <c r="T49" i="3"/>
  <c r="S49" i="3"/>
  <c r="R49" i="3"/>
  <c r="Q49" i="3"/>
  <c r="N49" i="3"/>
  <c r="K49" i="3"/>
  <c r="J49" i="3"/>
  <c r="I49" i="3"/>
  <c r="H49" i="3"/>
  <c r="L49" i="3"/>
  <c r="P49" i="3"/>
  <c r="V32" i="3"/>
  <c r="U32" i="3"/>
  <c r="T32" i="3"/>
  <c r="N32" i="3"/>
  <c r="Q32" i="3"/>
  <c r="P32" i="3"/>
  <c r="K32" i="3"/>
  <c r="J32" i="3"/>
  <c r="I32" i="3"/>
  <c r="H32" i="3"/>
  <c r="G32" i="3"/>
  <c r="M32" i="3"/>
  <c r="R32" i="3"/>
  <c r="V31" i="3"/>
  <c r="U31" i="3"/>
  <c r="T31" i="3"/>
  <c r="S31" i="3"/>
  <c r="R31" i="3"/>
  <c r="P31" i="3"/>
  <c r="K31" i="3"/>
  <c r="J31" i="3"/>
  <c r="I31" i="3"/>
  <c r="H31" i="3"/>
  <c r="G31" i="3"/>
  <c r="N31" i="3"/>
  <c r="Q31" i="3"/>
  <c r="L31" i="3"/>
  <c r="V76" i="3"/>
  <c r="U76" i="3"/>
  <c r="T76" i="3"/>
  <c r="S76" i="3"/>
  <c r="L76" i="3"/>
  <c r="M76" i="3"/>
  <c r="N76" i="3"/>
  <c r="R76" i="3"/>
  <c r="Q76" i="3"/>
  <c r="K76" i="3"/>
  <c r="J76" i="3"/>
  <c r="I76" i="3"/>
  <c r="H76" i="3"/>
  <c r="G76" i="3"/>
  <c r="P76" i="3"/>
  <c r="V41" i="3"/>
  <c r="U41" i="3"/>
  <c r="T41" i="3"/>
  <c r="S41" i="3"/>
  <c r="R41" i="3"/>
  <c r="Q41" i="3"/>
  <c r="L41" i="3"/>
  <c r="P41" i="3"/>
  <c r="K41" i="3"/>
  <c r="J41" i="3"/>
  <c r="I41" i="3"/>
  <c r="H41" i="3"/>
  <c r="G41" i="3"/>
  <c r="N41" i="3"/>
  <c r="V13" i="3"/>
  <c r="U13" i="3"/>
  <c r="T13" i="3"/>
  <c r="S13" i="3"/>
  <c r="R13" i="3"/>
  <c r="P13" i="3"/>
  <c r="N13" i="3"/>
  <c r="K13" i="3"/>
  <c r="J13" i="3"/>
  <c r="I13" i="3"/>
  <c r="H13" i="3"/>
  <c r="G13" i="3"/>
  <c r="Q13" i="3"/>
  <c r="M13" i="3"/>
  <c r="V39" i="3"/>
  <c r="U39" i="3"/>
  <c r="T39" i="3"/>
  <c r="S39" i="3"/>
  <c r="R39" i="3"/>
  <c r="N39" i="3"/>
  <c r="M39" i="3"/>
  <c r="Q39" i="3"/>
  <c r="L39" i="3"/>
  <c r="K39" i="3"/>
  <c r="J39" i="3"/>
  <c r="I39" i="3"/>
  <c r="H39" i="3"/>
  <c r="G39" i="3"/>
  <c r="P39" i="3"/>
  <c r="C113" i="3"/>
  <c r="C50" i="3"/>
  <c r="C29" i="3"/>
  <c r="C49" i="3"/>
  <c r="C32" i="3"/>
  <c r="C31" i="3"/>
  <c r="C76" i="3"/>
  <c r="C41" i="3"/>
  <c r="C13" i="3"/>
  <c r="C39" i="3"/>
  <c r="D113" i="3"/>
  <c r="D50" i="3"/>
  <c r="D29" i="3"/>
  <c r="D49" i="3"/>
  <c r="D32" i="3"/>
  <c r="D31" i="3"/>
  <c r="D76" i="3"/>
  <c r="D41" i="3"/>
  <c r="D13" i="3"/>
  <c r="D39" i="3"/>
  <c r="E113" i="3"/>
  <c r="E50" i="3"/>
  <c r="E29" i="3"/>
  <c r="E49" i="3"/>
  <c r="E32" i="3"/>
  <c r="E31" i="3"/>
  <c r="E76" i="3"/>
  <c r="E41" i="3"/>
  <c r="E13" i="3"/>
  <c r="E39" i="3"/>
  <c r="F113" i="3"/>
  <c r="F50" i="3"/>
  <c r="F29" i="3"/>
  <c r="F49" i="3"/>
  <c r="F32" i="3"/>
  <c r="F31" i="3"/>
  <c r="F76" i="3"/>
  <c r="F41" i="3"/>
  <c r="F13" i="3"/>
  <c r="F39" i="3"/>
  <c r="G113" i="3"/>
  <c r="G50" i="3"/>
  <c r="G29" i="3"/>
  <c r="H34" i="3"/>
  <c r="I18" i="3"/>
  <c r="I10" i="3"/>
  <c r="I68" i="3"/>
  <c r="I34" i="3"/>
  <c r="J18" i="3"/>
  <c r="J10" i="3"/>
  <c r="J68" i="3"/>
  <c r="J34" i="3"/>
  <c r="K18" i="3"/>
  <c r="L55" i="3"/>
  <c r="M113" i="3"/>
  <c r="I117" i="3"/>
  <c r="I90" i="3"/>
  <c r="I80" i="3"/>
  <c r="I3" i="3"/>
  <c r="I12" i="3"/>
  <c r="J117" i="3"/>
  <c r="J90" i="3"/>
  <c r="J80" i="3"/>
  <c r="J3" i="3"/>
  <c r="J12" i="3"/>
  <c r="K117" i="3"/>
  <c r="K90" i="3"/>
  <c r="K80" i="3"/>
  <c r="L90" i="3"/>
  <c r="L9" i="3"/>
  <c r="V18" i="3"/>
  <c r="U18" i="3"/>
  <c r="T18" i="3"/>
  <c r="S18" i="3"/>
  <c r="R18" i="3"/>
  <c r="Q18" i="3"/>
  <c r="P18" i="3"/>
  <c r="N18" i="3"/>
  <c r="M18" i="3"/>
  <c r="V96" i="3"/>
  <c r="U96" i="3"/>
  <c r="T96" i="3"/>
  <c r="R96" i="3"/>
  <c r="Q96" i="3"/>
  <c r="P96" i="3"/>
  <c r="N96" i="3"/>
  <c r="S96" i="3"/>
  <c r="M96" i="3"/>
  <c r="V10" i="3"/>
  <c r="U10" i="3"/>
  <c r="T10" i="3"/>
  <c r="S10" i="3"/>
  <c r="R10" i="3"/>
  <c r="Q10" i="3"/>
  <c r="P10" i="3"/>
  <c r="N10" i="3"/>
  <c r="M10" i="3"/>
  <c r="L10" i="3"/>
  <c r="V69" i="3"/>
  <c r="U69" i="3"/>
  <c r="T69" i="3"/>
  <c r="S69" i="3"/>
  <c r="Q69" i="3"/>
  <c r="P69" i="3"/>
  <c r="N69" i="3"/>
  <c r="R69" i="3"/>
  <c r="V68" i="3"/>
  <c r="U68" i="3"/>
  <c r="T68" i="3"/>
  <c r="S68" i="3"/>
  <c r="R68" i="3"/>
  <c r="Q68" i="3"/>
  <c r="P68" i="3"/>
  <c r="N68" i="3"/>
  <c r="M68" i="3"/>
  <c r="L68" i="3"/>
  <c r="V95" i="3"/>
  <c r="U95" i="3"/>
  <c r="T95" i="3"/>
  <c r="S95" i="3"/>
  <c r="R95" i="3"/>
  <c r="Q95" i="3"/>
  <c r="P95" i="3"/>
  <c r="N95" i="3"/>
  <c r="M95" i="3"/>
  <c r="L95" i="3"/>
  <c r="V34" i="3"/>
  <c r="U34" i="3"/>
  <c r="T34" i="3"/>
  <c r="S34" i="3"/>
  <c r="R34" i="3"/>
  <c r="Q34" i="3"/>
  <c r="P34" i="3"/>
  <c r="N34" i="3"/>
  <c r="M34" i="3"/>
  <c r="L34" i="3"/>
  <c r="V81" i="3"/>
  <c r="U81" i="3"/>
  <c r="T81" i="3"/>
  <c r="S81" i="3"/>
  <c r="Q81" i="3"/>
  <c r="P81" i="3"/>
  <c r="N81" i="3"/>
  <c r="M81" i="3"/>
  <c r="C18" i="3"/>
  <c r="C96" i="3"/>
  <c r="C10" i="3"/>
  <c r="C69" i="3"/>
  <c r="C68" i="3"/>
  <c r="C95" i="3"/>
  <c r="C34" i="3"/>
  <c r="C81" i="3"/>
  <c r="D18" i="3"/>
  <c r="D96" i="3"/>
  <c r="D10" i="3"/>
  <c r="D69" i="3"/>
  <c r="D68" i="3"/>
  <c r="D95" i="3"/>
  <c r="D34" i="3"/>
  <c r="D81" i="3"/>
  <c r="E18" i="3"/>
  <c r="E96" i="3"/>
  <c r="E10" i="3"/>
  <c r="E69" i="3"/>
  <c r="E68" i="3"/>
  <c r="E95" i="3"/>
  <c r="E34" i="3"/>
  <c r="E81" i="3"/>
  <c r="F18" i="3"/>
  <c r="F96" i="3"/>
  <c r="F10" i="3"/>
  <c r="F69" i="3"/>
  <c r="F68" i="3"/>
  <c r="F95" i="3"/>
  <c r="F34" i="3"/>
  <c r="F81" i="3"/>
  <c r="G18" i="3"/>
  <c r="S32" i="3"/>
  <c r="H18" i="3"/>
  <c r="H69" i="3"/>
  <c r="M50" i="3"/>
  <c r="M31" i="3"/>
  <c r="N113" i="3"/>
  <c r="V118" i="3"/>
  <c r="U118" i="3"/>
  <c r="T118" i="3"/>
  <c r="S118" i="3"/>
  <c r="R118" i="3"/>
  <c r="Q118" i="3"/>
  <c r="P118" i="3"/>
  <c r="N118" i="3"/>
  <c r="L118" i="3"/>
  <c r="K118" i="3"/>
  <c r="J118" i="3"/>
  <c r="I118" i="3"/>
  <c r="H118" i="3"/>
  <c r="V59" i="3"/>
  <c r="U59" i="3"/>
  <c r="T59" i="3"/>
  <c r="S59" i="3"/>
  <c r="R59" i="3"/>
  <c r="Q59" i="3"/>
  <c r="P59" i="3"/>
  <c r="N59" i="3"/>
  <c r="L59" i="3"/>
  <c r="K59" i="3"/>
  <c r="J59" i="3"/>
  <c r="I59" i="3"/>
  <c r="H59" i="3"/>
  <c r="G59" i="3"/>
  <c r="M59" i="3"/>
  <c r="V55" i="3"/>
  <c r="U55" i="3"/>
  <c r="T55" i="3"/>
  <c r="S55" i="3"/>
  <c r="R55" i="3"/>
  <c r="Q55" i="3"/>
  <c r="P55" i="3"/>
  <c r="N55" i="3"/>
  <c r="K55" i="3"/>
  <c r="J55" i="3"/>
  <c r="I55" i="3"/>
  <c r="H55" i="3"/>
  <c r="G55" i="3"/>
  <c r="V6" i="3"/>
  <c r="U6" i="3"/>
  <c r="T6" i="3"/>
  <c r="R6" i="3"/>
  <c r="Q6" i="3"/>
  <c r="P6" i="3"/>
  <c r="N6" i="3"/>
  <c r="K6" i="3"/>
  <c r="J6" i="3"/>
  <c r="I6" i="3"/>
  <c r="H6" i="3"/>
  <c r="G6" i="3"/>
  <c r="S6" i="3"/>
  <c r="M6" i="3"/>
  <c r="V71" i="3"/>
  <c r="U71" i="3"/>
  <c r="T71" i="3"/>
  <c r="S71" i="3"/>
  <c r="Q71" i="3"/>
  <c r="P71" i="3"/>
  <c r="N71" i="3"/>
  <c r="M71" i="3"/>
  <c r="R71" i="3"/>
  <c r="K71" i="3"/>
  <c r="J71" i="3"/>
  <c r="I71" i="3"/>
  <c r="H71" i="3"/>
  <c r="G71" i="3"/>
  <c r="L71" i="3"/>
  <c r="V24" i="3"/>
  <c r="U24" i="3"/>
  <c r="T24" i="3"/>
  <c r="S24" i="3"/>
  <c r="Q24" i="3"/>
  <c r="P24" i="3"/>
  <c r="N24" i="3"/>
  <c r="M24" i="3"/>
  <c r="R24" i="3"/>
  <c r="L24" i="3"/>
  <c r="K24" i="3"/>
  <c r="J24" i="3"/>
  <c r="I24" i="3"/>
  <c r="H24" i="3"/>
  <c r="G24" i="3"/>
  <c r="C118" i="3"/>
  <c r="C78" i="3"/>
  <c r="C59" i="3"/>
  <c r="C112" i="3"/>
  <c r="C55" i="3"/>
  <c r="C65" i="3"/>
  <c r="C6" i="3"/>
  <c r="C71" i="3"/>
  <c r="C99" i="3"/>
  <c r="C24" i="3"/>
  <c r="D118" i="3"/>
  <c r="D78" i="3"/>
  <c r="D59" i="3"/>
  <c r="D112" i="3"/>
  <c r="D55" i="3"/>
  <c r="D65" i="3"/>
  <c r="D6" i="3"/>
  <c r="D71" i="3"/>
  <c r="D99" i="3"/>
  <c r="D24" i="3"/>
  <c r="E118" i="3"/>
  <c r="E78" i="3"/>
  <c r="E59" i="3"/>
  <c r="E112" i="3"/>
  <c r="E55" i="3"/>
  <c r="E65" i="3"/>
  <c r="E6" i="3"/>
  <c r="E71" i="3"/>
  <c r="E99" i="3"/>
  <c r="E24" i="3"/>
  <c r="F118" i="3"/>
  <c r="F78" i="3"/>
  <c r="F59" i="3"/>
  <c r="F55" i="3"/>
  <c r="F6" i="3"/>
  <c r="F71" i="3"/>
  <c r="F24" i="3"/>
  <c r="G118" i="3"/>
  <c r="L69" i="3"/>
  <c r="L13" i="3"/>
  <c r="M69" i="3"/>
  <c r="N29" i="3"/>
  <c r="V78" i="3"/>
  <c r="U78" i="3"/>
  <c r="T78" i="3"/>
  <c r="R78" i="3"/>
  <c r="Q78" i="3"/>
  <c r="P78" i="3"/>
  <c r="N78" i="3"/>
  <c r="L78" i="3"/>
  <c r="K78" i="3"/>
  <c r="J78" i="3"/>
  <c r="I78" i="3"/>
  <c r="H78" i="3"/>
  <c r="S78" i="3"/>
  <c r="M78" i="3"/>
  <c r="V112" i="3"/>
  <c r="U112" i="3"/>
  <c r="T112" i="3"/>
  <c r="R112" i="3"/>
  <c r="Q112" i="3"/>
  <c r="P112" i="3"/>
  <c r="N112" i="3"/>
  <c r="S112" i="3"/>
  <c r="M112" i="3"/>
  <c r="K112" i="3"/>
  <c r="J112" i="3"/>
  <c r="I112" i="3"/>
  <c r="H112" i="3"/>
  <c r="G112" i="3"/>
  <c r="L112" i="3"/>
  <c r="V65" i="3"/>
  <c r="U65" i="3"/>
  <c r="T65" i="3"/>
  <c r="S65" i="3"/>
  <c r="Q65" i="3"/>
  <c r="P65" i="3"/>
  <c r="N65" i="3"/>
  <c r="R65" i="3"/>
  <c r="K65" i="3"/>
  <c r="J65" i="3"/>
  <c r="I65" i="3"/>
  <c r="H65" i="3"/>
  <c r="G65" i="3"/>
  <c r="L65" i="3"/>
  <c r="M65" i="3"/>
  <c r="V99" i="3"/>
  <c r="U99" i="3"/>
  <c r="T99" i="3"/>
  <c r="S99" i="3"/>
  <c r="R99" i="3"/>
  <c r="Q99" i="3"/>
  <c r="P99" i="3"/>
  <c r="N99" i="3"/>
  <c r="M99" i="3"/>
  <c r="L99" i="3"/>
  <c r="K99" i="3"/>
  <c r="J99" i="3"/>
  <c r="I99" i="3"/>
  <c r="H99" i="3"/>
  <c r="G99" i="3"/>
  <c r="U117" i="3"/>
  <c r="T117" i="3"/>
  <c r="V117" i="3"/>
  <c r="R117" i="3"/>
  <c r="M117" i="3"/>
  <c r="Q117" i="3"/>
  <c r="S117" i="3"/>
  <c r="N117" i="3"/>
  <c r="P117" i="3"/>
  <c r="S91" i="3"/>
  <c r="V91" i="3"/>
  <c r="Q91" i="3"/>
  <c r="N91" i="3"/>
  <c r="T91" i="3"/>
  <c r="P91" i="3"/>
  <c r="M91" i="3"/>
  <c r="R91" i="3"/>
  <c r="V90" i="3"/>
  <c r="S90" i="3"/>
  <c r="T90" i="3"/>
  <c r="U90" i="3"/>
  <c r="P90" i="3"/>
  <c r="R90" i="3"/>
  <c r="Q90" i="3"/>
  <c r="T74" i="3"/>
  <c r="U74" i="3"/>
  <c r="S74" i="3"/>
  <c r="R74" i="3"/>
  <c r="M74" i="3"/>
  <c r="L74" i="3"/>
  <c r="V74" i="3"/>
  <c r="Q74" i="3"/>
  <c r="N74" i="3"/>
  <c r="P74" i="3"/>
  <c r="U80" i="3"/>
  <c r="R80" i="3"/>
  <c r="V80" i="3"/>
  <c r="Q80" i="3"/>
  <c r="T80" i="3"/>
  <c r="M80" i="3"/>
  <c r="L80" i="3"/>
  <c r="P80" i="3"/>
  <c r="S80" i="3"/>
  <c r="S70" i="3"/>
  <c r="V70" i="3"/>
  <c r="T70" i="3"/>
  <c r="R70" i="3"/>
  <c r="P70" i="3"/>
  <c r="N70" i="3"/>
  <c r="M70" i="3"/>
  <c r="U70" i="3"/>
  <c r="Q70" i="3"/>
  <c r="V3" i="3"/>
  <c r="T3" i="3"/>
  <c r="U3" i="3"/>
  <c r="N3" i="3"/>
  <c r="R3" i="3"/>
  <c r="Q3" i="3"/>
  <c r="S3" i="3"/>
  <c r="L3" i="3"/>
  <c r="P3" i="3"/>
  <c r="V9" i="3"/>
  <c r="R9" i="3"/>
  <c r="S9" i="3"/>
  <c r="U9" i="3"/>
  <c r="Q9" i="3"/>
  <c r="M9" i="3"/>
  <c r="P9" i="3"/>
  <c r="N9" i="3"/>
  <c r="V12" i="3"/>
  <c r="U12" i="3"/>
  <c r="R12" i="3"/>
  <c r="T12" i="3"/>
  <c r="P12" i="3"/>
  <c r="N12" i="3"/>
  <c r="S12" i="3"/>
  <c r="M12" i="3"/>
  <c r="Q12" i="3"/>
  <c r="V23" i="3"/>
  <c r="T23" i="3"/>
  <c r="S23" i="3"/>
  <c r="R23" i="3"/>
  <c r="M23" i="3"/>
  <c r="L23" i="3"/>
  <c r="Q23" i="3"/>
  <c r="U23" i="3"/>
  <c r="P23" i="3"/>
  <c r="N23" i="3"/>
  <c r="C117" i="3"/>
  <c r="C91" i="3"/>
  <c r="C90" i="3"/>
  <c r="C74" i="3"/>
  <c r="C80" i="3"/>
  <c r="C70" i="3"/>
  <c r="C3" i="3"/>
  <c r="C9" i="3"/>
  <c r="C12" i="3"/>
  <c r="C23" i="3"/>
  <c r="D117" i="3"/>
  <c r="D91" i="3"/>
  <c r="D90" i="3"/>
  <c r="D74" i="3"/>
  <c r="D80" i="3"/>
  <c r="D70" i="3"/>
  <c r="D3" i="3"/>
  <c r="D9" i="3"/>
  <c r="D12" i="3"/>
  <c r="D23" i="3"/>
  <c r="E117" i="3"/>
  <c r="E91" i="3"/>
  <c r="E90" i="3"/>
  <c r="E74" i="3"/>
  <c r="E80" i="3"/>
  <c r="E70" i="3"/>
  <c r="E3" i="3"/>
  <c r="E9" i="3"/>
  <c r="E12" i="3"/>
  <c r="E23" i="3"/>
  <c r="F117" i="3"/>
  <c r="F91" i="3"/>
  <c r="F90" i="3"/>
  <c r="F74" i="3"/>
  <c r="F80" i="3"/>
  <c r="F70" i="3"/>
  <c r="F3" i="3"/>
  <c r="F9" i="3"/>
  <c r="F12" i="3"/>
  <c r="F23" i="3"/>
  <c r="G117" i="3"/>
  <c r="G91" i="3"/>
  <c r="G3" i="3"/>
  <c r="G23" i="3"/>
  <c r="H90" i="3"/>
  <c r="H70" i="3"/>
  <c r="L96" i="3"/>
  <c r="L70" i="3"/>
  <c r="L12" i="3"/>
  <c r="N90" i="3"/>
  <c r="U91" i="3"/>
  <c r="G69" i="3"/>
  <c r="H95" i="3"/>
  <c r="H81" i="3"/>
  <c r="I96" i="3"/>
  <c r="I69" i="3"/>
  <c r="I95" i="3"/>
  <c r="I81" i="3"/>
  <c r="J96" i="3"/>
  <c r="J69" i="3"/>
  <c r="J95" i="3"/>
  <c r="J81" i="3"/>
  <c r="K96" i="3"/>
  <c r="K69" i="3"/>
  <c r="K95" i="3"/>
  <c r="K81" i="3"/>
  <c r="N80" i="3"/>
  <c r="AS728" i="2"/>
  <c r="AS602" i="2"/>
  <c r="AS21" i="2"/>
  <c r="AS540" i="2"/>
  <c r="AS587" i="2"/>
  <c r="AS25" i="2"/>
  <c r="AS607" i="2"/>
  <c r="AT627" i="2"/>
  <c r="AS341" i="2"/>
  <c r="AS39" i="2"/>
  <c r="AS76" i="2"/>
  <c r="AS611" i="2"/>
  <c r="AS153" i="2"/>
  <c r="AS335" i="2"/>
  <c r="AT534" i="2"/>
  <c r="AT115" i="2"/>
  <c r="AT539" i="2"/>
  <c r="AT306" i="2"/>
  <c r="AT445" i="2"/>
  <c r="AT679" i="2"/>
  <c r="AT383" i="2"/>
  <c r="AR24" i="2"/>
  <c r="AR564" i="2"/>
  <c r="AR426" i="2"/>
  <c r="AR316" i="2"/>
  <c r="AR44" i="2"/>
  <c r="AR376" i="2"/>
  <c r="AR496" i="2"/>
  <c r="AR368" i="2"/>
  <c r="AR121" i="2"/>
  <c r="AR253" i="2"/>
  <c r="AR424" i="2"/>
  <c r="AR70" i="2"/>
  <c r="AR415" i="2"/>
  <c r="AR364" i="2"/>
  <c r="AR202" i="2"/>
  <c r="AR650" i="2"/>
  <c r="AR256" i="2"/>
  <c r="AR667" i="2"/>
  <c r="AR249" i="2"/>
  <c r="AR210" i="2"/>
  <c r="AR288" i="2"/>
  <c r="AR218" i="2"/>
  <c r="AR410" i="2"/>
  <c r="AR620" i="2"/>
  <c r="AR241" i="2"/>
  <c r="AR91" i="2"/>
  <c r="AR532" i="2"/>
  <c r="AR675" i="2"/>
  <c r="AU606" i="2"/>
  <c r="AU313" i="2"/>
  <c r="AU505" i="2"/>
  <c r="AS663" i="2"/>
  <c r="AS718" i="2"/>
  <c r="AS578" i="2"/>
  <c r="AS488" i="2"/>
  <c r="AS487" i="2"/>
  <c r="AS257" i="2"/>
  <c r="AS178" i="2"/>
  <c r="AS713" i="2"/>
  <c r="AS500" i="2"/>
  <c r="AS42" i="2"/>
  <c r="AS277" i="2"/>
  <c r="AS155" i="2"/>
  <c r="AS263" i="2"/>
  <c r="AT223" i="2"/>
  <c r="AT18" i="2"/>
  <c r="AT72" i="2"/>
  <c r="AT385" i="2"/>
  <c r="AT173" i="2"/>
  <c r="AT97" i="2"/>
  <c r="AR401" i="2"/>
  <c r="AR332" i="2"/>
  <c r="AS225" i="2"/>
  <c r="AS432" i="2"/>
  <c r="AS248" i="2"/>
  <c r="AS401" i="2"/>
  <c r="AS38" i="2"/>
  <c r="AS24" i="2"/>
  <c r="AS92" i="2"/>
  <c r="AS564" i="2"/>
  <c r="AS426" i="2"/>
  <c r="AS316" i="2"/>
  <c r="AS716" i="2"/>
  <c r="AS494" i="2"/>
  <c r="AS44" i="2"/>
  <c r="AS376" i="2"/>
  <c r="AS496" i="2"/>
  <c r="AS301" i="2"/>
  <c r="AS568" i="2"/>
  <c r="AS265" i="2"/>
  <c r="AS368" i="2"/>
  <c r="AS332" i="2"/>
  <c r="AS546" i="2"/>
  <c r="AS350" i="2"/>
  <c r="AS121" i="2"/>
  <c r="AS397" i="2"/>
  <c r="AS253" i="2"/>
  <c r="AS414" i="2"/>
  <c r="AS424" i="2"/>
  <c r="AS63" i="2"/>
  <c r="AS55" i="2"/>
  <c r="AS70" i="2"/>
  <c r="AS415" i="2"/>
  <c r="AS512" i="2"/>
  <c r="AS364" i="2"/>
  <c r="AS202" i="2"/>
  <c r="AS650" i="2"/>
  <c r="AS322" i="2"/>
  <c r="AS256" i="2"/>
  <c r="AS667" i="2"/>
  <c r="AS249" i="2"/>
  <c r="AS210" i="2"/>
  <c r="AS288" i="2"/>
  <c r="AS218" i="2"/>
  <c r="AS410" i="2"/>
  <c r="AS620" i="2"/>
  <c r="AS241" i="2"/>
  <c r="AS635" i="2"/>
  <c r="AS406" i="2"/>
  <c r="AS123" i="2"/>
  <c r="AS390" i="2"/>
  <c r="AS64" i="2"/>
  <c r="AS417" i="2"/>
  <c r="AS242" i="2"/>
  <c r="AT432" i="2"/>
  <c r="AS637" i="2"/>
  <c r="AS441" i="2"/>
  <c r="AS133" i="2"/>
  <c r="AS384" i="2"/>
  <c r="AS321" i="2"/>
  <c r="AS513" i="2"/>
  <c r="AT356" i="2"/>
  <c r="AT588" i="2"/>
  <c r="AT600" i="2"/>
  <c r="AT229" i="2"/>
  <c r="AT427" i="2"/>
  <c r="AT77" i="2"/>
  <c r="AS617" i="2"/>
  <c r="AS627" i="2"/>
  <c r="AS267" i="2"/>
  <c r="AS281" i="2"/>
  <c r="AS697" i="2"/>
  <c r="AS606" i="2"/>
  <c r="AS313" i="2"/>
  <c r="AS505" i="2"/>
  <c r="AS534" i="2"/>
  <c r="AS583" i="2"/>
  <c r="AS725" i="2"/>
  <c r="AS356" i="2"/>
  <c r="AS223" i="2"/>
  <c r="AS677" i="2"/>
  <c r="AS131" i="2"/>
  <c r="AS475" i="2"/>
  <c r="AS669" i="2"/>
  <c r="AS115" i="2"/>
  <c r="AS726" i="2"/>
  <c r="AS436" i="2"/>
  <c r="AS588" i="2"/>
  <c r="AS18" i="2"/>
  <c r="AS691" i="2"/>
  <c r="AS459" i="2"/>
  <c r="AS421" i="2"/>
  <c r="AS652" i="2"/>
  <c r="AS539" i="2"/>
  <c r="AS665" i="2"/>
  <c r="AS300" i="2"/>
  <c r="AS600" i="2"/>
  <c r="AS72" i="2"/>
  <c r="AS656" i="2"/>
  <c r="AS262" i="2"/>
  <c r="AS527" i="2"/>
  <c r="AS82" i="2"/>
  <c r="AS306" i="2"/>
  <c r="AS698" i="2"/>
  <c r="AS142" i="2"/>
  <c r="AS229" i="2"/>
  <c r="AS385" i="2"/>
  <c r="AS345" i="2"/>
  <c r="AS396" i="2"/>
  <c r="AS695" i="2"/>
  <c r="AS711" i="2"/>
  <c r="AS445" i="2"/>
  <c r="AS375" i="2"/>
  <c r="AS138" i="2"/>
  <c r="AS481" i="2"/>
  <c r="AS268" i="2"/>
  <c r="AS283" i="2"/>
  <c r="AS392" i="2"/>
  <c r="AS122" i="2"/>
  <c r="AS379" i="2"/>
  <c r="AS605" i="2"/>
  <c r="AS651" i="2"/>
  <c r="AS89" i="2"/>
  <c r="AS5" i="2"/>
  <c r="AS668" i="2"/>
  <c r="AT505" i="2"/>
  <c r="AT669" i="2"/>
  <c r="AT652" i="2"/>
  <c r="AT82" i="2"/>
  <c r="AT711" i="2"/>
  <c r="AT526" i="2"/>
  <c r="AT569" i="2"/>
  <c r="AS208" i="2"/>
  <c r="AS572" i="2"/>
  <c r="AS492" i="2"/>
  <c r="AS671" i="2"/>
  <c r="AS700" i="2"/>
  <c r="AS239" i="2"/>
  <c r="AS349" i="2"/>
  <c r="AS479" i="2"/>
  <c r="AS340" i="2"/>
  <c r="AS659" i="2"/>
  <c r="AS136" i="2"/>
  <c r="AS719" i="2"/>
  <c r="AS586" i="2"/>
  <c r="AS705" i="2"/>
  <c r="AS403" i="2"/>
  <c r="AS147" i="2"/>
  <c r="AS266" i="2"/>
  <c r="AS660" i="2"/>
  <c r="AS723" i="2"/>
  <c r="AS507" i="2"/>
  <c r="AS478" i="2"/>
  <c r="AS112" i="2"/>
  <c r="AS458" i="2"/>
  <c r="AS166" i="2"/>
  <c r="AS446" i="2"/>
  <c r="AS183" i="2"/>
  <c r="AS61" i="2"/>
  <c r="AS114" i="2"/>
  <c r="AS361" i="2"/>
  <c r="AS271" i="2"/>
  <c r="AS12" i="2"/>
  <c r="AS394" i="2"/>
  <c r="AS213" i="2"/>
  <c r="AS124" i="2"/>
  <c r="AS455" i="2"/>
  <c r="AS214" i="2"/>
  <c r="AS323" i="2"/>
  <c r="AS319" i="2"/>
  <c r="AS412" i="2"/>
  <c r="AS264" i="2"/>
  <c r="AS211" i="2"/>
  <c r="AS93" i="2"/>
  <c r="AS56" i="2"/>
  <c r="AS151" i="2"/>
  <c r="AS407" i="2"/>
  <c r="AS694" i="2"/>
  <c r="AS720" i="2"/>
  <c r="AS275" i="2"/>
  <c r="AS317" i="2"/>
  <c r="AS149" i="2"/>
  <c r="AS260" i="2"/>
  <c r="AS434" i="2"/>
  <c r="AT572" i="2"/>
  <c r="AS599" i="2"/>
  <c r="AS150" i="2"/>
  <c r="AS584" i="2"/>
  <c r="AS355" i="2"/>
  <c r="AS206" i="2"/>
  <c r="AS287" i="2"/>
  <c r="AT583" i="2"/>
  <c r="AT726" i="2"/>
  <c r="AT665" i="2"/>
  <c r="AT698" i="2"/>
  <c r="AT453" i="2"/>
  <c r="AT438" i="2"/>
  <c r="AT425" i="2"/>
  <c r="AR492" i="2"/>
  <c r="AR414" i="2"/>
  <c r="AS433" i="2"/>
  <c r="AS405" i="2"/>
  <c r="AS439" i="2"/>
  <c r="AS692" i="2"/>
  <c r="AS712" i="2"/>
  <c r="AS523" i="2"/>
  <c r="AS466" i="2"/>
  <c r="AS598" i="2"/>
  <c r="AS160" i="2"/>
  <c r="AS88" i="2"/>
  <c r="AS362" i="2"/>
  <c r="AS35" i="2"/>
  <c r="AS134" i="2"/>
  <c r="AS381" i="2"/>
  <c r="AS378" i="2"/>
  <c r="AS307" i="2"/>
  <c r="AS290" i="2"/>
  <c r="AS591" i="2"/>
  <c r="AS640" i="2"/>
  <c r="AS502" i="2"/>
  <c r="AS595" i="2"/>
  <c r="AS456" i="2"/>
  <c r="AS250" i="2"/>
  <c r="AS710" i="2"/>
  <c r="AS269" i="2"/>
  <c r="AS62" i="2"/>
  <c r="AS78" i="2"/>
  <c r="AS232" i="2"/>
  <c r="AS274" i="2"/>
  <c r="AS23" i="2"/>
  <c r="AS152" i="2"/>
  <c r="AS186" i="2"/>
  <c r="AS636" i="2"/>
  <c r="AS614" i="2"/>
  <c r="AS41" i="2"/>
  <c r="AS676" i="2"/>
  <c r="AS171" i="2"/>
  <c r="AS212" i="2"/>
  <c r="AS177" i="2"/>
  <c r="AS284" i="2"/>
  <c r="AS4" i="2"/>
  <c r="AS101" i="2"/>
  <c r="AS334" i="2"/>
  <c r="AS167" i="2"/>
  <c r="AS363" i="2"/>
  <c r="AS217" i="2"/>
  <c r="AS553" i="2"/>
  <c r="AS19" i="2"/>
  <c r="AS592" i="2"/>
  <c r="AS207" i="2"/>
  <c r="AS696" i="2"/>
  <c r="AS535" i="2"/>
  <c r="AS175" i="2"/>
  <c r="AS258" i="2"/>
  <c r="AS224" i="2"/>
  <c r="AS642" i="2"/>
  <c r="AS216" i="2"/>
  <c r="AT725" i="2"/>
  <c r="AT436" i="2"/>
  <c r="AT300" i="2"/>
  <c r="AT142" i="2"/>
  <c r="AT511" i="2"/>
  <c r="AT298" i="2"/>
  <c r="AR38" i="2"/>
  <c r="AS552" i="2"/>
  <c r="AS685" i="2"/>
  <c r="AS693" i="2"/>
  <c r="AS724" i="2"/>
  <c r="AS678" i="2"/>
  <c r="AS193" i="2"/>
  <c r="AS382" i="2"/>
  <c r="AS329" i="2"/>
  <c r="AS729" i="2"/>
  <c r="AS531" i="2"/>
  <c r="AS29" i="2"/>
  <c r="AS51" i="2"/>
  <c r="AS348" i="2"/>
  <c r="AS559" i="2"/>
  <c r="AS689" i="2"/>
  <c r="AS634" i="2"/>
  <c r="AS311" i="2"/>
  <c r="AS517" i="2"/>
  <c r="AS314" i="2"/>
  <c r="AS158" i="2"/>
  <c r="AS504" i="2"/>
  <c r="AS474" i="2"/>
  <c r="AS11" i="2"/>
  <c r="AS190" i="2"/>
  <c r="AS706" i="2"/>
  <c r="AS555" i="2"/>
  <c r="AS444" i="2"/>
  <c r="AS354" i="2"/>
  <c r="AS576" i="2"/>
  <c r="AS188" i="2"/>
  <c r="AS443" i="2"/>
  <c r="AS648" i="2"/>
  <c r="AS525" i="2"/>
  <c r="AS8" i="2"/>
  <c r="AS662" i="2"/>
  <c r="AS86" i="2"/>
  <c r="AS450" i="2"/>
  <c r="AS293" i="2"/>
  <c r="AS402" i="2"/>
  <c r="AS351" i="2"/>
  <c r="AS537" i="2"/>
  <c r="AS94" i="2"/>
  <c r="AS418" i="2"/>
  <c r="AS45" i="2"/>
  <c r="AS516" i="2"/>
  <c r="AS57" i="2"/>
  <c r="AS615" i="2"/>
  <c r="AS708" i="2"/>
  <c r="AS181" i="2"/>
  <c r="AS103" i="2"/>
  <c r="AS562" i="2"/>
  <c r="AS176" i="2"/>
  <c r="AS594" i="2"/>
  <c r="AS197" i="2"/>
  <c r="AS278" i="2"/>
  <c r="AS295" i="2"/>
  <c r="AS240" i="2"/>
  <c r="AS179" i="2"/>
  <c r="AS613" i="2"/>
  <c r="AT313" i="2"/>
  <c r="AT475" i="2"/>
  <c r="AT421" i="2"/>
  <c r="AT262" i="2"/>
  <c r="AT695" i="2"/>
  <c r="AT16" i="2"/>
  <c r="AT457" i="2"/>
  <c r="AR439" i="2"/>
  <c r="AR63" i="2"/>
  <c r="AS730" i="2"/>
  <c r="AS590" i="2"/>
  <c r="AS231" i="2"/>
  <c r="AS126" i="2"/>
  <c r="AS721" i="2"/>
  <c r="AS501" i="2"/>
  <c r="AS558" i="2"/>
  <c r="AS630" i="2"/>
  <c r="AS324" i="2"/>
  <c r="AS386" i="2"/>
  <c r="AS157" i="2"/>
  <c r="AS320" i="2"/>
  <c r="AS413" i="2"/>
  <c r="AS398" i="2"/>
  <c r="AS215" i="2"/>
  <c r="AS102" i="2"/>
  <c r="AS310" i="2"/>
  <c r="AS37" i="2"/>
  <c r="AS645" i="2"/>
  <c r="AS543" i="2"/>
  <c r="AS489" i="2"/>
  <c r="AS560" i="2"/>
  <c r="AS270" i="2"/>
  <c r="AS200" i="2"/>
  <c r="AS480" i="2"/>
  <c r="AS65" i="2"/>
  <c r="AS369" i="2"/>
  <c r="AS623" i="2"/>
  <c r="AS104" i="2"/>
  <c r="AS431" i="2"/>
  <c r="AS624" i="2"/>
  <c r="AS289" i="2"/>
  <c r="AS305" i="2"/>
  <c r="AS6" i="2"/>
  <c r="AS561" i="2"/>
  <c r="AS13" i="2"/>
  <c r="AS430" i="2"/>
  <c r="AS593" i="2"/>
  <c r="AS227" i="2"/>
  <c r="AS610" i="2"/>
  <c r="AS303" i="2"/>
  <c r="AS435" i="2"/>
  <c r="AS468" i="2"/>
  <c r="AS168" i="2"/>
  <c r="AS653" i="2"/>
  <c r="AS683" i="2"/>
  <c r="AS727" i="2"/>
  <c r="AS612" i="2"/>
  <c r="AS198" i="2"/>
  <c r="AS297" i="2"/>
  <c r="AS236" i="2"/>
  <c r="AT433" i="2"/>
  <c r="AS732" i="2"/>
  <c r="AS437" i="2"/>
  <c r="AS113" i="2"/>
  <c r="AS499" i="2"/>
  <c r="AS550" i="2"/>
  <c r="AS477" i="2"/>
  <c r="AT606" i="2"/>
  <c r="AT677" i="2"/>
  <c r="AT691" i="2"/>
  <c r="AT656" i="2"/>
  <c r="AT345" i="2"/>
  <c r="AT48" i="2"/>
  <c r="AT108" i="2"/>
  <c r="AR301" i="2"/>
  <c r="AS404" i="2"/>
  <c r="AS629" i="2"/>
  <c r="AS442" i="2"/>
  <c r="AS701" i="2"/>
  <c r="AS666" i="2"/>
  <c r="AS549" i="2"/>
  <c r="AS209" i="2"/>
  <c r="AS565" i="2"/>
  <c r="AS658" i="2"/>
  <c r="AS684" i="2"/>
  <c r="AS199" i="2"/>
  <c r="AS670" i="2"/>
  <c r="AS366" i="2"/>
  <c r="AS472" i="2"/>
  <c r="AS36" i="2"/>
  <c r="AS618" i="2"/>
  <c r="AS387" i="2"/>
  <c r="AS625" i="2"/>
  <c r="AS646" i="2"/>
  <c r="AS331" i="2"/>
  <c r="AS633" i="2"/>
  <c r="AS71" i="2"/>
  <c r="AS709" i="2"/>
  <c r="AS318" i="2"/>
  <c r="AS451" i="2"/>
  <c r="AS551" i="2"/>
  <c r="AS686" i="2"/>
  <c r="AS203" i="2"/>
  <c r="AS538" i="2"/>
  <c r="AS333" i="2"/>
  <c r="AS22" i="2"/>
  <c r="AS328" i="2"/>
  <c r="AS68" i="2"/>
  <c r="AS664" i="2"/>
  <c r="AS26" i="2"/>
  <c r="AS373" i="2"/>
  <c r="AS327" i="2"/>
  <c r="AS497" i="2"/>
  <c r="AS196" i="2"/>
  <c r="AS506" i="2"/>
  <c r="AS81" i="2"/>
  <c r="AS344" i="2"/>
  <c r="AS582" i="2"/>
  <c r="AS343" i="2"/>
  <c r="AS476" i="2"/>
  <c r="AS148" i="2"/>
  <c r="AS165" i="2"/>
  <c r="AS161" i="2"/>
  <c r="AS673" i="2"/>
  <c r="AS556" i="2"/>
  <c r="AS644" i="2"/>
  <c r="AS111" i="2"/>
  <c r="AT552" i="2"/>
  <c r="AS579" i="2"/>
  <c r="AS84" i="2"/>
  <c r="AS174" i="2"/>
  <c r="AS43" i="2"/>
  <c r="AS110" i="2"/>
  <c r="AS471" i="2"/>
  <c r="AT697" i="2"/>
  <c r="AT131" i="2"/>
  <c r="AT459" i="2"/>
  <c r="AT527" i="2"/>
  <c r="AT396" i="2"/>
  <c r="AT533" i="2"/>
  <c r="AT192" i="2"/>
  <c r="AR92" i="2"/>
  <c r="AR55" i="2"/>
  <c r="AS682" i="2"/>
  <c r="AS205" i="2"/>
  <c r="AS717" i="2"/>
  <c r="AS393" i="2"/>
  <c r="AS707" i="2"/>
  <c r="AS674" i="2"/>
  <c r="AS233" i="2"/>
  <c r="AS486" i="2"/>
  <c r="AS204" i="2"/>
  <c r="AS325" i="2"/>
  <c r="AS59" i="2"/>
  <c r="AS191" i="2"/>
  <c r="AS448" i="2"/>
  <c r="AS162" i="2"/>
  <c r="AS32" i="2"/>
  <c r="AS680" i="2"/>
  <c r="AS237" i="2"/>
  <c r="AS399" i="2"/>
  <c r="AS508" i="2"/>
  <c r="AS128" i="2"/>
  <c r="AS184" i="2"/>
  <c r="AS580" i="2"/>
  <c r="AS139" i="2"/>
  <c r="AS189" i="2"/>
  <c r="AS699" i="2"/>
  <c r="AS83" i="2"/>
  <c r="AS292" i="2"/>
  <c r="AS20" i="2"/>
  <c r="AS530" i="2"/>
  <c r="AS164" i="2"/>
  <c r="AS143" i="2"/>
  <c r="AS622" i="2"/>
  <c r="AS60" i="2"/>
  <c r="AS146" i="2"/>
  <c r="AS27" i="2"/>
  <c r="AS704" i="2"/>
  <c r="AS243" i="2"/>
  <c r="AS510" i="2"/>
  <c r="AS589" i="2"/>
  <c r="AS400" i="2"/>
  <c r="AS420" i="2"/>
  <c r="AS9" i="2"/>
  <c r="AS490" i="2"/>
  <c r="AS100" i="2"/>
  <c r="AS172" i="2"/>
  <c r="AS87" i="2"/>
  <c r="AS482" i="2"/>
  <c r="AS294" i="2"/>
  <c r="AS194" i="2"/>
  <c r="AT208" i="2"/>
  <c r="AS469" i="2"/>
  <c r="AS105" i="2"/>
  <c r="AS195" i="2"/>
  <c r="AS132" i="2"/>
  <c r="AS567" i="2"/>
  <c r="AS655" i="2"/>
  <c r="AS388" i="2"/>
  <c r="AS603" i="2"/>
  <c r="AS395" i="2"/>
  <c r="AS365" i="2"/>
  <c r="AS315" i="2"/>
  <c r="AS585" i="2"/>
  <c r="AS429" i="2"/>
  <c r="AS246" i="2"/>
  <c r="AS557" i="2"/>
  <c r="AS96" i="2"/>
  <c r="AS254" i="2"/>
  <c r="AS140" i="2"/>
  <c r="AS690" i="2"/>
  <c r="AS495" i="2"/>
  <c r="AS185" i="2"/>
  <c r="AS182" i="2"/>
  <c r="AS631" i="2"/>
  <c r="AS423" i="2"/>
  <c r="AS722" i="2"/>
  <c r="AS374" i="2"/>
  <c r="AS485" i="2"/>
  <c r="AS570" i="2"/>
  <c r="AS252" i="2"/>
  <c r="AS541" i="2"/>
  <c r="AS259" i="2"/>
  <c r="AS50" i="2"/>
  <c r="AS563" i="2"/>
  <c r="AS163" i="2"/>
  <c r="AS2" i="2"/>
  <c r="AS597" i="2"/>
  <c r="AS638" i="2"/>
  <c r="AS304" i="2"/>
  <c r="AS409" i="2"/>
  <c r="AS219" i="2"/>
  <c r="AS577" i="2"/>
  <c r="AS619" i="2"/>
  <c r="AS54" i="2"/>
  <c r="AS47" i="2"/>
  <c r="AS702" i="2"/>
  <c r="AS276" i="2"/>
  <c r="AS714" i="2"/>
  <c r="AS514" i="2"/>
  <c r="AS452" i="2"/>
  <c r="AS34" i="2"/>
  <c r="AS574" i="2"/>
  <c r="AS554" i="2"/>
  <c r="AS465" i="2"/>
  <c r="AS98" i="2"/>
  <c r="AS221" i="2"/>
  <c r="AS296" i="2"/>
  <c r="AS688" i="2"/>
  <c r="AS286" i="2"/>
  <c r="AS154" i="2"/>
  <c r="AS461" i="2"/>
  <c r="AS116" i="2"/>
  <c r="AS371" i="2"/>
  <c r="AS106" i="2"/>
  <c r="AS529" i="2"/>
  <c r="AS464" i="2"/>
  <c r="AS657" i="2"/>
  <c r="AS609" i="2"/>
  <c r="AS391" i="2"/>
  <c r="AS30" i="2"/>
  <c r="AS377" i="2"/>
  <c r="AS280" i="2"/>
  <c r="AS28" i="2"/>
  <c r="AS470" i="2"/>
  <c r="AS542" i="2"/>
  <c r="AS601" i="2"/>
  <c r="AS731" i="2"/>
  <c r="AS282" i="2"/>
  <c r="AS222" i="2"/>
  <c r="AS33" i="2"/>
  <c r="AS616" i="2"/>
  <c r="AS545" i="2"/>
  <c r="AS308" i="2"/>
  <c r="AS129" i="2"/>
  <c r="AS127" i="2"/>
  <c r="AS230" i="2"/>
  <c r="AS109" i="2"/>
  <c r="AS169" i="2"/>
  <c r="AS661" i="2"/>
  <c r="AS473" i="2"/>
  <c r="AS581" i="2"/>
  <c r="AS49" i="2"/>
  <c r="AS338" i="2"/>
  <c r="AS483" i="2"/>
  <c r="AS125" i="2"/>
  <c r="AS69" i="2"/>
  <c r="AS15" i="2"/>
  <c r="AS641" i="2"/>
  <c r="AS639" i="2"/>
  <c r="AS573" i="2"/>
  <c r="AS339" i="2"/>
  <c r="AS337" i="2"/>
  <c r="AS245" i="2"/>
  <c r="AS272" i="2"/>
  <c r="AS75" i="2"/>
  <c r="AS544" i="2"/>
  <c r="AS342" i="2"/>
  <c r="AS346" i="2"/>
  <c r="AS521" i="2"/>
  <c r="AS419" i="2"/>
  <c r="AS628" i="2"/>
  <c r="AS463" i="2"/>
  <c r="AS90" i="2"/>
  <c r="AT405" i="2"/>
  <c r="AS91" i="2"/>
  <c r="AS532" i="2"/>
  <c r="AS675" i="2"/>
  <c r="AS604" i="2"/>
  <c r="AT671" i="2"/>
  <c r="AT692" i="2"/>
  <c r="AT700" i="2"/>
  <c r="AT239" i="2"/>
  <c r="AT349" i="2"/>
  <c r="AT479" i="2"/>
  <c r="AT340" i="2"/>
  <c r="AT659" i="2"/>
  <c r="AT136" i="2"/>
  <c r="AT719" i="2"/>
  <c r="AT586" i="2"/>
  <c r="AT705" i="2"/>
  <c r="AT403" i="2"/>
  <c r="AT147" i="2"/>
  <c r="AT266" i="2"/>
  <c r="AT660" i="2"/>
  <c r="AT723" i="2"/>
  <c r="AT507" i="2"/>
  <c r="AT478" i="2"/>
  <c r="AT112" i="2"/>
  <c r="AT458" i="2"/>
  <c r="AT166" i="2"/>
  <c r="AT446" i="2"/>
  <c r="AT183" i="2"/>
  <c r="AT61" i="2"/>
  <c r="AT114" i="2"/>
  <c r="AT361" i="2"/>
  <c r="AT271" i="2"/>
  <c r="AT12" i="2"/>
  <c r="AT394" i="2"/>
  <c r="AT213" i="2"/>
  <c r="AT124" i="2"/>
  <c r="AT455" i="2"/>
  <c r="AT214" i="2"/>
  <c r="AT323" i="2"/>
  <c r="AT319" i="2"/>
  <c r="AT412" i="2"/>
  <c r="AT264" i="2"/>
  <c r="AT211" i="2"/>
  <c r="AT93" i="2"/>
  <c r="AT56" i="2"/>
  <c r="AT151" i="2"/>
  <c r="AT407" i="2"/>
  <c r="AT247" i="2"/>
  <c r="AT522" i="2"/>
  <c r="AT141" i="2"/>
  <c r="AT621" i="2"/>
  <c r="AT220" i="2"/>
  <c r="AT309" i="2"/>
  <c r="AT411" i="2"/>
  <c r="AT632" i="2"/>
  <c r="AT80" i="2"/>
  <c r="AT137" i="2"/>
  <c r="AT347" i="2"/>
  <c r="AT255" i="2"/>
  <c r="AT85" i="2"/>
  <c r="AT159" i="2"/>
  <c r="AT187" i="2"/>
  <c r="AT3" i="2"/>
  <c r="AT53" i="2"/>
  <c r="AT462" i="2"/>
  <c r="AR697" i="2"/>
  <c r="AR534" i="2"/>
  <c r="AR115" i="2"/>
  <c r="AR436" i="2"/>
  <c r="AR18" i="2"/>
  <c r="AR652" i="2"/>
  <c r="AR539" i="2"/>
  <c r="AR665" i="2"/>
  <c r="AR600" i="2"/>
  <c r="AR72" i="2"/>
  <c r="AR262" i="2"/>
  <c r="AR82" i="2"/>
  <c r="AR306" i="2"/>
  <c r="AR142" i="2"/>
  <c r="AR229" i="2"/>
  <c r="AR385" i="2"/>
  <c r="AR345" i="2"/>
  <c r="AR396" i="2"/>
  <c r="AR511" i="2"/>
  <c r="AR427" i="2"/>
  <c r="AR173" i="2"/>
  <c r="AR48" i="2"/>
  <c r="AR533" i="2"/>
  <c r="AR16" i="2"/>
  <c r="AR438" i="2"/>
  <c r="AR298" i="2"/>
  <c r="AR77" i="2"/>
  <c r="AR192" i="2"/>
  <c r="AR97" i="2"/>
  <c r="AR108" i="2"/>
  <c r="AR569" i="2"/>
  <c r="AR383" i="2"/>
  <c r="AR425" i="2"/>
  <c r="AU671" i="2"/>
  <c r="AU692" i="2"/>
  <c r="AU700" i="2"/>
  <c r="AU239" i="2"/>
  <c r="AS453" i="2"/>
  <c r="AS511" i="2"/>
  <c r="AS427" i="2"/>
  <c r="AS173" i="2"/>
  <c r="AS48" i="2"/>
  <c r="AS533" i="2"/>
  <c r="AS16" i="2"/>
  <c r="AS526" i="2"/>
  <c r="AS679" i="2"/>
  <c r="AS438" i="2"/>
  <c r="AS298" i="2"/>
  <c r="AS77" i="2"/>
  <c r="AS192" i="2"/>
  <c r="AS97" i="2"/>
  <c r="AS457" i="2"/>
  <c r="AS108" i="2"/>
  <c r="AS569" i="2"/>
  <c r="AS383" i="2"/>
  <c r="AS425" i="2"/>
  <c r="AT712" i="2"/>
  <c r="AT523" i="2"/>
  <c r="AT466" i="2"/>
  <c r="AT598" i="2"/>
  <c r="AT160" i="2"/>
  <c r="AT88" i="2"/>
  <c r="AT362" i="2"/>
  <c r="AT35" i="2"/>
  <c r="AT134" i="2"/>
  <c r="AT381" i="2"/>
  <c r="AT378" i="2"/>
  <c r="AT307" i="2"/>
  <c r="AT290" i="2"/>
  <c r="AT591" i="2"/>
  <c r="AT640" i="2"/>
  <c r="AT502" i="2"/>
  <c r="AT595" i="2"/>
  <c r="AT456" i="2"/>
  <c r="AT250" i="2"/>
  <c r="AT710" i="2"/>
  <c r="AT269" i="2"/>
  <c r="AT62" i="2"/>
  <c r="AT78" i="2"/>
  <c r="AT232" i="2"/>
  <c r="AT274" i="2"/>
  <c r="AT23" i="2"/>
  <c r="AT152" i="2"/>
  <c r="AT186" i="2"/>
  <c r="AT636" i="2"/>
  <c r="AT614" i="2"/>
  <c r="AT41" i="2"/>
  <c r="AT676" i="2"/>
  <c r="AT171" i="2"/>
  <c r="AT212" i="2"/>
  <c r="AT177" i="2"/>
  <c r="AT284" i="2"/>
  <c r="AT4" i="2"/>
  <c r="AT101" i="2"/>
  <c r="AT334" i="2"/>
  <c r="AT99" i="2"/>
  <c r="AT408" i="2"/>
  <c r="AT302" i="2"/>
  <c r="AT566" i="2"/>
  <c r="AT107" i="2"/>
  <c r="AT575" i="2"/>
  <c r="AT201" i="2"/>
  <c r="AT519" i="2"/>
  <c r="AT440" i="2"/>
  <c r="AT548" i="2"/>
  <c r="AT285" i="2"/>
  <c r="AT17" i="2"/>
  <c r="AT389" i="2"/>
  <c r="AT144" i="2"/>
  <c r="AT326" i="2"/>
  <c r="AT73" i="2"/>
  <c r="AT234" i="2"/>
  <c r="AT251" i="2"/>
  <c r="AT67" i="2"/>
  <c r="AT596" i="2"/>
  <c r="AT484" i="2"/>
  <c r="AT536" i="2"/>
  <c r="AR692" i="2"/>
  <c r="AR479" i="2"/>
  <c r="AR403" i="2"/>
  <c r="AR147" i="2"/>
  <c r="AR266" i="2"/>
  <c r="AR507" i="2"/>
  <c r="AR478" i="2"/>
  <c r="AR112" i="2"/>
  <c r="AR458" i="2"/>
  <c r="AR166" i="2"/>
  <c r="AR446" i="2"/>
  <c r="AR183" i="2"/>
  <c r="AR61" i="2"/>
  <c r="AR114" i="2"/>
  <c r="AR271" i="2"/>
  <c r="AR12" i="2"/>
  <c r="AR394" i="2"/>
  <c r="AR213" i="2"/>
  <c r="AR124" i="2"/>
  <c r="AR455" i="2"/>
  <c r="AR214" i="2"/>
  <c r="AR319" i="2"/>
  <c r="AR412" i="2"/>
  <c r="AR264" i="2"/>
  <c r="AR211" i="2"/>
  <c r="AR93" i="2"/>
  <c r="AR56" i="2"/>
  <c r="AR151" i="2"/>
  <c r="AS247" i="2"/>
  <c r="AS522" i="2"/>
  <c r="AS141" i="2"/>
  <c r="AS621" i="2"/>
  <c r="AS220" i="2"/>
  <c r="AS309" i="2"/>
  <c r="AS411" i="2"/>
  <c r="AS632" i="2"/>
  <c r="AS80" i="2"/>
  <c r="AS137" i="2"/>
  <c r="AS347" i="2"/>
  <c r="AS255" i="2"/>
  <c r="AS85" i="2"/>
  <c r="AS159" i="2"/>
  <c r="AS187" i="2"/>
  <c r="AS3" i="2"/>
  <c r="AS53" i="2"/>
  <c r="AS462" i="2"/>
  <c r="AT730" i="2"/>
  <c r="AT682" i="2"/>
  <c r="AT629" i="2"/>
  <c r="AT685" i="2"/>
  <c r="AT590" i="2"/>
  <c r="AT205" i="2"/>
  <c r="AT442" i="2"/>
  <c r="AT693" i="2"/>
  <c r="AT231" i="2"/>
  <c r="AT724" i="2"/>
  <c r="AT126" i="2"/>
  <c r="AT678" i="2"/>
  <c r="AT193" i="2"/>
  <c r="AT382" i="2"/>
  <c r="AT329" i="2"/>
  <c r="AT729" i="2"/>
  <c r="AT531" i="2"/>
  <c r="AT29" i="2"/>
  <c r="AT51" i="2"/>
  <c r="AT348" i="2"/>
  <c r="AT559" i="2"/>
  <c r="AT689" i="2"/>
  <c r="AT634" i="2"/>
  <c r="AT311" i="2"/>
  <c r="AT517" i="2"/>
  <c r="AT314" i="2"/>
  <c r="AT158" i="2"/>
  <c r="AT504" i="2"/>
  <c r="AT474" i="2"/>
  <c r="AT11" i="2"/>
  <c r="AT190" i="2"/>
  <c r="AT706" i="2"/>
  <c r="AT555" i="2"/>
  <c r="AT444" i="2"/>
  <c r="AT354" i="2"/>
  <c r="AT576" i="2"/>
  <c r="AT188" i="2"/>
  <c r="AT443" i="2"/>
  <c r="AT648" i="2"/>
  <c r="AT525" i="2"/>
  <c r="AT8" i="2"/>
  <c r="AT662" i="2"/>
  <c r="AT86" i="2"/>
  <c r="AT450" i="2"/>
  <c r="AT293" i="2"/>
  <c r="AT402" i="2"/>
  <c r="AT351" i="2"/>
  <c r="AT537" i="2"/>
  <c r="AT94" i="2"/>
  <c r="AT418" i="2"/>
  <c r="AT45" i="2"/>
  <c r="AT516" i="2"/>
  <c r="AT372" i="2"/>
  <c r="AT515" i="2"/>
  <c r="AT279" i="2"/>
  <c r="AT312" i="2"/>
  <c r="AT130" i="2"/>
  <c r="AT547" i="2"/>
  <c r="AT66" i="2"/>
  <c r="AT357" i="2"/>
  <c r="AT353" i="2"/>
  <c r="AR290" i="2"/>
  <c r="AR269" i="2"/>
  <c r="AR62" i="2"/>
  <c r="AR274" i="2"/>
  <c r="AR23" i="2"/>
  <c r="AR152" i="2"/>
  <c r="AR186" i="2"/>
  <c r="AR171" i="2"/>
  <c r="AR177" i="2"/>
  <c r="AR284" i="2"/>
  <c r="AR4" i="2"/>
  <c r="AR334" i="2"/>
  <c r="AR99" i="2"/>
  <c r="AR408" i="2"/>
  <c r="AR302" i="2"/>
  <c r="AR107" i="2"/>
  <c r="AR201" i="2"/>
  <c r="AR440" i="2"/>
  <c r="AR548" i="2"/>
  <c r="AR17" i="2"/>
  <c r="AR389" i="2"/>
  <c r="AR144" i="2"/>
  <c r="AR326" i="2"/>
  <c r="AR73" i="2"/>
  <c r="AR234" i="2"/>
  <c r="AR251" i="2"/>
  <c r="AR596" i="2"/>
  <c r="AS99" i="2"/>
  <c r="AS408" i="2"/>
  <c r="AS302" i="2"/>
  <c r="AS566" i="2"/>
  <c r="AS107" i="2"/>
  <c r="AS575" i="2"/>
  <c r="AS201" i="2"/>
  <c r="AS519" i="2"/>
  <c r="AS440" i="2"/>
  <c r="AS548" i="2"/>
  <c r="AS285" i="2"/>
  <c r="AS17" i="2"/>
  <c r="AS389" i="2"/>
  <c r="AS144" i="2"/>
  <c r="AS326" i="2"/>
  <c r="AS73" i="2"/>
  <c r="AS234" i="2"/>
  <c r="AS251" i="2"/>
  <c r="AS67" i="2"/>
  <c r="AS596" i="2"/>
  <c r="AS484" i="2"/>
  <c r="AS536" i="2"/>
  <c r="AT721" i="2"/>
  <c r="AT501" i="2"/>
  <c r="AT558" i="2"/>
  <c r="AT630" i="2"/>
  <c r="AT324" i="2"/>
  <c r="AT386" i="2"/>
  <c r="AT157" i="2"/>
  <c r="AT320" i="2"/>
  <c r="AT413" i="2"/>
  <c r="AT398" i="2"/>
  <c r="AT215" i="2"/>
  <c r="AT102" i="2"/>
  <c r="AT310" i="2"/>
  <c r="AT37" i="2"/>
  <c r="AT645" i="2"/>
  <c r="AT543" i="2"/>
  <c r="AT489" i="2"/>
  <c r="AT560" i="2"/>
  <c r="AT270" i="2"/>
  <c r="AT200" i="2"/>
  <c r="AT480" i="2"/>
  <c r="AT65" i="2"/>
  <c r="AT369" i="2"/>
  <c r="AT623" i="2"/>
  <c r="AT104" i="2"/>
  <c r="AT431" i="2"/>
  <c r="AT624" i="2"/>
  <c r="AT289" i="2"/>
  <c r="AT305" i="2"/>
  <c r="AT6" i="2"/>
  <c r="AT561" i="2"/>
  <c r="AT13" i="2"/>
  <c r="AT430" i="2"/>
  <c r="AT593" i="2"/>
  <c r="AT227" i="2"/>
  <c r="AT610" i="2"/>
  <c r="AT303" i="2"/>
  <c r="AT435" i="2"/>
  <c r="AT468" i="2"/>
  <c r="AT168" i="2"/>
  <c r="AT422" i="2"/>
  <c r="AT467" i="2"/>
  <c r="AT74" i="2"/>
  <c r="AT31" i="2"/>
  <c r="AT647" i="2"/>
  <c r="AT273" i="2"/>
  <c r="AT226" i="2"/>
  <c r="AT228" i="2"/>
  <c r="AT145" i="2"/>
  <c r="AT238" i="2"/>
  <c r="AT336" i="2"/>
  <c r="AT117" i="2"/>
  <c r="AT503" i="2"/>
  <c r="AT10" i="2"/>
  <c r="AT447" i="2"/>
  <c r="AT454" i="2"/>
  <c r="AT299" i="2"/>
  <c r="AT180" i="2"/>
  <c r="AT359" i="2"/>
  <c r="AT672" i="2"/>
  <c r="AT518" i="2"/>
  <c r="AR442" i="2"/>
  <c r="AR193" i="2"/>
  <c r="AS372" i="2"/>
  <c r="AS515" i="2"/>
  <c r="AS279" i="2"/>
  <c r="AS312" i="2"/>
  <c r="AS130" i="2"/>
  <c r="AS547" i="2"/>
  <c r="AS66" i="2"/>
  <c r="AS357" i="2"/>
  <c r="AS353" i="2"/>
  <c r="AT701" i="2"/>
  <c r="AT666" i="2"/>
  <c r="AT549" i="2"/>
  <c r="AT209" i="2"/>
  <c r="AT565" i="2"/>
  <c r="AT658" i="2"/>
  <c r="AT684" i="2"/>
  <c r="AT199" i="2"/>
  <c r="AT670" i="2"/>
  <c r="AT366" i="2"/>
  <c r="AT472" i="2"/>
  <c r="AT36" i="2"/>
  <c r="AT618" i="2"/>
  <c r="AT387" i="2"/>
  <c r="AT625" i="2"/>
  <c r="AT646" i="2"/>
  <c r="AT331" i="2"/>
  <c r="AT633" i="2"/>
  <c r="AT71" i="2"/>
  <c r="AT709" i="2"/>
  <c r="AT318" i="2"/>
  <c r="AT451" i="2"/>
  <c r="AT551" i="2"/>
  <c r="AT686" i="2"/>
  <c r="AT203" i="2"/>
  <c r="AT538" i="2"/>
  <c r="AT333" i="2"/>
  <c r="AT22" i="2"/>
  <c r="AT328" i="2"/>
  <c r="AT68" i="2"/>
  <c r="AT664" i="2"/>
  <c r="AT26" i="2"/>
  <c r="AT373" i="2"/>
  <c r="AT327" i="2"/>
  <c r="AT497" i="2"/>
  <c r="AT196" i="2"/>
  <c r="AT506" i="2"/>
  <c r="AT81" i="2"/>
  <c r="AT344" i="2"/>
  <c r="AT582" i="2"/>
  <c r="AT343" i="2"/>
  <c r="AT476" i="2"/>
  <c r="AT156" i="2"/>
  <c r="AT79" i="2"/>
  <c r="AT428" i="2"/>
  <c r="AT626" i="2"/>
  <c r="AT654" i="2"/>
  <c r="AT524" i="2"/>
  <c r="AT95" i="2"/>
  <c r="AT291" i="2"/>
  <c r="AT46" i="2"/>
  <c r="AT493" i="2"/>
  <c r="AT118" i="2"/>
  <c r="AT608" i="2"/>
  <c r="AT643" i="2"/>
  <c r="AT358" i="2"/>
  <c r="AT119" i="2"/>
  <c r="AT367" i="2"/>
  <c r="AT360" i="2"/>
  <c r="AT40" i="2"/>
  <c r="AT460" i="2"/>
  <c r="AR558" i="2"/>
  <c r="AR310" i="2"/>
  <c r="AR37" i="2"/>
  <c r="AR645" i="2"/>
  <c r="AR560" i="2"/>
  <c r="AR200" i="2"/>
  <c r="AR480" i="2"/>
  <c r="AR65" i="2"/>
  <c r="AR369" i="2"/>
  <c r="AR623" i="2"/>
  <c r="AR104" i="2"/>
  <c r="AR305" i="2"/>
  <c r="AR6" i="2"/>
  <c r="AR561" i="2"/>
  <c r="AR13" i="2"/>
  <c r="AR593" i="2"/>
  <c r="AR610" i="2"/>
  <c r="AR303" i="2"/>
  <c r="AR468" i="2"/>
  <c r="AR168" i="2"/>
  <c r="AR422" i="2"/>
  <c r="AR467" i="2"/>
  <c r="AR74" i="2"/>
  <c r="AR31" i="2"/>
  <c r="AR273" i="2"/>
  <c r="AR228" i="2"/>
  <c r="AR238" i="2"/>
  <c r="AR336" i="2"/>
  <c r="AR117" i="2"/>
  <c r="AR503" i="2"/>
  <c r="AR10" i="2"/>
  <c r="AR447" i="2"/>
  <c r="AR454" i="2"/>
  <c r="AR299" i="2"/>
  <c r="AR359" i="2"/>
  <c r="AR672" i="2"/>
  <c r="AR518" i="2"/>
  <c r="AU701" i="2"/>
  <c r="AU666" i="2"/>
  <c r="AU549" i="2"/>
  <c r="AU209" i="2"/>
  <c r="AU565" i="2"/>
  <c r="AU658" i="2"/>
  <c r="AS422" i="2"/>
  <c r="AS467" i="2"/>
  <c r="AS74" i="2"/>
  <c r="AS31" i="2"/>
  <c r="AS647" i="2"/>
  <c r="AS273" i="2"/>
  <c r="AS226" i="2"/>
  <c r="AS228" i="2"/>
  <c r="AS145" i="2"/>
  <c r="AS238" i="2"/>
  <c r="AS336" i="2"/>
  <c r="AS117" i="2"/>
  <c r="AS503" i="2"/>
  <c r="AS10" i="2"/>
  <c r="AS447" i="2"/>
  <c r="AS454" i="2"/>
  <c r="AS299" i="2"/>
  <c r="AS180" i="2"/>
  <c r="AS359" i="2"/>
  <c r="AS672" i="2"/>
  <c r="AS518" i="2"/>
  <c r="AT717" i="2"/>
  <c r="AT393" i="2"/>
  <c r="AT707" i="2"/>
  <c r="AT674" i="2"/>
  <c r="AT233" i="2"/>
  <c r="AT486" i="2"/>
  <c r="AT204" i="2"/>
  <c r="AT325" i="2"/>
  <c r="AT59" i="2"/>
  <c r="AT191" i="2"/>
  <c r="AT448" i="2"/>
  <c r="AT162" i="2"/>
  <c r="AT32" i="2"/>
  <c r="AT680" i="2"/>
  <c r="AT237" i="2"/>
  <c r="AT399" i="2"/>
  <c r="AT508" i="2"/>
  <c r="AT128" i="2"/>
  <c r="AT184" i="2"/>
  <c r="AT580" i="2"/>
  <c r="AT139" i="2"/>
  <c r="AT189" i="2"/>
  <c r="AT699" i="2"/>
  <c r="AT83" i="2"/>
  <c r="AT292" i="2"/>
  <c r="AT20" i="2"/>
  <c r="AT530" i="2"/>
  <c r="AT164" i="2"/>
  <c r="AT143" i="2"/>
  <c r="AT622" i="2"/>
  <c r="AT60" i="2"/>
  <c r="AT146" i="2"/>
  <c r="AT27" i="2"/>
  <c r="AT704" i="2"/>
  <c r="AT243" i="2"/>
  <c r="AT510" i="2"/>
  <c r="AT589" i="2"/>
  <c r="AT400" i="2"/>
  <c r="AT420" i="2"/>
  <c r="AT9" i="2"/>
  <c r="AT235" i="2"/>
  <c r="AT14" i="2"/>
  <c r="AT170" i="2"/>
  <c r="AT520" i="2"/>
  <c r="AT649" i="2"/>
  <c r="AT52" i="2"/>
  <c r="AT687" i="2"/>
  <c r="AT509" i="2"/>
  <c r="AT261" i="2"/>
  <c r="AT715" i="2"/>
  <c r="AT120" i="2"/>
  <c r="AT58" i="2"/>
  <c r="AT416" i="2"/>
  <c r="AT7" i="2"/>
  <c r="AT380" i="2"/>
  <c r="AT135" i="2"/>
  <c r="AT491" i="2"/>
  <c r="AT528" i="2"/>
  <c r="AT244" i="2"/>
  <c r="AT370" i="2"/>
  <c r="AT498" i="2"/>
  <c r="AR387" i="2"/>
  <c r="AR331" i="2"/>
  <c r="AR633" i="2"/>
  <c r="AR71" i="2"/>
  <c r="AR318" i="2"/>
  <c r="AR451" i="2"/>
  <c r="AR203" i="2"/>
  <c r="AR333" i="2"/>
  <c r="AR22" i="2"/>
  <c r="AR328" i="2"/>
  <c r="AR68" i="2"/>
  <c r="AR664" i="2"/>
  <c r="AR26" i="2"/>
  <c r="AR327" i="2"/>
  <c r="AR497" i="2"/>
  <c r="AR196" i="2"/>
  <c r="AR81" i="2"/>
  <c r="AR343" i="2"/>
  <c r="AR476" i="2"/>
  <c r="AR156" i="2"/>
  <c r="AR428" i="2"/>
  <c r="AR95" i="2"/>
  <c r="AS156" i="2"/>
  <c r="AS79" i="2"/>
  <c r="AS428" i="2"/>
  <c r="AS626" i="2"/>
  <c r="AS654" i="2"/>
  <c r="AS524" i="2"/>
  <c r="AS95" i="2"/>
  <c r="AS291" i="2"/>
  <c r="AS46" i="2"/>
  <c r="AS493" i="2"/>
  <c r="AS118" i="2"/>
  <c r="AS608" i="2"/>
  <c r="AS643" i="2"/>
  <c r="AS358" i="2"/>
  <c r="AS119" i="2"/>
  <c r="AS367" i="2"/>
  <c r="AS360" i="2"/>
  <c r="AS40" i="2"/>
  <c r="AS460" i="2"/>
  <c r="AT655" i="2"/>
  <c r="AT388" i="2"/>
  <c r="AT603" i="2"/>
  <c r="AT395" i="2"/>
  <c r="AT365" i="2"/>
  <c r="AT315" i="2"/>
  <c r="AT585" i="2"/>
  <c r="AT429" i="2"/>
  <c r="AT246" i="2"/>
  <c r="AT557" i="2"/>
  <c r="AT96" i="2"/>
  <c r="AT254" i="2"/>
  <c r="AT140" i="2"/>
  <c r="AT690" i="2"/>
  <c r="AT495" i="2"/>
  <c r="AT185" i="2"/>
  <c r="AT182" i="2"/>
  <c r="AT631" i="2"/>
  <c r="AT423" i="2"/>
  <c r="AT722" i="2"/>
  <c r="AT374" i="2"/>
  <c r="AT485" i="2"/>
  <c r="AT570" i="2"/>
  <c r="AT252" i="2"/>
  <c r="AT541" i="2"/>
  <c r="AT259" i="2"/>
  <c r="AT50" i="2"/>
  <c r="AT563" i="2"/>
  <c r="AT163" i="2"/>
  <c r="AT2" i="2"/>
  <c r="AT597" i="2"/>
  <c r="AT638" i="2"/>
  <c r="AT304" i="2"/>
  <c r="AT409" i="2"/>
  <c r="AT219" i="2"/>
  <c r="AT577" i="2"/>
  <c r="AT619" i="2"/>
  <c r="AT54" i="2"/>
  <c r="AT47" i="2"/>
  <c r="AT702" i="2"/>
  <c r="AT276" i="2"/>
  <c r="AT714" i="2"/>
  <c r="AT514" i="2"/>
  <c r="AT452" i="2"/>
  <c r="AT34" i="2"/>
  <c r="AT574" i="2"/>
  <c r="AT554" i="2"/>
  <c r="AT465" i="2"/>
  <c r="AT98" i="2"/>
  <c r="AT221" i="2"/>
  <c r="AT296" i="2"/>
  <c r="AT688" i="2"/>
  <c r="AT286" i="2"/>
  <c r="AT154" i="2"/>
  <c r="AT461" i="2"/>
  <c r="AT116" i="2"/>
  <c r="AT371" i="2"/>
  <c r="AT106" i="2"/>
  <c r="AT529" i="2"/>
  <c r="AT464" i="2"/>
  <c r="AT352" i="2"/>
  <c r="AR707" i="2"/>
  <c r="AR486" i="2"/>
  <c r="AR32" i="2"/>
  <c r="AR237" i="2"/>
  <c r="AR399" i="2"/>
  <c r="AR128" i="2"/>
  <c r="AR184" i="2"/>
  <c r="AR139" i="2"/>
  <c r="AR189" i="2"/>
  <c r="AR83" i="2"/>
  <c r="AR20" i="2"/>
  <c r="AR530" i="2"/>
  <c r="AR164" i="2"/>
  <c r="AR143" i="2"/>
  <c r="AR622" i="2"/>
  <c r="AR243" i="2"/>
  <c r="AR589" i="2"/>
  <c r="AR400" i="2"/>
  <c r="AR9" i="2"/>
  <c r="AR235" i="2"/>
  <c r="AR14" i="2"/>
  <c r="AR52" i="2"/>
  <c r="AS235" i="2"/>
  <c r="AS14" i="2"/>
  <c r="AS170" i="2"/>
  <c r="AS520" i="2"/>
  <c r="AS649" i="2"/>
  <c r="AS52" i="2"/>
  <c r="AS687" i="2"/>
  <c r="AS509" i="2"/>
  <c r="AS261" i="2"/>
  <c r="AS715" i="2"/>
  <c r="AS120" i="2"/>
  <c r="AS58" i="2"/>
  <c r="AS416" i="2"/>
  <c r="AS7" i="2"/>
  <c r="AS380" i="2"/>
  <c r="AS135" i="2"/>
  <c r="AS491" i="2"/>
  <c r="AS528" i="2"/>
  <c r="AS244" i="2"/>
  <c r="AS370" i="2"/>
  <c r="AS498" i="2"/>
  <c r="AT703" i="2"/>
  <c r="AT449" i="2"/>
  <c r="AT330" i="2"/>
  <c r="AT571" i="2"/>
  <c r="AT681" i="2"/>
  <c r="AT653" i="2"/>
  <c r="AT635" i="2"/>
  <c r="AT694" i="2"/>
  <c r="AT167" i="2"/>
  <c r="AT657" i="2"/>
  <c r="AT490" i="2"/>
  <c r="AT57" i="2"/>
  <c r="AT663" i="2"/>
  <c r="AT375" i="2"/>
  <c r="AT148" i="2"/>
  <c r="AT609" i="2"/>
  <c r="AT391" i="2"/>
  <c r="AT30" i="2"/>
  <c r="AT377" i="2"/>
  <c r="AT280" i="2"/>
  <c r="AT28" i="2"/>
  <c r="AT470" i="2"/>
  <c r="AT542" i="2"/>
  <c r="AT601" i="2"/>
  <c r="AT731" i="2"/>
  <c r="AT282" i="2"/>
  <c r="AT222" i="2"/>
  <c r="AT33" i="2"/>
  <c r="AT616" i="2"/>
  <c r="AT545" i="2"/>
  <c r="AT308" i="2"/>
  <c r="AT129" i="2"/>
  <c r="AT127" i="2"/>
  <c r="AT230" i="2"/>
  <c r="AT109" i="2"/>
  <c r="AT169" i="2"/>
  <c r="AT661" i="2"/>
  <c r="AT473" i="2"/>
  <c r="AT581" i="2"/>
  <c r="AT49" i="2"/>
  <c r="AT338" i="2"/>
  <c r="AT483" i="2"/>
  <c r="AT125" i="2"/>
  <c r="AT69" i="2"/>
  <c r="AT15" i="2"/>
  <c r="AT641" i="2"/>
  <c r="AT639" i="2"/>
  <c r="AT573" i="2"/>
  <c r="AT339" i="2"/>
  <c r="AT337" i="2"/>
  <c r="AT245" i="2"/>
  <c r="AT272" i="2"/>
  <c r="AT75" i="2"/>
  <c r="AT544" i="2"/>
  <c r="AT342" i="2"/>
  <c r="AT346" i="2"/>
  <c r="AT521" i="2"/>
  <c r="AT419" i="2"/>
  <c r="AT628" i="2"/>
  <c r="AT463" i="2"/>
  <c r="AT90" i="2"/>
  <c r="AS352" i="2"/>
  <c r="AT728" i="2"/>
  <c r="AT683" i="2"/>
  <c r="AT406" i="2"/>
  <c r="AT720" i="2"/>
  <c r="AT363" i="2"/>
  <c r="AT100" i="2"/>
  <c r="AT615" i="2"/>
  <c r="AT138" i="2"/>
  <c r="AT718" i="2"/>
  <c r="AT165" i="2"/>
  <c r="AT602" i="2"/>
  <c r="AT727" i="2"/>
  <c r="AT123" i="2"/>
  <c r="AT275" i="2"/>
  <c r="AT217" i="2"/>
  <c r="AT172" i="2"/>
  <c r="AT708" i="2"/>
  <c r="AT481" i="2"/>
  <c r="AT578" i="2"/>
  <c r="AT161" i="2"/>
  <c r="AT21" i="2"/>
  <c r="AT612" i="2"/>
  <c r="AT390" i="2"/>
  <c r="AT317" i="2"/>
  <c r="AT553" i="2"/>
  <c r="AT87" i="2"/>
  <c r="AT181" i="2"/>
  <c r="AT268" i="2"/>
  <c r="AT488" i="2"/>
  <c r="AT673" i="2"/>
  <c r="AT540" i="2"/>
  <c r="AT198" i="2"/>
  <c r="AT64" i="2"/>
  <c r="AT149" i="2"/>
  <c r="AT19" i="2"/>
  <c r="AT482" i="2"/>
  <c r="AT103" i="2"/>
  <c r="AT283" i="2"/>
  <c r="AT487" i="2"/>
  <c r="AT556" i="2"/>
  <c r="AT587" i="2"/>
  <c r="AT297" i="2"/>
  <c r="AT417" i="2"/>
  <c r="AT260" i="2"/>
  <c r="AT592" i="2"/>
  <c r="AT294" i="2"/>
  <c r="AT562" i="2"/>
  <c r="AT392" i="2"/>
  <c r="AT257" i="2"/>
  <c r="AT644" i="2"/>
  <c r="AT25" i="2"/>
  <c r="AT236" i="2"/>
  <c r="AT242" i="2"/>
  <c r="AT434" i="2"/>
  <c r="AT207" i="2"/>
  <c r="AT194" i="2"/>
  <c r="AT122" i="2"/>
  <c r="AT176" i="2"/>
  <c r="AT178" i="2"/>
  <c r="AT111" i="2"/>
  <c r="AT607" i="2"/>
  <c r="AT696" i="2"/>
  <c r="AT594" i="2"/>
  <c r="AT379" i="2"/>
  <c r="AT713" i="2"/>
  <c r="AT469" i="2"/>
  <c r="AT579" i="2"/>
  <c r="AT732" i="2"/>
  <c r="AT341" i="2"/>
  <c r="AT637" i="2"/>
  <c r="AT599" i="2"/>
  <c r="AT535" i="2"/>
  <c r="AT197" i="2"/>
  <c r="AT605" i="2"/>
  <c r="AT500" i="2"/>
  <c r="AT105" i="2"/>
  <c r="AT84" i="2"/>
  <c r="AT437" i="2"/>
  <c r="AT39" i="2"/>
  <c r="AT441" i="2"/>
  <c r="AT150" i="2"/>
  <c r="AT175" i="2"/>
  <c r="AT278" i="2"/>
  <c r="AT651" i="2"/>
  <c r="AT42" i="2"/>
  <c r="AT195" i="2"/>
  <c r="AT174" i="2"/>
  <c r="AT113" i="2"/>
  <c r="AT76" i="2"/>
  <c r="AT133" i="2"/>
  <c r="AT584" i="2"/>
  <c r="AT258" i="2"/>
  <c r="AT295" i="2"/>
  <c r="AT89" i="2"/>
  <c r="AT277" i="2"/>
  <c r="AT132" i="2"/>
  <c r="AT43" i="2"/>
  <c r="AT499" i="2"/>
  <c r="AT611" i="2"/>
  <c r="AT384" i="2"/>
  <c r="AT355" i="2"/>
  <c r="AT224" i="2"/>
  <c r="AT240" i="2"/>
  <c r="AT155" i="2"/>
  <c r="AT5" i="2"/>
  <c r="AT567" i="2"/>
  <c r="AT110" i="2"/>
  <c r="AT550" i="2"/>
  <c r="AT153" i="2"/>
  <c r="AT321" i="2"/>
  <c r="AT206" i="2"/>
  <c r="AT642" i="2"/>
  <c r="AT179" i="2"/>
  <c r="AT263" i="2"/>
  <c r="AT668" i="2"/>
  <c r="AT471" i="2"/>
  <c r="AT477" i="2"/>
  <c r="AT335" i="2"/>
  <c r="AT287" i="2"/>
  <c r="AT513" i="2"/>
  <c r="AT216" i="2"/>
  <c r="AT613" i="2"/>
  <c r="AR123" i="2"/>
  <c r="AR217" i="2"/>
  <c r="AR481" i="2"/>
  <c r="AR21" i="2"/>
  <c r="AR317" i="2"/>
  <c r="AR87" i="2"/>
  <c r="AR488" i="2"/>
  <c r="AR198" i="2"/>
  <c r="AR64" i="2"/>
  <c r="AR149" i="2"/>
  <c r="AR19" i="2"/>
  <c r="AR482" i="2"/>
  <c r="AR103" i="2"/>
  <c r="AR283" i="2"/>
  <c r="AR487" i="2"/>
  <c r="AR587" i="2"/>
  <c r="AR417" i="2"/>
  <c r="AR260" i="2"/>
  <c r="AR592" i="2"/>
  <c r="AR294" i="2"/>
  <c r="AR562" i="2"/>
  <c r="AR392" i="2"/>
  <c r="AR257" i="2"/>
  <c r="AR644" i="2"/>
  <c r="AR236" i="2"/>
  <c r="AR242" i="2"/>
  <c r="AR434" i="2"/>
  <c r="AR207" i="2"/>
  <c r="AR194" i="2"/>
  <c r="AR122" i="2"/>
  <c r="AR178" i="2"/>
  <c r="AR111" i="2"/>
  <c r="AR607" i="2"/>
  <c r="AU696" i="2"/>
  <c r="AU594" i="2"/>
  <c r="AU379" i="2"/>
  <c r="AU713" i="2"/>
  <c r="AU469" i="2"/>
  <c r="AU579" i="2"/>
  <c r="AU732" i="2"/>
  <c r="AU341" i="2"/>
  <c r="AU637" i="2"/>
  <c r="AU599" i="2"/>
  <c r="AU535" i="2"/>
  <c r="AU197" i="2"/>
  <c r="AU605" i="2"/>
  <c r="AU500" i="2"/>
  <c r="AU105" i="2"/>
  <c r="AU84" i="2"/>
  <c r="AU437" i="2"/>
  <c r="AU39" i="2"/>
  <c r="AU441" i="2"/>
  <c r="AU150" i="2"/>
  <c r="AU175" i="2"/>
  <c r="AU278" i="2"/>
  <c r="AU651" i="2"/>
  <c r="AU42" i="2"/>
  <c r="AU195" i="2"/>
  <c r="AU174" i="2"/>
  <c r="AU113" i="2"/>
  <c r="AU76" i="2"/>
  <c r="AU133" i="2"/>
  <c r="AU584" i="2"/>
  <c r="AU258" i="2"/>
  <c r="AU295" i="2"/>
  <c r="AU89" i="2"/>
  <c r="AU277" i="2"/>
  <c r="AU132" i="2"/>
  <c r="AU43" i="2"/>
  <c r="AU499" i="2"/>
  <c r="AU611" i="2"/>
  <c r="AU384" i="2"/>
  <c r="AU355" i="2"/>
  <c r="AU224" i="2"/>
  <c r="AU240" i="2"/>
  <c r="AU155" i="2"/>
  <c r="AU5" i="2"/>
  <c r="AU567" i="2"/>
  <c r="AU110" i="2"/>
  <c r="AU550" i="2"/>
  <c r="AU153" i="2"/>
  <c r="AU321" i="2"/>
  <c r="AU206" i="2"/>
  <c r="AU642" i="2"/>
  <c r="AU179" i="2"/>
  <c r="AU263" i="2"/>
  <c r="AU668" i="2"/>
  <c r="AU471" i="2"/>
  <c r="AU477" i="2"/>
  <c r="AU335" i="2"/>
  <c r="AU287" i="2"/>
  <c r="AU513" i="2"/>
  <c r="AU216" i="2"/>
  <c r="AT267" i="2"/>
  <c r="AT248" i="2"/>
  <c r="AT492" i="2"/>
  <c r="AT439" i="2"/>
  <c r="AT281" i="2"/>
  <c r="AT401" i="2"/>
  <c r="AT38" i="2"/>
  <c r="AT24" i="2"/>
  <c r="AT92" i="2"/>
  <c r="AT564" i="2"/>
  <c r="AT426" i="2"/>
  <c r="AT316" i="2"/>
  <c r="AT716" i="2"/>
  <c r="AT494" i="2"/>
  <c r="AT44" i="2"/>
  <c r="AT376" i="2"/>
  <c r="AT496" i="2"/>
  <c r="AT301" i="2"/>
  <c r="AT568" i="2"/>
  <c r="AT265" i="2"/>
  <c r="AT368" i="2"/>
  <c r="AT332" i="2"/>
  <c r="AT546" i="2"/>
  <c r="AT350" i="2"/>
  <c r="AT121" i="2"/>
  <c r="AT397" i="2"/>
  <c r="AT253" i="2"/>
  <c r="AT414" i="2"/>
  <c r="AT424" i="2"/>
  <c r="AT63" i="2"/>
  <c r="AT55" i="2"/>
  <c r="AT70" i="2"/>
  <c r="AT415" i="2"/>
  <c r="AT512" i="2"/>
  <c r="AT364" i="2"/>
  <c r="AT202" i="2"/>
  <c r="AT650" i="2"/>
  <c r="AT322" i="2"/>
  <c r="AT256" i="2"/>
  <c r="AT667" i="2"/>
  <c r="AT249" i="2"/>
  <c r="AT210" i="2"/>
  <c r="AT288" i="2"/>
  <c r="AT218" i="2"/>
  <c r="AT410" i="2"/>
  <c r="AT620" i="2"/>
  <c r="AT241" i="2"/>
  <c r="AT91" i="2"/>
  <c r="AT532" i="2"/>
  <c r="AT675" i="2"/>
  <c r="AT604" i="2"/>
  <c r="AR605" i="2"/>
  <c r="AR105" i="2"/>
  <c r="AR84" i="2"/>
  <c r="AR437" i="2"/>
  <c r="AR39" i="2"/>
  <c r="AR150" i="2"/>
  <c r="AR175" i="2"/>
  <c r="AR278" i="2"/>
  <c r="AR42" i="2"/>
  <c r="AR195" i="2"/>
  <c r="AR174" i="2"/>
  <c r="AR113" i="2"/>
  <c r="AR76" i="2"/>
  <c r="AR258" i="2"/>
  <c r="AR295" i="2"/>
  <c r="AR89" i="2"/>
  <c r="AR277" i="2"/>
  <c r="AR132" i="2"/>
  <c r="AR43" i="2"/>
  <c r="AR499" i="2"/>
  <c r="AR384" i="2"/>
  <c r="AR224" i="2"/>
  <c r="AR240" i="2"/>
  <c r="AR155" i="2"/>
  <c r="AR5" i="2"/>
  <c r="AR567" i="2"/>
  <c r="AR153" i="2"/>
  <c r="AR206" i="2"/>
  <c r="AR263" i="2"/>
  <c r="AR477" i="2"/>
  <c r="AR335" i="2"/>
  <c r="AR287" i="2"/>
  <c r="AR513" i="2"/>
  <c r="AR216" i="2"/>
  <c r="AR613" i="2"/>
  <c r="AU617" i="2"/>
  <c r="AU404" i="2"/>
  <c r="AU225" i="2"/>
  <c r="AU208" i="2"/>
  <c r="AU552" i="2"/>
  <c r="AU433" i="2"/>
  <c r="AU627" i="2"/>
  <c r="AU432" i="2"/>
  <c r="AU572" i="2"/>
  <c r="AU405" i="2"/>
  <c r="AU267" i="2"/>
  <c r="AU248" i="2"/>
  <c r="AU492" i="2"/>
  <c r="AU439" i="2"/>
  <c r="AU281" i="2"/>
  <c r="AU401" i="2"/>
  <c r="AU38" i="2"/>
  <c r="AU24" i="2"/>
  <c r="AU92" i="2"/>
  <c r="AU564" i="2"/>
  <c r="AU426" i="2"/>
  <c r="AU316" i="2"/>
  <c r="AU716" i="2"/>
  <c r="AU494" i="2"/>
  <c r="AU44" i="2"/>
  <c r="AU376" i="2"/>
  <c r="AU496" i="2"/>
  <c r="AU301" i="2"/>
  <c r="AU568" i="2"/>
  <c r="AU265" i="2"/>
  <c r="AU368" i="2"/>
  <c r="AU332" i="2"/>
  <c r="AU546" i="2"/>
  <c r="AU350" i="2"/>
  <c r="AU121" i="2"/>
  <c r="AU397" i="2"/>
  <c r="AU253" i="2"/>
  <c r="AU414" i="2"/>
  <c r="AU424" i="2"/>
  <c r="AU63" i="2"/>
  <c r="AU55" i="2"/>
  <c r="AU70" i="2"/>
  <c r="AU415" i="2"/>
  <c r="AU512" i="2"/>
  <c r="AU364" i="2"/>
  <c r="AU202" i="2"/>
  <c r="AU650" i="2"/>
  <c r="AU322" i="2"/>
  <c r="AU256" i="2"/>
  <c r="AU667" i="2"/>
  <c r="AU249" i="2"/>
  <c r="AU210" i="2"/>
  <c r="AU288" i="2"/>
  <c r="AU218" i="2"/>
  <c r="AU410" i="2"/>
  <c r="AU620" i="2"/>
  <c r="AU241" i="2"/>
  <c r="AU91" i="2"/>
  <c r="AU532" i="2"/>
  <c r="AU675" i="2"/>
  <c r="AU604" i="2"/>
  <c r="AU534" i="2"/>
  <c r="AU583" i="2"/>
  <c r="AU725" i="2"/>
  <c r="AU356" i="2"/>
  <c r="AU223" i="2"/>
  <c r="AU677" i="2"/>
  <c r="AU131" i="2"/>
  <c r="AU475" i="2"/>
  <c r="AU669" i="2"/>
  <c r="AU115" i="2"/>
  <c r="AU726" i="2"/>
  <c r="AU436" i="2"/>
  <c r="AU588" i="2"/>
  <c r="AU18" i="2"/>
  <c r="AU691" i="2"/>
  <c r="AU459" i="2"/>
  <c r="AU421" i="2"/>
  <c r="AU652" i="2"/>
  <c r="AU539" i="2"/>
  <c r="AU665" i="2"/>
  <c r="AU300" i="2"/>
  <c r="AU600" i="2"/>
  <c r="AU72" i="2"/>
  <c r="AU656" i="2"/>
  <c r="AU262" i="2"/>
  <c r="AU527" i="2"/>
  <c r="AU82" i="2"/>
  <c r="AU306" i="2"/>
  <c r="AU698" i="2"/>
  <c r="AU142" i="2"/>
  <c r="AU229" i="2"/>
  <c r="AU385" i="2"/>
  <c r="AU345" i="2"/>
  <c r="AU396" i="2"/>
  <c r="AU695" i="2"/>
  <c r="AU711" i="2"/>
  <c r="AU445" i="2"/>
  <c r="AU453" i="2"/>
  <c r="AU511" i="2"/>
  <c r="AU427" i="2"/>
  <c r="AU173" i="2"/>
  <c r="AU48" i="2"/>
  <c r="AU533" i="2"/>
  <c r="AU16" i="2"/>
  <c r="AU526" i="2"/>
  <c r="AU679" i="2"/>
  <c r="AU438" i="2"/>
  <c r="AU298" i="2"/>
  <c r="AU77" i="2"/>
  <c r="AU192" i="2"/>
  <c r="AU97" i="2"/>
  <c r="AU457" i="2"/>
  <c r="AU108" i="2"/>
  <c r="AU569" i="2"/>
  <c r="AU383" i="2"/>
  <c r="AU425" i="2"/>
  <c r="AU349" i="2"/>
  <c r="AU479" i="2"/>
  <c r="AU340" i="2"/>
  <c r="AU659" i="2"/>
  <c r="AU136" i="2"/>
  <c r="AU719" i="2"/>
  <c r="AU586" i="2"/>
  <c r="AU705" i="2"/>
  <c r="AU403" i="2"/>
  <c r="AU147" i="2"/>
  <c r="AU266" i="2"/>
  <c r="AU660" i="2"/>
  <c r="AU723" i="2"/>
  <c r="AU507" i="2"/>
  <c r="AU478" i="2"/>
  <c r="AU112" i="2"/>
  <c r="AU458" i="2"/>
  <c r="AU166" i="2"/>
  <c r="AU446" i="2"/>
  <c r="AU183" i="2"/>
  <c r="AU61" i="2"/>
  <c r="AU114" i="2"/>
  <c r="AU361" i="2"/>
  <c r="AU271" i="2"/>
  <c r="AU12" i="2"/>
  <c r="AU394" i="2"/>
  <c r="AU213" i="2"/>
  <c r="AU124" i="2"/>
  <c r="AU455" i="2"/>
  <c r="AU214" i="2"/>
  <c r="AU323" i="2"/>
  <c r="AU319" i="2"/>
  <c r="AU412" i="2"/>
  <c r="AU264" i="2"/>
  <c r="AU211" i="2"/>
  <c r="AU93" i="2"/>
  <c r="AU56" i="2"/>
  <c r="AU151" i="2"/>
  <c r="AU407" i="2"/>
  <c r="AU247" i="2"/>
  <c r="AU522" i="2"/>
  <c r="AU141" i="2"/>
  <c r="AU621" i="2"/>
  <c r="AU220" i="2"/>
  <c r="AU309" i="2"/>
  <c r="AU411" i="2"/>
  <c r="AU632" i="2"/>
  <c r="AU80" i="2"/>
  <c r="AU137" i="2"/>
  <c r="AU347" i="2"/>
  <c r="AU255" i="2"/>
  <c r="AU85" i="2"/>
  <c r="AU159" i="2"/>
  <c r="AU187" i="2"/>
  <c r="AU3" i="2"/>
  <c r="AU53" i="2"/>
  <c r="AU462" i="2"/>
  <c r="AR407" i="2"/>
  <c r="AR247" i="2"/>
  <c r="AR522" i="2"/>
  <c r="AR141" i="2"/>
  <c r="AR220" i="2"/>
  <c r="AR309" i="2"/>
  <c r="AR80" i="2"/>
  <c r="AR137" i="2"/>
  <c r="AR255" i="2"/>
  <c r="AR85" i="2"/>
  <c r="AR159" i="2"/>
  <c r="AR3" i="2"/>
  <c r="AR53" i="2"/>
  <c r="AR462" i="2"/>
  <c r="AU712" i="2"/>
  <c r="AU523" i="2"/>
  <c r="AU466" i="2"/>
  <c r="AU598" i="2"/>
  <c r="AU160" i="2"/>
  <c r="AU88" i="2"/>
  <c r="AU362" i="2"/>
  <c r="AU35" i="2"/>
  <c r="AU134" i="2"/>
  <c r="AU381" i="2"/>
  <c r="AU378" i="2"/>
  <c r="AU307" i="2"/>
  <c r="AU290" i="2"/>
  <c r="AU591" i="2"/>
  <c r="AU640" i="2"/>
  <c r="AU502" i="2"/>
  <c r="AU595" i="2"/>
  <c r="AU456" i="2"/>
  <c r="AU250" i="2"/>
  <c r="AU710" i="2"/>
  <c r="AU269" i="2"/>
  <c r="AU62" i="2"/>
  <c r="AU78" i="2"/>
  <c r="AU232" i="2"/>
  <c r="AU274" i="2"/>
  <c r="AU23" i="2"/>
  <c r="AU152" i="2"/>
  <c r="AU186" i="2"/>
  <c r="AU636" i="2"/>
  <c r="AU614" i="2"/>
  <c r="AU41" i="2"/>
  <c r="AU676" i="2"/>
  <c r="AU171" i="2"/>
  <c r="AU212" i="2"/>
  <c r="AU177" i="2"/>
  <c r="AU284" i="2"/>
  <c r="AU4" i="2"/>
  <c r="AU101" i="2"/>
  <c r="AU334" i="2"/>
  <c r="AU99" i="2"/>
  <c r="AU408" i="2"/>
  <c r="AU302" i="2"/>
  <c r="AU566" i="2"/>
  <c r="AU107" i="2"/>
  <c r="AU575" i="2"/>
  <c r="AU201" i="2"/>
  <c r="AU519" i="2"/>
  <c r="AU440" i="2"/>
  <c r="AU548" i="2"/>
  <c r="AU285" i="2"/>
  <c r="AU17" i="2"/>
  <c r="AU389" i="2"/>
  <c r="AU144" i="2"/>
  <c r="AU326" i="2"/>
  <c r="AU73" i="2"/>
  <c r="AU234" i="2"/>
  <c r="AU251" i="2"/>
  <c r="AU67" i="2"/>
  <c r="AU596" i="2"/>
  <c r="AU484" i="2"/>
  <c r="AU730" i="2"/>
  <c r="AU682" i="2"/>
  <c r="AU629" i="2"/>
  <c r="AU685" i="2"/>
  <c r="AU590" i="2"/>
  <c r="AU205" i="2"/>
  <c r="AU442" i="2"/>
  <c r="AU693" i="2"/>
  <c r="AU231" i="2"/>
  <c r="AU724" i="2"/>
  <c r="AU126" i="2"/>
  <c r="AU678" i="2"/>
  <c r="AU193" i="2"/>
  <c r="AU382" i="2"/>
  <c r="AU329" i="2"/>
  <c r="AU729" i="2"/>
  <c r="AU531" i="2"/>
  <c r="AU29" i="2"/>
  <c r="AU51" i="2"/>
  <c r="AU348" i="2"/>
  <c r="AU559" i="2"/>
  <c r="AU689" i="2"/>
  <c r="AU634" i="2"/>
  <c r="AU311" i="2"/>
  <c r="AU517" i="2"/>
  <c r="AU314" i="2"/>
  <c r="AU158" i="2"/>
  <c r="AU504" i="2"/>
  <c r="AU474" i="2"/>
  <c r="AU11" i="2"/>
  <c r="AU190" i="2"/>
  <c r="AU706" i="2"/>
  <c r="AU555" i="2"/>
  <c r="AU444" i="2"/>
  <c r="AU354" i="2"/>
  <c r="AU576" i="2"/>
  <c r="AU188" i="2"/>
  <c r="AU443" i="2"/>
  <c r="AU648" i="2"/>
  <c r="AU525" i="2"/>
  <c r="AU8" i="2"/>
  <c r="AU662" i="2"/>
  <c r="AU86" i="2"/>
  <c r="AU450" i="2"/>
  <c r="AU293" i="2"/>
  <c r="AU402" i="2"/>
  <c r="AU351" i="2"/>
  <c r="AU537" i="2"/>
  <c r="AU94" i="2"/>
  <c r="AU418" i="2"/>
  <c r="AU45" i="2"/>
  <c r="AU516" i="2"/>
  <c r="AU372" i="2"/>
  <c r="AU515" i="2"/>
  <c r="AU279" i="2"/>
  <c r="AU312" i="2"/>
  <c r="AU130" i="2"/>
  <c r="AU547" i="2"/>
  <c r="AU66" i="2"/>
  <c r="AU357" i="2"/>
  <c r="AR329" i="2"/>
  <c r="AR29" i="2"/>
  <c r="AR348" i="2"/>
  <c r="AR634" i="2"/>
  <c r="AR311" i="2"/>
  <c r="AR158" i="2"/>
  <c r="AR474" i="2"/>
  <c r="AR11" i="2"/>
  <c r="AR190" i="2"/>
  <c r="AR555" i="2"/>
  <c r="AR444" i="2"/>
  <c r="AR354" i="2"/>
  <c r="AR576" i="2"/>
  <c r="AR188" i="2"/>
  <c r="AR443" i="2"/>
  <c r="AR525" i="2"/>
  <c r="AR8" i="2"/>
  <c r="AR662" i="2"/>
  <c r="AR86" i="2"/>
  <c r="AR450" i="2"/>
  <c r="AR402" i="2"/>
  <c r="AR94" i="2"/>
  <c r="AR418" i="2"/>
  <c r="AR45" i="2"/>
  <c r="AR279" i="2"/>
  <c r="AR312" i="2"/>
  <c r="AR353" i="2"/>
  <c r="AU721" i="2"/>
  <c r="AU501" i="2"/>
  <c r="AU558" i="2"/>
  <c r="AU630" i="2"/>
  <c r="AU324" i="2"/>
  <c r="AU386" i="2"/>
  <c r="AU157" i="2"/>
  <c r="AU320" i="2"/>
  <c r="AU413" i="2"/>
  <c r="AU398" i="2"/>
  <c r="AU215" i="2"/>
  <c r="AU102" i="2"/>
  <c r="AU310" i="2"/>
  <c r="AU37" i="2"/>
  <c r="AU645" i="2"/>
  <c r="AU543" i="2"/>
  <c r="AU489" i="2"/>
  <c r="AU560" i="2"/>
  <c r="AU270" i="2"/>
  <c r="AU200" i="2"/>
  <c r="AU480" i="2"/>
  <c r="AU65" i="2"/>
  <c r="AU369" i="2"/>
  <c r="AU623" i="2"/>
  <c r="AU104" i="2"/>
  <c r="AU431" i="2"/>
  <c r="AU624" i="2"/>
  <c r="AU289" i="2"/>
  <c r="AU305" i="2"/>
  <c r="AU6" i="2"/>
  <c r="AU561" i="2"/>
  <c r="AU13" i="2"/>
  <c r="AU430" i="2"/>
  <c r="AU593" i="2"/>
  <c r="AU227" i="2"/>
  <c r="AU610" i="2"/>
  <c r="AU303" i="2"/>
  <c r="AU435" i="2"/>
  <c r="AU468" i="2"/>
  <c r="AU168" i="2"/>
  <c r="AU422" i="2"/>
  <c r="AU467" i="2"/>
  <c r="AU74" i="2"/>
  <c r="AU31" i="2"/>
  <c r="AU647" i="2"/>
  <c r="AU273" i="2"/>
  <c r="AU226" i="2"/>
  <c r="AU228" i="2"/>
  <c r="AU145" i="2"/>
  <c r="AU238" i="2"/>
  <c r="AU336" i="2"/>
  <c r="AU117" i="2"/>
  <c r="AU503" i="2"/>
  <c r="AU10" i="2"/>
  <c r="AU447" i="2"/>
  <c r="AU454" i="2"/>
  <c r="AU299" i="2"/>
  <c r="AU180" i="2"/>
  <c r="AU359" i="2"/>
  <c r="AU672" i="2"/>
  <c r="AU518" i="2"/>
  <c r="AU684" i="2"/>
  <c r="AU199" i="2"/>
  <c r="AU670" i="2"/>
  <c r="AU366" i="2"/>
  <c r="AU472" i="2"/>
  <c r="AU36" i="2"/>
  <c r="AU618" i="2"/>
  <c r="AU387" i="2"/>
  <c r="AU625" i="2"/>
  <c r="AU646" i="2"/>
  <c r="AU331" i="2"/>
  <c r="AU633" i="2"/>
  <c r="AU71" i="2"/>
  <c r="AU709" i="2"/>
  <c r="AU318" i="2"/>
  <c r="AU451" i="2"/>
  <c r="AU551" i="2"/>
  <c r="AU686" i="2"/>
  <c r="AU203" i="2"/>
  <c r="AU538" i="2"/>
  <c r="AU333" i="2"/>
  <c r="AU22" i="2"/>
  <c r="AU328" i="2"/>
  <c r="AU68" i="2"/>
  <c r="AU664" i="2"/>
  <c r="AU26" i="2"/>
  <c r="AU373" i="2"/>
  <c r="AU327" i="2"/>
  <c r="AU497" i="2"/>
  <c r="AU196" i="2"/>
  <c r="AU506" i="2"/>
  <c r="AU81" i="2"/>
  <c r="AU344" i="2"/>
  <c r="AU582" i="2"/>
  <c r="AU343" i="2"/>
  <c r="AU476" i="2"/>
  <c r="AU156" i="2"/>
  <c r="AU79" i="2"/>
  <c r="AU428" i="2"/>
  <c r="AU626" i="2"/>
  <c r="AU654" i="2"/>
  <c r="AU524" i="2"/>
  <c r="AU95" i="2"/>
  <c r="AU291" i="2"/>
  <c r="AU46" i="2"/>
  <c r="AU493" i="2"/>
  <c r="AU118" i="2"/>
  <c r="AU608" i="2"/>
  <c r="AU643" i="2"/>
  <c r="AU358" i="2"/>
  <c r="AU119" i="2"/>
  <c r="AU367" i="2"/>
  <c r="AU360" i="2"/>
  <c r="AU40" i="2"/>
  <c r="AU460" i="2"/>
  <c r="AR46" i="2"/>
  <c r="AR118" i="2"/>
  <c r="AR608" i="2"/>
  <c r="AR358" i="2"/>
  <c r="AR119" i="2"/>
  <c r="AR367" i="2"/>
  <c r="AR40" i="2"/>
  <c r="AU717" i="2"/>
  <c r="AU393" i="2"/>
  <c r="AU707" i="2"/>
  <c r="AU674" i="2"/>
  <c r="AU233" i="2"/>
  <c r="AU486" i="2"/>
  <c r="AU204" i="2"/>
  <c r="AU325" i="2"/>
  <c r="AU59" i="2"/>
  <c r="AU191" i="2"/>
  <c r="AU448" i="2"/>
  <c r="AU162" i="2"/>
  <c r="AU32" i="2"/>
  <c r="AU680" i="2"/>
  <c r="AU237" i="2"/>
  <c r="AU399" i="2"/>
  <c r="AU508" i="2"/>
  <c r="AU128" i="2"/>
  <c r="AU184" i="2"/>
  <c r="AU580" i="2"/>
  <c r="AU139" i="2"/>
  <c r="AU189" i="2"/>
  <c r="AU699" i="2"/>
  <c r="AU83" i="2"/>
  <c r="AU292" i="2"/>
  <c r="AU20" i="2"/>
  <c r="AU530" i="2"/>
  <c r="AU164" i="2"/>
  <c r="AU143" i="2"/>
  <c r="AU622" i="2"/>
  <c r="AU60" i="2"/>
  <c r="AU146" i="2"/>
  <c r="AU27" i="2"/>
  <c r="AU704" i="2"/>
  <c r="AU243" i="2"/>
  <c r="AU510" i="2"/>
  <c r="AU589" i="2"/>
  <c r="AU400" i="2"/>
  <c r="AU420" i="2"/>
  <c r="AU9" i="2"/>
  <c r="AU235" i="2"/>
  <c r="AU14" i="2"/>
  <c r="AU170" i="2"/>
  <c r="AU520" i="2"/>
  <c r="AU649" i="2"/>
  <c r="AU52" i="2"/>
  <c r="AU687" i="2"/>
  <c r="AU509" i="2"/>
  <c r="AU261" i="2"/>
  <c r="AU715" i="2"/>
  <c r="AU120" i="2"/>
  <c r="AU58" i="2"/>
  <c r="AU416" i="2"/>
  <c r="AU7" i="2"/>
  <c r="AU380" i="2"/>
  <c r="AU135" i="2"/>
  <c r="AU491" i="2"/>
  <c r="AU528" i="2"/>
  <c r="AU244" i="2"/>
  <c r="AU370" i="2"/>
  <c r="AR509" i="2"/>
  <c r="AR261" i="2"/>
  <c r="AR120" i="2"/>
  <c r="AR58" i="2"/>
  <c r="AR416" i="2"/>
  <c r="AR7" i="2"/>
  <c r="AR380" i="2"/>
  <c r="AR491" i="2"/>
  <c r="AR528" i="2"/>
  <c r="AR498" i="2"/>
  <c r="AU655" i="2"/>
  <c r="AU388" i="2"/>
  <c r="AU603" i="2"/>
  <c r="AU395" i="2"/>
  <c r="AU365" i="2"/>
  <c r="AU315" i="2"/>
  <c r="AU585" i="2"/>
  <c r="AU429" i="2"/>
  <c r="AU246" i="2"/>
  <c r="AU557" i="2"/>
  <c r="AU96" i="2"/>
  <c r="AU254" i="2"/>
  <c r="AU140" i="2"/>
  <c r="AU690" i="2"/>
  <c r="AU495" i="2"/>
  <c r="AU185" i="2"/>
  <c r="AU182" i="2"/>
  <c r="AU631" i="2"/>
  <c r="AU423" i="2"/>
  <c r="AU722" i="2"/>
  <c r="AU374" i="2"/>
  <c r="AU485" i="2"/>
  <c r="AU570" i="2"/>
  <c r="AU252" i="2"/>
  <c r="AU541" i="2"/>
  <c r="AU259" i="2"/>
  <c r="AU50" i="2"/>
  <c r="AU563" i="2"/>
  <c r="AU163" i="2"/>
  <c r="AU2" i="2"/>
  <c r="AU597" i="2"/>
  <c r="AU638" i="2"/>
  <c r="AU304" i="2"/>
  <c r="AU409" i="2"/>
  <c r="AU219" i="2"/>
  <c r="AU577" i="2"/>
  <c r="AU619" i="2"/>
  <c r="AU54" i="2"/>
  <c r="AU47" i="2"/>
  <c r="AU702" i="2"/>
  <c r="AU276" i="2"/>
  <c r="AU714" i="2"/>
  <c r="AU514" i="2"/>
  <c r="AU452" i="2"/>
  <c r="AU34" i="2"/>
  <c r="AU574" i="2"/>
  <c r="AU554" i="2"/>
  <c r="AU465" i="2"/>
  <c r="AU98" i="2"/>
  <c r="AU221" i="2"/>
  <c r="AU296" i="2"/>
  <c r="AU688" i="2"/>
  <c r="AU286" i="2"/>
  <c r="AU154" i="2"/>
  <c r="AU461" i="2"/>
  <c r="AU116" i="2"/>
  <c r="AU371" i="2"/>
  <c r="AU106" i="2"/>
  <c r="AU529" i="2"/>
  <c r="AU464" i="2"/>
  <c r="AR655" i="2"/>
  <c r="AR140" i="2"/>
  <c r="AR182" i="2"/>
  <c r="AR423" i="2"/>
  <c r="AR374" i="2"/>
  <c r="AR485" i="2"/>
  <c r="AR163" i="2"/>
  <c r="AR2" i="2"/>
  <c r="AR597" i="2"/>
  <c r="AR304" i="2"/>
  <c r="AR409" i="2"/>
  <c r="AR219" i="2"/>
  <c r="AR577" i="2"/>
  <c r="AR619" i="2"/>
  <c r="AR47" i="2"/>
  <c r="AR702" i="2"/>
  <c r="AR276" i="2"/>
  <c r="AR514" i="2"/>
  <c r="AR34" i="2"/>
  <c r="AR574" i="2"/>
  <c r="AR554" i="2"/>
  <c r="AR465" i="2"/>
  <c r="AR98" i="2"/>
  <c r="AR221" i="2"/>
  <c r="AR296" i="2"/>
  <c r="AR154" i="2"/>
  <c r="AR116" i="2"/>
  <c r="AR371" i="2"/>
  <c r="AR106" i="2"/>
  <c r="AR529" i="2"/>
  <c r="AR464" i="2"/>
  <c r="AR352" i="2"/>
  <c r="AU703" i="2"/>
  <c r="AU449" i="2"/>
  <c r="AU330" i="2"/>
  <c r="AU571" i="2"/>
  <c r="AU681" i="2"/>
  <c r="AU653" i="2"/>
  <c r="AU635" i="2"/>
  <c r="AU694" i="2"/>
  <c r="AU167" i="2"/>
  <c r="AU657" i="2"/>
  <c r="AU490" i="2"/>
  <c r="AU57" i="2"/>
  <c r="AU663" i="2"/>
  <c r="AU375" i="2"/>
  <c r="AU148" i="2"/>
  <c r="AU609" i="2"/>
  <c r="AU391" i="2"/>
  <c r="AU30" i="2"/>
  <c r="AU377" i="2"/>
  <c r="AU280" i="2"/>
  <c r="AU28" i="2"/>
  <c r="AU470" i="2"/>
  <c r="AU542" i="2"/>
  <c r="AU601" i="2"/>
  <c r="AU731" i="2"/>
  <c r="AU282" i="2"/>
  <c r="AU222" i="2"/>
  <c r="AU33" i="2"/>
  <c r="AU616" i="2"/>
  <c r="AU545" i="2"/>
  <c r="AU308" i="2"/>
  <c r="AU129" i="2"/>
  <c r="AU127" i="2"/>
  <c r="AU230" i="2"/>
  <c r="AU109" i="2"/>
  <c r="AU169" i="2"/>
  <c r="AU661" i="2"/>
  <c r="AU473" i="2"/>
  <c r="AU581" i="2"/>
  <c r="AU49" i="2"/>
  <c r="AU338" i="2"/>
  <c r="AU483" i="2"/>
  <c r="AU125" i="2"/>
  <c r="AU69" i="2"/>
  <c r="AU15" i="2"/>
  <c r="AU641" i="2"/>
  <c r="AU639" i="2"/>
  <c r="AU573" i="2"/>
  <c r="AU339" i="2"/>
  <c r="AU337" i="2"/>
  <c r="AU245" i="2"/>
  <c r="AU272" i="2"/>
  <c r="AU75" i="2"/>
  <c r="AU544" i="2"/>
  <c r="AU342" i="2"/>
  <c r="AU346" i="2"/>
  <c r="AU521" i="2"/>
  <c r="AU419" i="2"/>
  <c r="AU628" i="2"/>
  <c r="AU463" i="2"/>
  <c r="AU90" i="2"/>
  <c r="AR663" i="2"/>
  <c r="AR375" i="2"/>
  <c r="AR148" i="2"/>
  <c r="AR391" i="2"/>
  <c r="AR30" i="2"/>
  <c r="AR377" i="2"/>
  <c r="AR28" i="2"/>
  <c r="AR542" i="2"/>
  <c r="AR282" i="2"/>
  <c r="AR222" i="2"/>
  <c r="AR33" i="2"/>
  <c r="AR616" i="2"/>
  <c r="AR545" i="2"/>
  <c r="AR129" i="2"/>
  <c r="AR127" i="2"/>
  <c r="AR230" i="2"/>
  <c r="AR169" i="2"/>
  <c r="AR661" i="2"/>
  <c r="AR49" i="2"/>
  <c r="AR125" i="2"/>
  <c r="AR641" i="2"/>
  <c r="AR573" i="2"/>
  <c r="AR337" i="2"/>
  <c r="AR245" i="2"/>
  <c r="AR75" i="2"/>
  <c r="AR544" i="2"/>
  <c r="AR342" i="2"/>
  <c r="AR346" i="2"/>
  <c r="AR521" i="2"/>
  <c r="AR419" i="2"/>
  <c r="AR628" i="2"/>
  <c r="AR463" i="2"/>
  <c r="AR90" i="2"/>
  <c r="AU728" i="2"/>
  <c r="AU683" i="2"/>
  <c r="AU406" i="2"/>
  <c r="AU720" i="2"/>
  <c r="AU363" i="2"/>
  <c r="AU100" i="2"/>
  <c r="AU615" i="2"/>
  <c r="AU138" i="2"/>
  <c r="AU718" i="2"/>
  <c r="AU165" i="2"/>
  <c r="AU602" i="2"/>
  <c r="AU727" i="2"/>
  <c r="AU123" i="2"/>
  <c r="AU275" i="2"/>
  <c r="AU217" i="2"/>
  <c r="AU172" i="2"/>
  <c r="AU708" i="2"/>
  <c r="AU481" i="2"/>
  <c r="AU578" i="2"/>
  <c r="AU161" i="2"/>
  <c r="AU21" i="2"/>
  <c r="AU612" i="2"/>
  <c r="AU390" i="2"/>
  <c r="AU317" i="2"/>
  <c r="AU553" i="2"/>
  <c r="AU87" i="2"/>
  <c r="AU181" i="2"/>
  <c r="AU268" i="2"/>
  <c r="AU488" i="2"/>
  <c r="AU673" i="2"/>
  <c r="AU540" i="2"/>
  <c r="AU198" i="2"/>
  <c r="AU64" i="2"/>
  <c r="AU149" i="2"/>
  <c r="AU19" i="2"/>
  <c r="AU482" i="2"/>
  <c r="AU103" i="2"/>
  <c r="AU283" i="2"/>
  <c r="AU487" i="2"/>
  <c r="AU556" i="2"/>
  <c r="AU587" i="2"/>
  <c r="AU297" i="2"/>
  <c r="AU417" i="2"/>
  <c r="AU260" i="2"/>
  <c r="AU592" i="2"/>
  <c r="AU294" i="2"/>
  <c r="AU562" i="2"/>
  <c r="AU392" i="2"/>
  <c r="AU257" i="2"/>
  <c r="AU644" i="2"/>
  <c r="AU25" i="2"/>
  <c r="AU236" i="2"/>
  <c r="AU242" i="2"/>
  <c r="AU434" i="2"/>
  <c r="AU207" i="2"/>
  <c r="AU194" i="2"/>
  <c r="AU122" i="2"/>
  <c r="AU176" i="2"/>
  <c r="AU178" i="2"/>
  <c r="AU111" i="2"/>
  <c r="AU613" i="2"/>
  <c r="AU536" i="2"/>
  <c r="AU353" i="2"/>
  <c r="AU498" i="2"/>
  <c r="AU352" i="2"/>
  <c r="AU607" i="2"/>
  <c r="AV697" i="2" l="1"/>
  <c r="AV330" i="2"/>
  <c r="AV703" i="2"/>
  <c r="AV57" i="2"/>
  <c r="AV571" i="2"/>
  <c r="AV449" i="2"/>
  <c r="AV611" i="2"/>
  <c r="W3" i="3"/>
  <c r="AV300" i="2"/>
  <c r="AV669" i="2"/>
  <c r="AV321" i="2"/>
  <c r="AV202" i="2"/>
  <c r="AV350" i="2"/>
  <c r="AV316" i="2"/>
  <c r="AV178" i="2"/>
  <c r="Y65" i="3"/>
  <c r="AV476" i="2"/>
  <c r="AV68" i="2"/>
  <c r="AV633" i="2"/>
  <c r="AV658" i="2"/>
  <c r="AV236" i="2"/>
  <c r="AV227" i="2"/>
  <c r="AV369" i="2"/>
  <c r="AV215" i="2"/>
  <c r="AV231" i="2"/>
  <c r="AV613" i="2"/>
  <c r="AV615" i="2"/>
  <c r="AV662" i="2"/>
  <c r="AV11" i="2"/>
  <c r="AV29" i="2"/>
  <c r="AV696" i="2"/>
  <c r="AV177" i="2"/>
  <c r="AV78" i="2"/>
  <c r="AV378" i="2"/>
  <c r="AV439" i="2"/>
  <c r="AV287" i="2"/>
  <c r="AV720" i="2"/>
  <c r="AV455" i="2"/>
  <c r="AV458" i="2"/>
  <c r="AV136" i="2"/>
  <c r="AV122" i="2"/>
  <c r="AV385" i="2"/>
  <c r="AV665" i="2"/>
  <c r="AV475" i="2"/>
  <c r="AV241" i="2"/>
  <c r="AV364" i="2"/>
  <c r="AV546" i="2"/>
  <c r="AV426" i="2"/>
  <c r="AV257" i="2"/>
  <c r="AV704" i="2"/>
  <c r="AV189" i="2"/>
  <c r="AV191" i="2"/>
  <c r="AV174" i="2"/>
  <c r="AV343" i="2"/>
  <c r="AV328" i="2"/>
  <c r="AV331" i="2"/>
  <c r="AV565" i="2"/>
  <c r="AV297" i="2"/>
  <c r="AV593" i="2"/>
  <c r="AV65" i="2"/>
  <c r="AV398" i="2"/>
  <c r="AV590" i="2"/>
  <c r="AV8" i="2"/>
  <c r="AV474" i="2"/>
  <c r="AV531" i="2"/>
  <c r="AV207" i="2"/>
  <c r="AV212" i="2"/>
  <c r="AV62" i="2"/>
  <c r="AV381" i="2"/>
  <c r="AV405" i="2"/>
  <c r="AV206" i="2"/>
  <c r="AV124" i="2"/>
  <c r="AV112" i="2"/>
  <c r="AV659" i="2"/>
  <c r="AV135" i="2"/>
  <c r="AV520" i="2"/>
  <c r="AV493" i="2"/>
  <c r="AV180" i="2"/>
  <c r="AV273" i="2"/>
  <c r="AV17" i="2"/>
  <c r="AV137" i="2"/>
  <c r="AV438" i="2"/>
  <c r="AV604" i="2"/>
  <c r="AV544" i="2"/>
  <c r="AV483" i="2"/>
  <c r="AV545" i="2"/>
  <c r="AV30" i="2"/>
  <c r="AV482" i="2"/>
  <c r="Y85" i="3"/>
  <c r="AV380" i="2"/>
  <c r="AV170" i="2"/>
  <c r="AV46" i="2"/>
  <c r="AV299" i="2"/>
  <c r="AV647" i="2"/>
  <c r="AV285" i="2"/>
  <c r="AV80" i="2"/>
  <c r="AV679" i="2"/>
  <c r="AV675" i="2"/>
  <c r="AV75" i="2"/>
  <c r="AV338" i="2"/>
  <c r="AV616" i="2"/>
  <c r="AV391" i="2"/>
  <c r="AV87" i="2"/>
  <c r="AV681" i="2"/>
  <c r="Y57" i="3"/>
  <c r="Y94" i="3"/>
  <c r="Y56" i="3"/>
  <c r="W63" i="3"/>
  <c r="Y60" i="3"/>
  <c r="W79" i="3"/>
  <c r="Y43" i="3"/>
  <c r="W51" i="3"/>
  <c r="Y119" i="3"/>
  <c r="Y84" i="3"/>
  <c r="W57" i="3"/>
  <c r="Y27" i="3"/>
  <c r="W45" i="3"/>
  <c r="W94" i="3"/>
  <c r="W70" i="3"/>
  <c r="W112" i="3"/>
  <c r="Y10" i="3"/>
  <c r="W10" i="3"/>
  <c r="Y31" i="3"/>
  <c r="Y108" i="3"/>
  <c r="Y72" i="3"/>
  <c r="W47" i="3"/>
  <c r="Y33" i="3"/>
  <c r="Y45" i="3"/>
  <c r="W5" i="3"/>
  <c r="W89" i="3"/>
  <c r="Y5" i="3"/>
  <c r="Y99" i="3"/>
  <c r="Y89" i="3"/>
  <c r="Y44" i="3"/>
  <c r="W53" i="3"/>
  <c r="Y28" i="3"/>
  <c r="Y102" i="3"/>
  <c r="W120" i="3"/>
  <c r="Y109" i="3"/>
  <c r="Y42" i="3"/>
  <c r="Y75" i="3"/>
  <c r="Y48" i="3"/>
  <c r="W87" i="3"/>
  <c r="Y93" i="3"/>
  <c r="Y40" i="3"/>
  <c r="W56" i="3"/>
  <c r="Y120" i="3"/>
  <c r="Y23" i="3"/>
  <c r="W74" i="3"/>
  <c r="W78" i="3"/>
  <c r="Y18" i="3"/>
  <c r="W18" i="3"/>
  <c r="Y49" i="3"/>
  <c r="W39" i="3"/>
  <c r="Y14" i="3"/>
  <c r="W93" i="3"/>
  <c r="W73" i="3"/>
  <c r="W101" i="3"/>
  <c r="Y100" i="3"/>
  <c r="Y101" i="3"/>
  <c r="W102" i="3"/>
  <c r="Y82" i="3"/>
  <c r="W105" i="3"/>
  <c r="Y112" i="3"/>
  <c r="W37" i="3"/>
  <c r="W11" i="3"/>
  <c r="W2" i="3"/>
  <c r="Y2" i="3"/>
  <c r="Y114" i="3"/>
  <c r="W58" i="3"/>
  <c r="W72" i="3"/>
  <c r="W20" i="3"/>
  <c r="W103" i="3"/>
  <c r="Y12" i="3"/>
  <c r="W90" i="3"/>
  <c r="Y24" i="3"/>
  <c r="W118" i="3"/>
  <c r="Y29" i="3"/>
  <c r="W13" i="3"/>
  <c r="Y104" i="3"/>
  <c r="W61" i="3"/>
  <c r="Y77" i="3"/>
  <c r="W114" i="3"/>
  <c r="W16" i="3"/>
  <c r="W62" i="3"/>
  <c r="W88" i="3"/>
  <c r="W107" i="3"/>
  <c r="W111" i="3"/>
  <c r="W66" i="3"/>
  <c r="W19" i="3"/>
  <c r="Y117" i="3"/>
  <c r="Y69" i="3"/>
  <c r="W115" i="3"/>
  <c r="W96" i="3"/>
  <c r="Y32" i="3"/>
  <c r="Y20" i="3"/>
  <c r="W17" i="3"/>
  <c r="W54" i="3"/>
  <c r="Y79" i="3"/>
  <c r="Y26" i="3"/>
  <c r="Y62" i="3"/>
  <c r="Y9" i="3"/>
  <c r="W91" i="3"/>
  <c r="Y71" i="3"/>
  <c r="Y50" i="3"/>
  <c r="W41" i="3"/>
  <c r="Y111" i="3"/>
  <c r="W36" i="3"/>
  <c r="W27" i="3"/>
  <c r="Y4" i="3"/>
  <c r="W22" i="3"/>
  <c r="Y110" i="3"/>
  <c r="W52" i="3"/>
  <c r="W116" i="3"/>
  <c r="Y25" i="3"/>
  <c r="W85" i="3"/>
  <c r="W84" i="3"/>
  <c r="Y21" i="3"/>
  <c r="Y38" i="3"/>
  <c r="Y87" i="3"/>
  <c r="W77" i="3"/>
  <c r="W55" i="3"/>
  <c r="W69" i="3"/>
  <c r="Y6" i="3"/>
  <c r="Y113" i="3"/>
  <c r="W76" i="3"/>
  <c r="W100" i="3"/>
  <c r="W64" i="3"/>
  <c r="Y61" i="3"/>
  <c r="W25" i="3"/>
  <c r="Y54" i="3"/>
  <c r="Y88" i="3"/>
  <c r="Y105" i="3"/>
  <c r="W86" i="3"/>
  <c r="Y107" i="3"/>
  <c r="W92" i="3"/>
  <c r="W97" i="3"/>
  <c r="Y86" i="3"/>
  <c r="W7" i="3"/>
  <c r="W21" i="3"/>
  <c r="Y3" i="3"/>
  <c r="W117" i="3"/>
  <c r="Y70" i="3"/>
  <c r="Y55" i="3"/>
  <c r="W24" i="3"/>
  <c r="W31" i="3"/>
  <c r="W83" i="3"/>
  <c r="Y66" i="3"/>
  <c r="W110" i="3"/>
  <c r="W4" i="3"/>
  <c r="Y116" i="3"/>
  <c r="W109" i="3"/>
  <c r="W44" i="3"/>
  <c r="W15" i="3"/>
  <c r="Y46" i="3"/>
  <c r="Y80" i="3"/>
  <c r="Y59" i="3"/>
  <c r="W99" i="3"/>
  <c r="Y81" i="3"/>
  <c r="W81" i="3"/>
  <c r="W32" i="3"/>
  <c r="W43" i="3"/>
  <c r="Y35" i="3"/>
  <c r="Y121" i="3"/>
  <c r="W40" i="3"/>
  <c r="W106" i="3"/>
  <c r="W82" i="3"/>
  <c r="W119" i="3"/>
  <c r="Y30" i="3"/>
  <c r="Y7" i="3"/>
  <c r="Y98" i="3"/>
  <c r="W33" i="3"/>
  <c r="Y34" i="3"/>
  <c r="Y39" i="3"/>
  <c r="W49" i="3"/>
  <c r="W60" i="3"/>
  <c r="Y51" i="3"/>
  <c r="Y63" i="3"/>
  <c r="Y64" i="3"/>
  <c r="Y97" i="3"/>
  <c r="Y92" i="3"/>
  <c r="W42" i="3"/>
  <c r="Y15" i="3"/>
  <c r="W104" i="3"/>
  <c r="Y67" i="3"/>
  <c r="Y58" i="3"/>
  <c r="Y115" i="3"/>
  <c r="W108" i="3"/>
  <c r="W113" i="3"/>
  <c r="W59" i="3"/>
  <c r="Y74" i="3"/>
  <c r="W71" i="3"/>
  <c r="Y90" i="3"/>
  <c r="W12" i="3"/>
  <c r="Y118" i="3"/>
  <c r="Y95" i="3"/>
  <c r="W95" i="3"/>
  <c r="Y13" i="3"/>
  <c r="W29" i="3"/>
  <c r="W38" i="3"/>
  <c r="Y22" i="3"/>
  <c r="Y83" i="3"/>
  <c r="W75" i="3"/>
  <c r="Y36" i="3"/>
  <c r="W28" i="3"/>
  <c r="W30" i="3"/>
  <c r="W121" i="3"/>
  <c r="Y8" i="3"/>
  <c r="W48" i="3"/>
  <c r="W67" i="3"/>
  <c r="Y53" i="3"/>
  <c r="Y16" i="3"/>
  <c r="Y73" i="3"/>
  <c r="Y76" i="3"/>
  <c r="Y19" i="3"/>
  <c r="W80" i="3"/>
  <c r="Y96" i="3"/>
  <c r="W23" i="3"/>
  <c r="Y78" i="3"/>
  <c r="W34" i="3"/>
  <c r="W6" i="3"/>
  <c r="Y91" i="3"/>
  <c r="W9" i="3"/>
  <c r="W65" i="3"/>
  <c r="Y68" i="3"/>
  <c r="W68" i="3"/>
  <c r="Y41" i="3"/>
  <c r="W50" i="3"/>
  <c r="Y52" i="3"/>
  <c r="Y103" i="3"/>
  <c r="W98" i="3"/>
  <c r="Y106" i="3"/>
  <c r="W35" i="3"/>
  <c r="Y47" i="3"/>
  <c r="W8" i="3"/>
  <c r="Y11" i="3"/>
  <c r="Y17" i="3"/>
  <c r="W26" i="3"/>
  <c r="Y37" i="3"/>
  <c r="W14" i="3"/>
  <c r="W46" i="3"/>
  <c r="AV603" i="2"/>
  <c r="AV392" i="2"/>
  <c r="AV76" i="2"/>
  <c r="AV7" i="2"/>
  <c r="AV14" i="2"/>
  <c r="AV291" i="2"/>
  <c r="AV454" i="2"/>
  <c r="AV31" i="2"/>
  <c r="AV353" i="2"/>
  <c r="AV536" i="2"/>
  <c r="AV548" i="2"/>
  <c r="AV632" i="2"/>
  <c r="AV526" i="2"/>
  <c r="AV532" i="2"/>
  <c r="AV272" i="2"/>
  <c r="AV49" i="2"/>
  <c r="AV33" i="2"/>
  <c r="AV609" i="2"/>
  <c r="AV221" i="2"/>
  <c r="AV54" i="2"/>
  <c r="AV259" i="2"/>
  <c r="AV690" i="2"/>
  <c r="AV388" i="2"/>
  <c r="AV172" i="2"/>
  <c r="AV146" i="2"/>
  <c r="AV580" i="2"/>
  <c r="AV325" i="2"/>
  <c r="AV579" i="2"/>
  <c r="AV582" i="2"/>
  <c r="AV22" i="2"/>
  <c r="AV646" i="2"/>
  <c r="AV209" i="2"/>
  <c r="AV198" i="2"/>
  <c r="AV430" i="2"/>
  <c r="AV480" i="2"/>
  <c r="AV413" i="2"/>
  <c r="AV730" i="2"/>
  <c r="AV240" i="2"/>
  <c r="AV516" i="2"/>
  <c r="AV525" i="2"/>
  <c r="AV504" i="2"/>
  <c r="AV729" i="2"/>
  <c r="AV592" i="2"/>
  <c r="AV171" i="2"/>
  <c r="AV269" i="2"/>
  <c r="AV134" i="2"/>
  <c r="AV433" i="2"/>
  <c r="AV355" i="2"/>
  <c r="AV407" i="2"/>
  <c r="AV213" i="2"/>
  <c r="AV478" i="2"/>
  <c r="AV340" i="2"/>
  <c r="AV283" i="2"/>
  <c r="AV229" i="2"/>
  <c r="AV539" i="2"/>
  <c r="AV131" i="2"/>
  <c r="AV267" i="2"/>
  <c r="AV133" i="2"/>
  <c r="AV620" i="2"/>
  <c r="AV512" i="2"/>
  <c r="AV332" i="2"/>
  <c r="AV564" i="2"/>
  <c r="AV487" i="2"/>
  <c r="AV39" i="2"/>
  <c r="AV50" i="2"/>
  <c r="AV694" i="2"/>
  <c r="AV384" i="2"/>
  <c r="AV416" i="2"/>
  <c r="AV235" i="2"/>
  <c r="AV460" i="2"/>
  <c r="AV95" i="2"/>
  <c r="AV447" i="2"/>
  <c r="AV74" i="2"/>
  <c r="AV357" i="2"/>
  <c r="AV484" i="2"/>
  <c r="AV440" i="2"/>
  <c r="AV411" i="2"/>
  <c r="AV425" i="2"/>
  <c r="AV16" i="2"/>
  <c r="AV91" i="2"/>
  <c r="AV245" i="2"/>
  <c r="AV581" i="2"/>
  <c r="AV222" i="2"/>
  <c r="AV657" i="2"/>
  <c r="AV98" i="2"/>
  <c r="AV619" i="2"/>
  <c r="AV541" i="2"/>
  <c r="AV140" i="2"/>
  <c r="AV655" i="2"/>
  <c r="AV100" i="2"/>
  <c r="AV60" i="2"/>
  <c r="AV184" i="2"/>
  <c r="AV204" i="2"/>
  <c r="AV344" i="2"/>
  <c r="AV333" i="2"/>
  <c r="AV625" i="2"/>
  <c r="AV549" i="2"/>
  <c r="AV612" i="2"/>
  <c r="AV13" i="2"/>
  <c r="AV200" i="2"/>
  <c r="AV320" i="2"/>
  <c r="AV295" i="2"/>
  <c r="AV45" i="2"/>
  <c r="AV648" i="2"/>
  <c r="AV158" i="2"/>
  <c r="AV329" i="2"/>
  <c r="AV19" i="2"/>
  <c r="AV676" i="2"/>
  <c r="AV710" i="2"/>
  <c r="AV35" i="2"/>
  <c r="AV584" i="2"/>
  <c r="AV151" i="2"/>
  <c r="AV394" i="2"/>
  <c r="AV507" i="2"/>
  <c r="AV479" i="2"/>
  <c r="AV268" i="2"/>
  <c r="AV142" i="2"/>
  <c r="AV652" i="2"/>
  <c r="AV677" i="2"/>
  <c r="AV627" i="2"/>
  <c r="AV441" i="2"/>
  <c r="AV410" i="2"/>
  <c r="AV415" i="2"/>
  <c r="AV368" i="2"/>
  <c r="AV92" i="2"/>
  <c r="AV488" i="2"/>
  <c r="AV341" i="2"/>
  <c r="AV185" i="2"/>
  <c r="AV139" i="2"/>
  <c r="AV281" i="2"/>
  <c r="AV58" i="2"/>
  <c r="AV40" i="2"/>
  <c r="AV524" i="2"/>
  <c r="AV10" i="2"/>
  <c r="AV467" i="2"/>
  <c r="AV66" i="2"/>
  <c r="AV596" i="2"/>
  <c r="AV519" i="2"/>
  <c r="AV462" i="2"/>
  <c r="AV309" i="2"/>
  <c r="AV383" i="2"/>
  <c r="AV533" i="2"/>
  <c r="AV337" i="2"/>
  <c r="AV473" i="2"/>
  <c r="AV282" i="2"/>
  <c r="AV464" i="2"/>
  <c r="AV465" i="2"/>
  <c r="AV577" i="2"/>
  <c r="AV252" i="2"/>
  <c r="AV254" i="2"/>
  <c r="AV567" i="2"/>
  <c r="AV490" i="2"/>
  <c r="AV622" i="2"/>
  <c r="AV128" i="2"/>
  <c r="AV486" i="2"/>
  <c r="AV111" i="2"/>
  <c r="AV81" i="2"/>
  <c r="AV538" i="2"/>
  <c r="AV387" i="2"/>
  <c r="AV666" i="2"/>
  <c r="AV727" i="2"/>
  <c r="AV561" i="2"/>
  <c r="AV270" i="2"/>
  <c r="AV157" i="2"/>
  <c r="AV278" i="2"/>
  <c r="AV418" i="2"/>
  <c r="AV443" i="2"/>
  <c r="AV314" i="2"/>
  <c r="AV382" i="2"/>
  <c r="AV553" i="2"/>
  <c r="AV41" i="2"/>
  <c r="AV250" i="2"/>
  <c r="AV362" i="2"/>
  <c r="AV150" i="2"/>
  <c r="AV56" i="2"/>
  <c r="AV12" i="2"/>
  <c r="AV723" i="2"/>
  <c r="AV349" i="2"/>
  <c r="AV481" i="2"/>
  <c r="AV698" i="2"/>
  <c r="AV421" i="2"/>
  <c r="AV223" i="2"/>
  <c r="AV617" i="2"/>
  <c r="AV637" i="2"/>
  <c r="AV218" i="2"/>
  <c r="AV70" i="2"/>
  <c r="AV265" i="2"/>
  <c r="AV24" i="2"/>
  <c r="AV578" i="2"/>
  <c r="AV395" i="2"/>
  <c r="AV495" i="2"/>
  <c r="AV179" i="2"/>
  <c r="AV352" i="2"/>
  <c r="AV120" i="2"/>
  <c r="AV360" i="2"/>
  <c r="AV654" i="2"/>
  <c r="AV503" i="2"/>
  <c r="AV422" i="2"/>
  <c r="AV547" i="2"/>
  <c r="AV67" i="2"/>
  <c r="AV201" i="2"/>
  <c r="AV53" i="2"/>
  <c r="AV220" i="2"/>
  <c r="AV569" i="2"/>
  <c r="AV48" i="2"/>
  <c r="AV90" i="2"/>
  <c r="AV339" i="2"/>
  <c r="AV661" i="2"/>
  <c r="AV731" i="2"/>
  <c r="AV529" i="2"/>
  <c r="AV554" i="2"/>
  <c r="AV219" i="2"/>
  <c r="AV570" i="2"/>
  <c r="AV96" i="2"/>
  <c r="AV132" i="2"/>
  <c r="AV143" i="2"/>
  <c r="AV508" i="2"/>
  <c r="AV233" i="2"/>
  <c r="AV644" i="2"/>
  <c r="AV506" i="2"/>
  <c r="AV203" i="2"/>
  <c r="AV618" i="2"/>
  <c r="AV701" i="2"/>
  <c r="AV477" i="2"/>
  <c r="AV683" i="2"/>
  <c r="AV6" i="2"/>
  <c r="AV560" i="2"/>
  <c r="AV386" i="2"/>
  <c r="AV197" i="2"/>
  <c r="AV94" i="2"/>
  <c r="AV188" i="2"/>
  <c r="AV517" i="2"/>
  <c r="AV193" i="2"/>
  <c r="AV217" i="2"/>
  <c r="AV614" i="2"/>
  <c r="AV456" i="2"/>
  <c r="AV88" i="2"/>
  <c r="AV599" i="2"/>
  <c r="AV93" i="2"/>
  <c r="AV271" i="2"/>
  <c r="AV660" i="2"/>
  <c r="AV239" i="2"/>
  <c r="AV138" i="2"/>
  <c r="AV306" i="2"/>
  <c r="AV459" i="2"/>
  <c r="AV356" i="2"/>
  <c r="AV288" i="2"/>
  <c r="AV55" i="2"/>
  <c r="AV568" i="2"/>
  <c r="AV38" i="2"/>
  <c r="AV718" i="2"/>
  <c r="AV607" i="2"/>
  <c r="AV27" i="2"/>
  <c r="AV715" i="2"/>
  <c r="AV367" i="2"/>
  <c r="AV626" i="2"/>
  <c r="AV117" i="2"/>
  <c r="AV130" i="2"/>
  <c r="AV251" i="2"/>
  <c r="AV575" i="2"/>
  <c r="AV3" i="2"/>
  <c r="AV621" i="2"/>
  <c r="AV108" i="2"/>
  <c r="AV173" i="2"/>
  <c r="AV463" i="2"/>
  <c r="AV573" i="2"/>
  <c r="AV169" i="2"/>
  <c r="AV601" i="2"/>
  <c r="AV106" i="2"/>
  <c r="AV574" i="2"/>
  <c r="AV409" i="2"/>
  <c r="AV485" i="2"/>
  <c r="AV557" i="2"/>
  <c r="AV195" i="2"/>
  <c r="AV9" i="2"/>
  <c r="AV164" i="2"/>
  <c r="AV399" i="2"/>
  <c r="AV674" i="2"/>
  <c r="AV556" i="2"/>
  <c r="AV196" i="2"/>
  <c r="AV686" i="2"/>
  <c r="AV36" i="2"/>
  <c r="AV442" i="2"/>
  <c r="AV550" i="2"/>
  <c r="AV653" i="2"/>
  <c r="AV305" i="2"/>
  <c r="AV489" i="2"/>
  <c r="AV324" i="2"/>
  <c r="AV594" i="2"/>
  <c r="AV537" i="2"/>
  <c r="AV576" i="2"/>
  <c r="AV311" i="2"/>
  <c r="AV678" i="2"/>
  <c r="AV216" i="2"/>
  <c r="AV363" i="2"/>
  <c r="AV636" i="2"/>
  <c r="AV595" i="2"/>
  <c r="AV160" i="2"/>
  <c r="AV211" i="2"/>
  <c r="AV361" i="2"/>
  <c r="AV266" i="2"/>
  <c r="AV700" i="2"/>
  <c r="AV668" i="2"/>
  <c r="AV375" i="2"/>
  <c r="AV82" i="2"/>
  <c r="AV691" i="2"/>
  <c r="AV725" i="2"/>
  <c r="AV242" i="2"/>
  <c r="AV210" i="2"/>
  <c r="AV63" i="2"/>
  <c r="AV301" i="2"/>
  <c r="AV401" i="2"/>
  <c r="AV263" i="2"/>
  <c r="AV663" i="2"/>
  <c r="AV25" i="2"/>
  <c r="AV702" i="2"/>
  <c r="AV59" i="2"/>
  <c r="AV498" i="2"/>
  <c r="AV261" i="2"/>
  <c r="AV119" i="2"/>
  <c r="AV428" i="2"/>
  <c r="AV336" i="2"/>
  <c r="AV312" i="2"/>
  <c r="AV234" i="2"/>
  <c r="AV107" i="2"/>
  <c r="AV187" i="2"/>
  <c r="AV141" i="2"/>
  <c r="AV457" i="2"/>
  <c r="AV427" i="2"/>
  <c r="AV628" i="2"/>
  <c r="AV639" i="2"/>
  <c r="AV109" i="2"/>
  <c r="AV542" i="2"/>
  <c r="AV371" i="2"/>
  <c r="AV34" i="2"/>
  <c r="AV304" i="2"/>
  <c r="AV374" i="2"/>
  <c r="AV246" i="2"/>
  <c r="AV105" i="2"/>
  <c r="AV420" i="2"/>
  <c r="AV530" i="2"/>
  <c r="AV237" i="2"/>
  <c r="AV707" i="2"/>
  <c r="AV673" i="2"/>
  <c r="AV497" i="2"/>
  <c r="AV551" i="2"/>
  <c r="AV472" i="2"/>
  <c r="AV629" i="2"/>
  <c r="AV499" i="2"/>
  <c r="AV168" i="2"/>
  <c r="AV289" i="2"/>
  <c r="AV543" i="2"/>
  <c r="AV630" i="2"/>
  <c r="AV176" i="2"/>
  <c r="AV351" i="2"/>
  <c r="AV354" i="2"/>
  <c r="AV634" i="2"/>
  <c r="AV724" i="2"/>
  <c r="AV642" i="2"/>
  <c r="AV167" i="2"/>
  <c r="AV186" i="2"/>
  <c r="AV502" i="2"/>
  <c r="AV598" i="2"/>
  <c r="AV434" i="2"/>
  <c r="AV264" i="2"/>
  <c r="AV114" i="2"/>
  <c r="AV147" i="2"/>
  <c r="AV671" i="2"/>
  <c r="AV5" i="2"/>
  <c r="AV527" i="2"/>
  <c r="AV18" i="2"/>
  <c r="AV583" i="2"/>
  <c r="AV417" i="2"/>
  <c r="AV249" i="2"/>
  <c r="AV424" i="2"/>
  <c r="AV496" i="2"/>
  <c r="AV248" i="2"/>
  <c r="AV155" i="2"/>
  <c r="AV587" i="2"/>
  <c r="AV635" i="2"/>
  <c r="AV370" i="2"/>
  <c r="AV509" i="2"/>
  <c r="AV358" i="2"/>
  <c r="AV79" i="2"/>
  <c r="AV238" i="2"/>
  <c r="AV279" i="2"/>
  <c r="AV73" i="2"/>
  <c r="AV566" i="2"/>
  <c r="AV159" i="2"/>
  <c r="AV522" i="2"/>
  <c r="AV97" i="2"/>
  <c r="AV511" i="2"/>
  <c r="AV419" i="2"/>
  <c r="AV641" i="2"/>
  <c r="AV230" i="2"/>
  <c r="AV470" i="2"/>
  <c r="AV116" i="2"/>
  <c r="AV452" i="2"/>
  <c r="AV638" i="2"/>
  <c r="AV722" i="2"/>
  <c r="AV429" i="2"/>
  <c r="AV469" i="2"/>
  <c r="AV400" i="2"/>
  <c r="AV20" i="2"/>
  <c r="AV680" i="2"/>
  <c r="AV393" i="2"/>
  <c r="AV161" i="2"/>
  <c r="AV327" i="2"/>
  <c r="AV451" i="2"/>
  <c r="AV366" i="2"/>
  <c r="AV404" i="2"/>
  <c r="AV113" i="2"/>
  <c r="AV468" i="2"/>
  <c r="AV624" i="2"/>
  <c r="AV645" i="2"/>
  <c r="AV558" i="2"/>
  <c r="AV562" i="2"/>
  <c r="AV402" i="2"/>
  <c r="AV444" i="2"/>
  <c r="AV689" i="2"/>
  <c r="AV693" i="2"/>
  <c r="AV224" i="2"/>
  <c r="AV334" i="2"/>
  <c r="AV152" i="2"/>
  <c r="AV640" i="2"/>
  <c r="AV466" i="2"/>
  <c r="AV260" i="2"/>
  <c r="AV412" i="2"/>
  <c r="AV61" i="2"/>
  <c r="AV403" i="2"/>
  <c r="AV492" i="2"/>
  <c r="AV89" i="2"/>
  <c r="AV445" i="2"/>
  <c r="AV262" i="2"/>
  <c r="AV588" i="2"/>
  <c r="AV534" i="2"/>
  <c r="AV64" i="2"/>
  <c r="AV667" i="2"/>
  <c r="AV414" i="2"/>
  <c r="AV376" i="2"/>
  <c r="AV432" i="2"/>
  <c r="AV277" i="2"/>
  <c r="AV540" i="2"/>
  <c r="AV688" i="2"/>
  <c r="AV345" i="2"/>
  <c r="AV47" i="2"/>
  <c r="AV84" i="2"/>
  <c r="AV244" i="2"/>
  <c r="AV687" i="2"/>
  <c r="AV643" i="2"/>
  <c r="AV156" i="2"/>
  <c r="AV518" i="2"/>
  <c r="AV145" i="2"/>
  <c r="AV515" i="2"/>
  <c r="AV326" i="2"/>
  <c r="AV302" i="2"/>
  <c r="AV85" i="2"/>
  <c r="AV247" i="2"/>
  <c r="AV192" i="2"/>
  <c r="AV453" i="2"/>
  <c r="AV521" i="2"/>
  <c r="AV15" i="2"/>
  <c r="AV127" i="2"/>
  <c r="AV28" i="2"/>
  <c r="AV461" i="2"/>
  <c r="AV514" i="2"/>
  <c r="AV597" i="2"/>
  <c r="AV423" i="2"/>
  <c r="AV585" i="2"/>
  <c r="AV589" i="2"/>
  <c r="AV292" i="2"/>
  <c r="AV32" i="2"/>
  <c r="AV717" i="2"/>
  <c r="AV471" i="2"/>
  <c r="AV165" i="2"/>
  <c r="AV373" i="2"/>
  <c r="AV318" i="2"/>
  <c r="AV670" i="2"/>
  <c r="AV437" i="2"/>
  <c r="AV435" i="2"/>
  <c r="AV431" i="2"/>
  <c r="AV37" i="2"/>
  <c r="AV501" i="2"/>
  <c r="AV103" i="2"/>
  <c r="AV293" i="2"/>
  <c r="AV555" i="2"/>
  <c r="AV559" i="2"/>
  <c r="AV685" i="2"/>
  <c r="AV258" i="2"/>
  <c r="AV101" i="2"/>
  <c r="AV23" i="2"/>
  <c r="AV591" i="2"/>
  <c r="AV523" i="2"/>
  <c r="AV149" i="2"/>
  <c r="AV319" i="2"/>
  <c r="AV183" i="2"/>
  <c r="AV705" i="2"/>
  <c r="AV572" i="2"/>
  <c r="AV651" i="2"/>
  <c r="AV711" i="2"/>
  <c r="AV656" i="2"/>
  <c r="AV436" i="2"/>
  <c r="AV505" i="2"/>
  <c r="AV390" i="2"/>
  <c r="AV256" i="2"/>
  <c r="AV253" i="2"/>
  <c r="AV44" i="2"/>
  <c r="AV225" i="2"/>
  <c r="AV42" i="2"/>
  <c r="AV21" i="2"/>
  <c r="AV563" i="2"/>
  <c r="AV296" i="2"/>
  <c r="AV528" i="2"/>
  <c r="AV52" i="2"/>
  <c r="AV608" i="2"/>
  <c r="AV672" i="2"/>
  <c r="AV228" i="2"/>
  <c r="AV372" i="2"/>
  <c r="AV144" i="2"/>
  <c r="AV408" i="2"/>
  <c r="AV255" i="2"/>
  <c r="AV77" i="2"/>
  <c r="AV346" i="2"/>
  <c r="AV69" i="2"/>
  <c r="AV129" i="2"/>
  <c r="AV280" i="2"/>
  <c r="AV154" i="2"/>
  <c r="AV714" i="2"/>
  <c r="AV2" i="2"/>
  <c r="AV631" i="2"/>
  <c r="AV315" i="2"/>
  <c r="AV194" i="2"/>
  <c r="AV510" i="2"/>
  <c r="AV83" i="2"/>
  <c r="AV162" i="2"/>
  <c r="AV205" i="2"/>
  <c r="AV110" i="2"/>
  <c r="AV148" i="2"/>
  <c r="AV26" i="2"/>
  <c r="AV709" i="2"/>
  <c r="AV199" i="2"/>
  <c r="AV732" i="2"/>
  <c r="AV303" i="2"/>
  <c r="AV104" i="2"/>
  <c r="AV310" i="2"/>
  <c r="AV721" i="2"/>
  <c r="AV181" i="2"/>
  <c r="AV450" i="2"/>
  <c r="AV706" i="2"/>
  <c r="AV348" i="2"/>
  <c r="AV552" i="2"/>
  <c r="AV175" i="2"/>
  <c r="AV4" i="2"/>
  <c r="AV274" i="2"/>
  <c r="AV290" i="2"/>
  <c r="AV712" i="2"/>
  <c r="AV317" i="2"/>
  <c r="AV323" i="2"/>
  <c r="AV446" i="2"/>
  <c r="AV586" i="2"/>
  <c r="AV208" i="2"/>
  <c r="AV605" i="2"/>
  <c r="AV695" i="2"/>
  <c r="AV72" i="2"/>
  <c r="AV726" i="2"/>
  <c r="AV313" i="2"/>
  <c r="AV123" i="2"/>
  <c r="AV322" i="2"/>
  <c r="AV397" i="2"/>
  <c r="AV494" i="2"/>
  <c r="AV500" i="2"/>
  <c r="AV335" i="2"/>
  <c r="AV602" i="2"/>
  <c r="AV491" i="2"/>
  <c r="AV649" i="2"/>
  <c r="AV118" i="2"/>
  <c r="AV359" i="2"/>
  <c r="AV226" i="2"/>
  <c r="AV389" i="2"/>
  <c r="AV99" i="2"/>
  <c r="AV347" i="2"/>
  <c r="AV298" i="2"/>
  <c r="AV342" i="2"/>
  <c r="AV125" i="2"/>
  <c r="AV308" i="2"/>
  <c r="AV377" i="2"/>
  <c r="AV286" i="2"/>
  <c r="AV276" i="2"/>
  <c r="AV163" i="2"/>
  <c r="AV182" i="2"/>
  <c r="AV365" i="2"/>
  <c r="AV294" i="2"/>
  <c r="AV243" i="2"/>
  <c r="AV699" i="2"/>
  <c r="AV448" i="2"/>
  <c r="AV682" i="2"/>
  <c r="AV43" i="2"/>
  <c r="AV664" i="2"/>
  <c r="AV71" i="2"/>
  <c r="AV684" i="2"/>
  <c r="AV610" i="2"/>
  <c r="AV623" i="2"/>
  <c r="AV102" i="2"/>
  <c r="AV126" i="2"/>
  <c r="AV708" i="2"/>
  <c r="AV86" i="2"/>
  <c r="AV190" i="2"/>
  <c r="AV51" i="2"/>
  <c r="AV535" i="2"/>
  <c r="AV284" i="2"/>
  <c r="AV232" i="2"/>
  <c r="AV307" i="2"/>
  <c r="AV692" i="2"/>
  <c r="AV275" i="2"/>
  <c r="AV214" i="2"/>
  <c r="AV166" i="2"/>
  <c r="AV719" i="2"/>
  <c r="AV379" i="2"/>
  <c r="AV396" i="2"/>
  <c r="AV600" i="2"/>
  <c r="AV115" i="2"/>
  <c r="AV606" i="2"/>
  <c r="AV513" i="2"/>
  <c r="AV406" i="2"/>
  <c r="AV650" i="2"/>
  <c r="AV121" i="2"/>
  <c r="AV716" i="2"/>
  <c r="AV713" i="2"/>
  <c r="AV153" i="2"/>
  <c r="AV728" i="2"/>
  <c r="Z52" i="3" l="1"/>
  <c r="X3" i="3"/>
  <c r="X46" i="3"/>
  <c r="Z90" i="3"/>
  <c r="X78" i="3"/>
  <c r="X119" i="3"/>
  <c r="X103" i="3"/>
  <c r="X102" i="3"/>
  <c r="X74" i="3"/>
  <c r="Z102" i="3"/>
  <c r="Z72" i="3"/>
  <c r="Z119" i="3"/>
  <c r="X24" i="3"/>
  <c r="X120" i="3"/>
  <c r="X27" i="3"/>
  <c r="Z64" i="3"/>
  <c r="X20" i="3"/>
  <c r="X51" i="3"/>
  <c r="X26" i="3"/>
  <c r="X68" i="3"/>
  <c r="Z76" i="3"/>
  <c r="Z83" i="3"/>
  <c r="X59" i="3"/>
  <c r="Z63" i="3"/>
  <c r="X106" i="3"/>
  <c r="X15" i="3"/>
  <c r="X117" i="3"/>
  <c r="Z54" i="3"/>
  <c r="Z38" i="3"/>
  <c r="Z111" i="3"/>
  <c r="Z32" i="3"/>
  <c r="X114" i="3"/>
  <c r="X72" i="3"/>
  <c r="Z100" i="3"/>
  <c r="Z120" i="3"/>
  <c r="X53" i="3"/>
  <c r="Z31" i="3"/>
  <c r="Z43" i="3"/>
  <c r="X28" i="3"/>
  <c r="Z4" i="3"/>
  <c r="X14" i="3"/>
  <c r="Z97" i="3"/>
  <c r="X75" i="3"/>
  <c r="Z87" i="3"/>
  <c r="Z101" i="3"/>
  <c r="Z108" i="3"/>
  <c r="Z17" i="3"/>
  <c r="Z68" i="3"/>
  <c r="Z73" i="3"/>
  <c r="Z22" i="3"/>
  <c r="X113" i="3"/>
  <c r="Z51" i="3"/>
  <c r="X40" i="3"/>
  <c r="X44" i="3"/>
  <c r="Z3" i="3"/>
  <c r="X25" i="3"/>
  <c r="Z21" i="3"/>
  <c r="X41" i="3"/>
  <c r="X96" i="3"/>
  <c r="Z77" i="3"/>
  <c r="X58" i="3"/>
  <c r="X101" i="3"/>
  <c r="X56" i="3"/>
  <c r="Z44" i="3"/>
  <c r="X10" i="3"/>
  <c r="X79" i="3"/>
  <c r="Z59" i="3"/>
  <c r="X47" i="3"/>
  <c r="X62" i="3"/>
  <c r="Z46" i="3"/>
  <c r="Z20" i="3"/>
  <c r="X65" i="3"/>
  <c r="Z16" i="3"/>
  <c r="X38" i="3"/>
  <c r="X108" i="3"/>
  <c r="X60" i="3"/>
  <c r="Z121" i="3"/>
  <c r="X109" i="3"/>
  <c r="X21" i="3"/>
  <c r="Z61" i="3"/>
  <c r="X84" i="3"/>
  <c r="Z50" i="3"/>
  <c r="X115" i="3"/>
  <c r="X61" i="3"/>
  <c r="Z114" i="3"/>
  <c r="X73" i="3"/>
  <c r="Z40" i="3"/>
  <c r="Z89" i="3"/>
  <c r="Z10" i="3"/>
  <c r="Z60" i="3"/>
  <c r="Z96" i="3"/>
  <c r="X88" i="3"/>
  <c r="Z84" i="3"/>
  <c r="X17" i="3"/>
  <c r="Z74" i="3"/>
  <c r="X16" i="3"/>
  <c r="Z28" i="3"/>
  <c r="X8" i="3"/>
  <c r="X9" i="3"/>
  <c r="Z53" i="3"/>
  <c r="X29" i="3"/>
  <c r="Z115" i="3"/>
  <c r="X49" i="3"/>
  <c r="Z35" i="3"/>
  <c r="Z116" i="3"/>
  <c r="X7" i="3"/>
  <c r="X64" i="3"/>
  <c r="X85" i="3"/>
  <c r="Z71" i="3"/>
  <c r="Z69" i="3"/>
  <c r="Z104" i="3"/>
  <c r="Z2" i="3"/>
  <c r="X93" i="3"/>
  <c r="Z93" i="3"/>
  <c r="Z99" i="3"/>
  <c r="X112" i="3"/>
  <c r="X63" i="3"/>
  <c r="X55" i="3"/>
  <c r="X50" i="3"/>
  <c r="Z80" i="3"/>
  <c r="Z37" i="3"/>
  <c r="X36" i="3"/>
  <c r="Z23" i="3"/>
  <c r="Z11" i="3"/>
  <c r="Z47" i="3"/>
  <c r="Z91" i="3"/>
  <c r="X67" i="3"/>
  <c r="Z13" i="3"/>
  <c r="Z58" i="3"/>
  <c r="Z39" i="3"/>
  <c r="X43" i="3"/>
  <c r="X4" i="3"/>
  <c r="Z86" i="3"/>
  <c r="X100" i="3"/>
  <c r="Z25" i="3"/>
  <c r="X91" i="3"/>
  <c r="Z117" i="3"/>
  <c r="X13" i="3"/>
  <c r="X2" i="3"/>
  <c r="Z14" i="3"/>
  <c r="X87" i="3"/>
  <c r="Z5" i="3"/>
  <c r="X70" i="3"/>
  <c r="Z56" i="3"/>
  <c r="Z30" i="3"/>
  <c r="X71" i="3"/>
  <c r="X82" i="3"/>
  <c r="X48" i="3"/>
  <c r="X95" i="3"/>
  <c r="Z67" i="3"/>
  <c r="Z34" i="3"/>
  <c r="X32" i="3"/>
  <c r="X110" i="3"/>
  <c r="X76" i="3"/>
  <c r="X116" i="3"/>
  <c r="Z9" i="3"/>
  <c r="X19" i="3"/>
  <c r="Z29" i="3"/>
  <c r="X11" i="3"/>
  <c r="X39" i="3"/>
  <c r="Z48" i="3"/>
  <c r="X89" i="3"/>
  <c r="X94" i="3"/>
  <c r="Z94" i="3"/>
  <c r="Z92" i="3"/>
  <c r="Z12" i="3"/>
  <c r="X77" i="3"/>
  <c r="Z70" i="3"/>
  <c r="X34" i="3"/>
  <c r="Z95" i="3"/>
  <c r="X104" i="3"/>
  <c r="X33" i="3"/>
  <c r="X81" i="3"/>
  <c r="Z66" i="3"/>
  <c r="X97" i="3"/>
  <c r="Z113" i="3"/>
  <c r="X52" i="3"/>
  <c r="Z62" i="3"/>
  <c r="X66" i="3"/>
  <c r="X118" i="3"/>
  <c r="X37" i="3"/>
  <c r="Z49" i="3"/>
  <c r="Z75" i="3"/>
  <c r="X5" i="3"/>
  <c r="X45" i="3"/>
  <c r="Z85" i="3"/>
  <c r="X86" i="3"/>
  <c r="Z82" i="3"/>
  <c r="Z36" i="3"/>
  <c r="Z105" i="3"/>
  <c r="Z41" i="3"/>
  <c r="Z88" i="3"/>
  <c r="X6" i="3"/>
  <c r="Z8" i="3"/>
  <c r="X98" i="3"/>
  <c r="Z78" i="3"/>
  <c r="X121" i="3"/>
  <c r="Z118" i="3"/>
  <c r="Z15" i="3"/>
  <c r="Z98" i="3"/>
  <c r="Z81" i="3"/>
  <c r="X83" i="3"/>
  <c r="X92" i="3"/>
  <c r="Z6" i="3"/>
  <c r="Z110" i="3"/>
  <c r="Z26" i="3"/>
  <c r="X111" i="3"/>
  <c r="Z24" i="3"/>
  <c r="Z112" i="3"/>
  <c r="X18" i="3"/>
  <c r="Z42" i="3"/>
  <c r="Z45" i="3"/>
  <c r="Z27" i="3"/>
  <c r="Z57" i="3"/>
  <c r="X54" i="3"/>
  <c r="X80" i="3"/>
  <c r="Z55" i="3"/>
  <c r="Z19" i="3"/>
  <c r="X35" i="3"/>
  <c r="Z106" i="3"/>
  <c r="Z103" i="3"/>
  <c r="X23" i="3"/>
  <c r="X30" i="3"/>
  <c r="X12" i="3"/>
  <c r="X42" i="3"/>
  <c r="Z7" i="3"/>
  <c r="X99" i="3"/>
  <c r="X31" i="3"/>
  <c r="Z107" i="3"/>
  <c r="X69" i="3"/>
  <c r="X22" i="3"/>
  <c r="Z79" i="3"/>
  <c r="X107" i="3"/>
  <c r="X90" i="3"/>
  <c r="X105" i="3"/>
  <c r="Z18" i="3"/>
  <c r="Z109" i="3"/>
  <c r="Z33" i="3"/>
  <c r="X57" i="3"/>
  <c r="Z65" i="3"/>
</calcChain>
</file>

<file path=xl/sharedStrings.xml><?xml version="1.0" encoding="utf-8"?>
<sst xmlns="http://schemas.openxmlformats.org/spreadsheetml/2006/main" count="10553" uniqueCount="3231">
  <si>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</si>
  <si>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</si>
  <si>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</si>
  <si>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</si>
  <si>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</si>
  <si>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</si>
  <si>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</si>
  <si>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</si>
  <si>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</si>
  <si>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</si>
  <si>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</si>
  <si>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</si>
  <si>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</si>
  <si>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</si>
  <si>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</si>
  <si>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</si>
  <si>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</si>
  <si>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</si>
  <si>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</si>
  <si>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</si>
  <si>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</si>
  <si>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</si>
  <si>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</si>
  <si>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</si>
  <si>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</si>
  <si>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</si>
  <si>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</si>
  <si>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</si>
  <si>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</si>
  <si>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</si>
  <si>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</si>
  <si>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</si>
  <si>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</si>
  <si>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</si>
  <si>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</si>
  <si>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</si>
  <si>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</si>
  <si>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</si>
  <si>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</si>
  <si>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</si>
  <si>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</si>
  <si>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</si>
  <si>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</si>
  <si>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</si>
  <si>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</si>
  <si>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</si>
  <si>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</si>
  <si>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</si>
  <si>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</si>
  <si>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</si>
  <si>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</si>
  <si>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</si>
  <si>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</si>
  <si>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</si>
  <si>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</si>
  <si>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</si>
  <si>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</si>
  <si>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</si>
  <si>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</si>
  <si>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</si>
  <si>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</si>
  <si>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</si>
  <si>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</si>
  <si>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</si>
  <si>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</si>
  <si>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</si>
  <si>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</si>
  <si>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</si>
  <si>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Kotak Mahindra Bank Ltd</t>
  </si>
  <si>
    <t>KOTAKBANK</t>
  </si>
  <si>
    <t>Tata Motors Ltd</t>
  </si>
  <si>
    <t>TATAMOTORS</t>
  </si>
  <si>
    <t>Adani Enterprises Ltd</t>
  </si>
  <si>
    <t>ADANIENT</t>
  </si>
  <si>
    <t>Commodities Trading</t>
  </si>
  <si>
    <t>Bajaj Auto Ltd</t>
  </si>
  <si>
    <t>BAJAJ-AUTO</t>
  </si>
  <si>
    <t>Two Wheelers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</si>
  <si>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</si>
  <si>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</si>
  <si>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</si>
  <si>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</si>
  <si>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</si>
  <si>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</si>
  <si>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</si>
  <si>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</si>
  <si>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</si>
  <si>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</si>
  <si>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</si>
  <si>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</si>
  <si>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Asian Paints Ltd</t>
  </si>
  <si>
    <t>ASIANPAINT</t>
  </si>
  <si>
    <t>Paints</t>
  </si>
  <si>
    <t>Bajaj Finserv Ltd</t>
  </si>
  <si>
    <t>BAJAJFINSV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</si>
  <si>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</si>
  <si>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</si>
  <si>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</si>
  <si>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</si>
  <si>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</si>
  <si>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</si>
  <si>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</si>
  <si>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</si>
  <si>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</si>
  <si>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</si>
  <si>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</si>
  <si>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</si>
  <si>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</si>
  <si>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</si>
  <si>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</si>
  <si>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</si>
  <si>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</si>
  <si>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Nestle India Ltd</t>
  </si>
  <si>
    <t>NESTLEIND</t>
  </si>
  <si>
    <t>FMCG - Foods</t>
  </si>
  <si>
    <t>Siemens Ltd</t>
  </si>
  <si>
    <t>SIEMENS</t>
  </si>
  <si>
    <t>Conglomerates</t>
  </si>
  <si>
    <t>Indian Oil Corporation Ltd</t>
  </si>
  <si>
    <t>IOC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</si>
  <si>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</si>
  <si>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</si>
  <si>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</si>
  <si>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</si>
  <si>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</si>
  <si>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</si>
  <si>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</si>
  <si>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</si>
  <si>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Jio Financial Services Ltd</t>
  </si>
  <si>
    <t>JIOFIN</t>
  </si>
  <si>
    <t>DLF Ltd</t>
  </si>
  <si>
    <t>DLF</t>
  </si>
  <si>
    <t>Real Estate</t>
  </si>
  <si>
    <t>Hindustan Zinc Ltd</t>
  </si>
  <si>
    <t>HINDZINC</t>
  </si>
  <si>
    <t>Mining - Diversified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</si>
  <si>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</si>
  <si>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</si>
  <si>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</si>
  <si>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</si>
  <si>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</si>
  <si>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</si>
  <si>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</si>
  <si>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</si>
  <si>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</si>
  <si>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</si>
  <si>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</si>
  <si>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</si>
  <si>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</si>
  <si>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</si>
  <si>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Grasim Industries Ltd</t>
  </si>
  <si>
    <t>GRASIM</t>
  </si>
  <si>
    <t>Interglobe Aviation Ltd</t>
  </si>
  <si>
    <t>INDIGO</t>
  </si>
  <si>
    <t>Airlines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</si>
  <si>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</si>
  <si>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</si>
  <si>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</si>
  <si>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</si>
  <si>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</si>
  <si>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</si>
  <si>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</si>
  <si>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</si>
  <si>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</si>
  <si>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</si>
  <si>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</si>
  <si>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</si>
  <si>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</si>
  <si>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Power Finance Corporation Ltd</t>
  </si>
  <si>
    <t>PFC</t>
  </si>
  <si>
    <t>Bharat Petroleum Corporation Ltd</t>
  </si>
  <si>
    <t>BPCL</t>
  </si>
  <si>
    <t>Gail (India) Ltd</t>
  </si>
  <si>
    <t>GAIL</t>
  </si>
  <si>
    <t>Gas Distribution</t>
  </si>
  <si>
    <t>Ambuja Cements Ltd</t>
  </si>
  <si>
    <t>AMBUJACEM</t>
  </si>
  <si>
    <t>HDFC Life Insurance Company Ltd</t>
  </si>
  <si>
    <t>HDFCLIFE</t>
  </si>
  <si>
    <t>Tech Mahindra Ltd</t>
  </si>
  <si>
    <t>TECHM</t>
  </si>
  <si>
    <t>Tata Power Company Ltd</t>
  </si>
  <si>
    <t>TATAPOWER</t>
  </si>
  <si>
    <t>Britannia Industries Ltd</t>
  </si>
  <si>
    <t>BRITANNIA</t>
  </si>
  <si>
    <t>Samvardhana Motherson International Ltd</t>
  </si>
  <si>
    <t>MOTHERSON</t>
  </si>
  <si>
    <t>Auto Parts</t>
  </si>
  <si>
    <t>REC Limited</t>
  </si>
  <si>
    <t>RECLTD</t>
  </si>
  <si>
    <t>Divi's Laboratories Ltd</t>
  </si>
  <si>
    <t>DIVISLAB</t>
  </si>
  <si>
    <t>Labs &amp; Life Sciences Services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</si>
  <si>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</si>
  <si>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</si>
  <si>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</si>
  <si>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</si>
  <si>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</si>
  <si>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</si>
  <si>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Cholamandalam Investment and Finance Company Ltd</t>
  </si>
  <si>
    <t>CHOLAFIN</t>
  </si>
  <si>
    <t>TVS Motor Company Ltd</t>
  </si>
  <si>
    <t>TVSMOTOR</t>
  </si>
  <si>
    <t>Shriram Finance Ltd</t>
  </si>
  <si>
    <t>SHRIRAMFIN</t>
  </si>
  <si>
    <t>Cipla Ltd</t>
  </si>
  <si>
    <t>CIPLA</t>
  </si>
  <si>
    <t>Bajaj Housing Finance Ltd</t>
  </si>
  <si>
    <t>BAJAJHFL</t>
  </si>
  <si>
    <t>Bank of Baroda Ltd</t>
  </si>
  <si>
    <t>BANKBARODA</t>
  </si>
  <si>
    <t>JSW Energy Ltd</t>
  </si>
  <si>
    <t>JSWENERGY</t>
  </si>
  <si>
    <t>Havells India Ltd</t>
  </si>
  <si>
    <t>HAVELLS</t>
  </si>
  <si>
    <t>Electrical Components &amp; Equipments</t>
  </si>
  <si>
    <t>Punjab National Bank</t>
  </si>
  <si>
    <t>PNB</t>
  </si>
  <si>
    <t>Macrotech Developers Ltd</t>
  </si>
  <si>
    <t>LODHA</t>
  </si>
  <si>
    <t>Adani Energy Solutions Ltd</t>
  </si>
  <si>
    <t>ADANIENSOL</t>
  </si>
  <si>
    <t>Power Infrastructure</t>
  </si>
  <si>
    <t>Tata Consumer Products Ltd</t>
  </si>
  <si>
    <t>TATACONSUM</t>
  </si>
  <si>
    <t>Tea &amp; Coffee</t>
  </si>
  <si>
    <t>Bajaj Holdings and Investment Ltd</t>
  </si>
  <si>
    <t>BAJAJHLDNG</t>
  </si>
  <si>
    <t>Asset Management</t>
  </si>
  <si>
    <t>CG Power and Industrial Solutions Ltd</t>
  </si>
  <si>
    <t>CGPOWER</t>
  </si>
  <si>
    <t>United Spirits Ltd</t>
  </si>
  <si>
    <t>UNITDSPR</t>
  </si>
  <si>
    <t>Alcoholic Beverages</t>
  </si>
  <si>
    <t>Torrent Pharmaceuticals Ltd</t>
  </si>
  <si>
    <t>TORNTPHARM</t>
  </si>
  <si>
    <t>Hero MotoCorp Ltd</t>
  </si>
  <si>
    <t>HEROMOTOCO</t>
  </si>
  <si>
    <t>Indusind Bank Ltd</t>
  </si>
  <si>
    <t>INDUSINDBK</t>
  </si>
  <si>
    <t>ICICI Prudential Life Insurance Company Ltd</t>
  </si>
  <si>
    <t>ICICIPRULI</t>
  </si>
  <si>
    <t>Dr Reddy's Laboratories Ltd</t>
  </si>
  <si>
    <t>DRREDDY</t>
  </si>
  <si>
    <t>Bosch Ltd</t>
  </si>
  <si>
    <t>BOSCHLTD</t>
  </si>
  <si>
    <t>Rail Vikas Nigam Ltd</t>
  </si>
  <si>
    <t>RVNL</t>
  </si>
  <si>
    <t>Dabur India Ltd</t>
  </si>
  <si>
    <t>DABUR</t>
  </si>
  <si>
    <t>Suzlon Energy Ltd</t>
  </si>
  <si>
    <t>SUZLON</t>
  </si>
  <si>
    <t>Renewable Energy Equipment &amp; Services</t>
  </si>
  <si>
    <t>Indian Overseas Bank</t>
  </si>
  <si>
    <t>IOB</t>
  </si>
  <si>
    <t>ICICI Lombard General Insurance Company Ltd</t>
  </si>
  <si>
    <t>ICICIGI</t>
  </si>
  <si>
    <t>Zydus Lifesciences Ltd</t>
  </si>
  <si>
    <t>ZYDUSLIFE</t>
  </si>
  <si>
    <t>Cummins India Ltd</t>
  </si>
  <si>
    <t>CUMMINSIND</t>
  </si>
  <si>
    <t>Industrial Machinery</t>
  </si>
  <si>
    <t>Jindal Steel And Power Ltd</t>
  </si>
  <si>
    <t>JINDALSTEL</t>
  </si>
  <si>
    <t>Info Edge (India) Ltd</t>
  </si>
  <si>
    <t>NAUKRI</t>
  </si>
  <si>
    <t>Polycab India Ltd</t>
  </si>
  <si>
    <t>POLYCAB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</si>
  <si>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</si>
  <si>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</si>
  <si>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</si>
  <si>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</si>
  <si>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</si>
  <si>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</si>
  <si>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Apollo Hospitals Enterprise Ltd</t>
  </si>
  <si>
    <t>APOLLOHOSP</t>
  </si>
  <si>
    <t>Hospitals &amp; Diagnostic Centres</t>
  </si>
  <si>
    <t>Colgate-Palmolive (India) Ltd</t>
  </si>
  <si>
    <t>COLPAL</t>
  </si>
  <si>
    <t>Mankind Pharma Ltd</t>
  </si>
  <si>
    <t>MANKIND</t>
  </si>
  <si>
    <t>Canara Bank Ltd</t>
  </si>
  <si>
    <t>CANBK</t>
  </si>
  <si>
    <t>Lupin Ltd</t>
  </si>
  <si>
    <t>LUPIN</t>
  </si>
  <si>
    <t>Oracle Financial Services Software Ltd</t>
  </si>
  <si>
    <t>OFSS</t>
  </si>
  <si>
    <t>Software Services</t>
  </si>
  <si>
    <t>GMR Airports Ltd</t>
  </si>
  <si>
    <t>GMRINFRA</t>
  </si>
  <si>
    <t>Indian Hotels Company Ltd</t>
  </si>
  <si>
    <t>INDHOTEL</t>
  </si>
  <si>
    <t>Hotels, Resorts &amp; Cruise Lines</t>
  </si>
  <si>
    <t>Bharat Heavy Electricals Ltd</t>
  </si>
  <si>
    <t>BHEL</t>
  </si>
  <si>
    <t>Max Healthcare Institute Ltd</t>
  </si>
  <si>
    <t>MAXHEALTH</t>
  </si>
  <si>
    <t>NHPC Ltd</t>
  </si>
  <si>
    <t>NHPC</t>
  </si>
  <si>
    <t>Shree Cement Ltd</t>
  </si>
  <si>
    <t>SHREECEM</t>
  </si>
  <si>
    <t>Oil India Ltd</t>
  </si>
  <si>
    <t>OIL</t>
  </si>
  <si>
    <t>IDBI Bank Ltd</t>
  </si>
  <si>
    <t>IDBI</t>
  </si>
  <si>
    <t>Private Bank</t>
  </si>
  <si>
    <t>Hindustan Petroleum Corp Ltd</t>
  </si>
  <si>
    <t>HINDPETRO</t>
  </si>
  <si>
    <t>Union Bank of India Ltd</t>
  </si>
  <si>
    <t>UNIONBANK</t>
  </si>
  <si>
    <t>HDFC Asset Management Company Ltd</t>
  </si>
  <si>
    <t>HDFCAMC</t>
  </si>
  <si>
    <t>Torrent Power Ltd</t>
  </si>
  <si>
    <t>TORNTPOWER</t>
  </si>
  <si>
    <t>Marico Ltd</t>
  </si>
  <si>
    <t>MARICO</t>
  </si>
  <si>
    <t>Godrej Properties Ltd</t>
  </si>
  <si>
    <t>GODREJPROP</t>
  </si>
  <si>
    <t>Adani Total Gas Ltd</t>
  </si>
  <si>
    <t>ATGL</t>
  </si>
  <si>
    <t>Mazagon Dock Shipbuilders Ltd</t>
  </si>
  <si>
    <t>MAZDOCK</t>
  </si>
  <si>
    <t>Shipbuilding</t>
  </si>
  <si>
    <t>Aurobindo Pharma Ltd</t>
  </si>
  <si>
    <t>AUROPHARMA</t>
  </si>
  <si>
    <t>Tube Investments of India Ltd</t>
  </si>
  <si>
    <t>TIINDIA</t>
  </si>
  <si>
    <t>Cycles</t>
  </si>
  <si>
    <t>Persistent Systems Ltd</t>
  </si>
  <si>
    <t>PERSISTENT</t>
  </si>
  <si>
    <t>Dixon Technologies (India) Ltd</t>
  </si>
  <si>
    <t>DIXON</t>
  </si>
  <si>
    <t>Home Electronics &amp; Appliances</t>
  </si>
  <si>
    <t>Muthoot Finance Ltd</t>
  </si>
  <si>
    <t>MUTHOOTFIN</t>
  </si>
  <si>
    <t>Prestige Estates Projects Ltd</t>
  </si>
  <si>
    <t>PRESTIGE</t>
  </si>
  <si>
    <t>Kalyan Jewellers India Ltd</t>
  </si>
  <si>
    <t>KALYANKJIL</t>
  </si>
  <si>
    <t>Indian Railway Catering and Tourism Corporation Ltd</t>
  </si>
  <si>
    <t>IRCTC</t>
  </si>
  <si>
    <t>SRF Ltd</t>
  </si>
  <si>
    <t>SRF</t>
  </si>
  <si>
    <t>SBI Cards and Payment Services Ltd</t>
  </si>
  <si>
    <t>SBICARD</t>
  </si>
  <si>
    <t>Payment Infrastructure</t>
  </si>
  <si>
    <t>PB Fintech Ltd</t>
  </si>
  <si>
    <t>POLICYBZR</t>
  </si>
  <si>
    <t>Berger Paints India Ltd</t>
  </si>
  <si>
    <t>BERGEPAINT</t>
  </si>
  <si>
    <t>Alkem Laboratories Ltd</t>
  </si>
  <si>
    <t>ALKEM</t>
  </si>
  <si>
    <t>Linde India Ltd</t>
  </si>
  <si>
    <t>LINDEINDIA</t>
  </si>
  <si>
    <t>Vodafone Idea Ltd</t>
  </si>
  <si>
    <t>IDEA</t>
  </si>
  <si>
    <t>Bharti Hexacom Ltd</t>
  </si>
  <si>
    <t>BHARTIHEXA</t>
  </si>
  <si>
    <t>NMDC Ltd</t>
  </si>
  <si>
    <t>NMDC</t>
  </si>
  <si>
    <t>Mining - Iron Ore</t>
  </si>
  <si>
    <t>JSW Infrastructure Ltd</t>
  </si>
  <si>
    <t>JSWINFRA</t>
  </si>
  <si>
    <t>PI Industries Ltd</t>
  </si>
  <si>
    <t>PIIND</t>
  </si>
  <si>
    <t>Bharat Forge Ltd</t>
  </si>
  <si>
    <t>BHARATFORG</t>
  </si>
  <si>
    <t>Indian Bank</t>
  </si>
  <si>
    <t>INDIANB</t>
  </si>
  <si>
    <t>Yes Bank Ltd</t>
  </si>
  <si>
    <t>YESBANK</t>
  </si>
  <si>
    <t>General Insurance Corporation of India</t>
  </si>
  <si>
    <t>GICRE</t>
  </si>
  <si>
    <t>Ashok Leyland Ltd</t>
  </si>
  <si>
    <t>ASHOKLEY</t>
  </si>
  <si>
    <t>Oberoi Realty Ltd</t>
  </si>
  <si>
    <t>OBEROIRLTY</t>
  </si>
  <si>
    <t>Supreme Industries Ltd</t>
  </si>
  <si>
    <t>SUPREMEIND</t>
  </si>
  <si>
    <t>Plastic Products</t>
  </si>
  <si>
    <t>Phoenix Mills Ltd</t>
  </si>
  <si>
    <t>PHOENIXLTD</t>
  </si>
  <si>
    <t>Jindal Stainless Ltd</t>
  </si>
  <si>
    <t>JSL</t>
  </si>
  <si>
    <t>UNO Minda Ltd</t>
  </si>
  <si>
    <t>UNOMINDA</t>
  </si>
  <si>
    <t>Indian Renewable Energy Development Agency Ltd</t>
  </si>
  <si>
    <t>IREDA</t>
  </si>
  <si>
    <t>Fertilisers And Chemicals Travancore Ltd</t>
  </si>
  <si>
    <t>FACT</t>
  </si>
  <si>
    <t>Fertilizers &amp; Agro Chemicals</t>
  </si>
  <si>
    <t>Abbott India Ltd</t>
  </si>
  <si>
    <t>ABBOTINDIA</t>
  </si>
  <si>
    <t>Aditya Birla Capital Ltd</t>
  </si>
  <si>
    <t>ABCAPITAL</t>
  </si>
  <si>
    <t>Diversified Financials</t>
  </si>
  <si>
    <t>Hitachi Energy India Ltd</t>
  </si>
  <si>
    <t>POWERINDIA</t>
  </si>
  <si>
    <t>Schaeffler India Ltd</t>
  </si>
  <si>
    <t>SCHAEFFLER</t>
  </si>
  <si>
    <t>Voltas Ltd</t>
  </si>
  <si>
    <t>VOLTAS</t>
  </si>
  <si>
    <t>Patanjali Foods Ltd</t>
  </si>
  <si>
    <t>PATANJALI</t>
  </si>
  <si>
    <t>Packaged Foods &amp; Meats</t>
  </si>
  <si>
    <t>Tata Communications Ltd</t>
  </si>
  <si>
    <t>TATACOMM</t>
  </si>
  <si>
    <t>Balkrishna Industries Ltd</t>
  </si>
  <si>
    <t>BALKRISIND</t>
  </si>
  <si>
    <t>Tires &amp; Rubber</t>
  </si>
  <si>
    <t>MRF Ltd</t>
  </si>
  <si>
    <t>MRF</t>
  </si>
  <si>
    <t>Steel Authority of India Ltd</t>
  </si>
  <si>
    <t>SAIL</t>
  </si>
  <si>
    <t>Sundaram Finance Ltd</t>
  </si>
  <si>
    <t>SUNDARMFIN</t>
  </si>
  <si>
    <t>UCO Bank</t>
  </si>
  <si>
    <t>UCOBANK</t>
  </si>
  <si>
    <t>United Breweries Ltd</t>
  </si>
  <si>
    <t>UBL</t>
  </si>
  <si>
    <t>Thermax Limited</t>
  </si>
  <si>
    <t>THERMAX</t>
  </si>
  <si>
    <t>Mphasis Ltd</t>
  </si>
  <si>
    <t>MPHASIS</t>
  </si>
  <si>
    <t>L&amp;T Technology Services Ltd</t>
  </si>
  <si>
    <t>LTTS</t>
  </si>
  <si>
    <t>Container Corporation of India Ltd</t>
  </si>
  <si>
    <t>CONCOR</t>
  </si>
  <si>
    <t>Logistics</t>
  </si>
  <si>
    <t>Fsn E-Commerce Ventures Ltd</t>
  </si>
  <si>
    <t>NYKAA</t>
  </si>
  <si>
    <t>Wellness Services</t>
  </si>
  <si>
    <t>IDFC First Bank Ltd</t>
  </si>
  <si>
    <t>IDFCFIRSTB</t>
  </si>
  <si>
    <t>AU Small Finance Bank Ltd</t>
  </si>
  <si>
    <t>AUBANK</t>
  </si>
  <si>
    <t>Procter &amp; Gamble Hygiene and Health Care Ltd</t>
  </si>
  <si>
    <t>PGHH</t>
  </si>
  <si>
    <t>Astral Ltd</t>
  </si>
  <si>
    <t>ASTRAL</t>
  </si>
  <si>
    <t>Building Products - Pipes</t>
  </si>
  <si>
    <t>SJVN Ltd</t>
  </si>
  <si>
    <t>SJVN</t>
  </si>
  <si>
    <t>Petronet LNG Ltd</t>
  </si>
  <si>
    <t>PETRONET</t>
  </si>
  <si>
    <t>Oil &amp; Gas - Storage &amp; Transportation</t>
  </si>
  <si>
    <t>Central Bank of India Ltd</t>
  </si>
  <si>
    <t>CENTRALBK</t>
  </si>
  <si>
    <t>Bank of India Ltd</t>
  </si>
  <si>
    <t>BANKINDIA</t>
  </si>
  <si>
    <t>BSE Ltd</t>
  </si>
  <si>
    <t>BSE</t>
  </si>
  <si>
    <t>Stock Exchanges &amp; Ratings</t>
  </si>
  <si>
    <t>Coromandel International Ltd</t>
  </si>
  <si>
    <t>COROMANDEL</t>
  </si>
  <si>
    <t>Premier Energies Ltd</t>
  </si>
  <si>
    <t>PREMIERENE</t>
  </si>
  <si>
    <t>Housing and Urban Development Corporation Ltd</t>
  </si>
  <si>
    <t>HUDCO</t>
  </si>
  <si>
    <t>Federal Bank Ltd</t>
  </si>
  <si>
    <t>FEDERALBNK</t>
  </si>
  <si>
    <t>Tata Elxsi Ltd</t>
  </si>
  <si>
    <t>TATAELXSI</t>
  </si>
  <si>
    <t>Page Industries Ltd</t>
  </si>
  <si>
    <t>PAGEIND</t>
  </si>
  <si>
    <t>Apparel &amp; Accessories</t>
  </si>
  <si>
    <t>Glenmark Pharmaceuticals Ltd</t>
  </si>
  <si>
    <t>GLENMARK</t>
  </si>
  <si>
    <t>ACC Ltd</t>
  </si>
  <si>
    <t>ACC</t>
  </si>
  <si>
    <t>Gujarat Fluorochemicals Ltd</t>
  </si>
  <si>
    <t>FLUOROCHEM</t>
  </si>
  <si>
    <t>Specialty Chemicals</t>
  </si>
  <si>
    <t>Coforge Ltd</t>
  </si>
  <si>
    <t>COFORGE</t>
  </si>
  <si>
    <t>GlaxoSmithKline Pharmaceuticals Ltd</t>
  </si>
  <si>
    <t>GLAXO</t>
  </si>
  <si>
    <t>Fortis Healthcare Ltd</t>
  </si>
  <si>
    <t>FORTIS</t>
  </si>
  <si>
    <t>Escorts Kubota Ltd</t>
  </si>
  <si>
    <t>ESCORTS</t>
  </si>
  <si>
    <t>Tractors</t>
  </si>
  <si>
    <t>L&amp;T Finance Ltd</t>
  </si>
  <si>
    <t>LTF</t>
  </si>
  <si>
    <t>Sona BLW Precision Forgings Ltd</t>
  </si>
  <si>
    <t>SONACOMS</t>
  </si>
  <si>
    <t>UPL Ltd</t>
  </si>
  <si>
    <t>UPL</t>
  </si>
  <si>
    <t>Cochin Shipyard Ltd</t>
  </si>
  <si>
    <t>COCHINSHIP</t>
  </si>
  <si>
    <t>Motilal Oswal Financial Services Ltd</t>
  </si>
  <si>
    <t>MOTILALOFS</t>
  </si>
  <si>
    <t>Adani Wilmar Ltd</t>
  </si>
  <si>
    <t>AWL</t>
  </si>
  <si>
    <t>Jubilant Foodworks Ltd</t>
  </si>
  <si>
    <t>JUBLFOOD</t>
  </si>
  <si>
    <t>Restaurants &amp; Cafes</t>
  </si>
  <si>
    <t>Tata Technologies Ltd</t>
  </si>
  <si>
    <t>TATATECH</t>
  </si>
  <si>
    <t>KPIT Technologies Ltd</t>
  </si>
  <si>
    <t>KPITTECH</t>
  </si>
  <si>
    <t>APL Apollo Tubes Ltd</t>
  </si>
  <si>
    <t>APLAPOLLO</t>
  </si>
  <si>
    <t>Ola Electric Mobility Ltd</t>
  </si>
  <si>
    <t>OLAELEC</t>
  </si>
  <si>
    <t>One 97 Communications Ltd</t>
  </si>
  <si>
    <t>PAYTM</t>
  </si>
  <si>
    <t>Business Support Services</t>
  </si>
  <si>
    <t>Biocon Ltd</t>
  </si>
  <si>
    <t>BIOCON</t>
  </si>
  <si>
    <t>Biotechnology</t>
  </si>
  <si>
    <t>Honeywell Automation India Ltd</t>
  </si>
  <si>
    <t>HONAUT</t>
  </si>
  <si>
    <t>Ge T&amp;D India Ltd</t>
  </si>
  <si>
    <t>GET&amp;D</t>
  </si>
  <si>
    <t>Lloyds Metals And Energy Ltd</t>
  </si>
  <si>
    <t>LLOYDSME</t>
  </si>
  <si>
    <t>Exide Industries Ltd</t>
  </si>
  <si>
    <t>EXIDEIND</t>
  </si>
  <si>
    <t>Batteries</t>
  </si>
  <si>
    <t>Bank of Maharashtra Ltd</t>
  </si>
  <si>
    <t>MAHABANK</t>
  </si>
  <si>
    <t>Gujarat Gas Ltd</t>
  </si>
  <si>
    <t>GUJGASLTD</t>
  </si>
  <si>
    <t>Bharat Dynamics Ltd</t>
  </si>
  <si>
    <t>BDL</t>
  </si>
  <si>
    <t>Blue Star Ltd</t>
  </si>
  <si>
    <t>BLUESTARCO</t>
  </si>
  <si>
    <t>Mahindra and Mahindra Financial Services Ltd</t>
  </si>
  <si>
    <t>M&amp;MFIN</t>
  </si>
  <si>
    <t>Godrej Industries Ltd</t>
  </si>
  <si>
    <t>GODREJIND</t>
  </si>
  <si>
    <t>Nippon Life India Asset Management Ltd</t>
  </si>
  <si>
    <t>NAM-INDIA</t>
  </si>
  <si>
    <t>Max Financial Services Ltd</t>
  </si>
  <si>
    <t>MFSL</t>
  </si>
  <si>
    <t>AIA Engineering Ltd</t>
  </si>
  <si>
    <t>AIAENG</t>
  </si>
  <si>
    <t>Ajanta Pharma Ltd</t>
  </si>
  <si>
    <t>AJANTPHARM</t>
  </si>
  <si>
    <t>Deepak Nitrite Ltd</t>
  </si>
  <si>
    <t>DEEPAKNTR</t>
  </si>
  <si>
    <t>NLC India Ltd</t>
  </si>
  <si>
    <t>NLCINDIA</t>
  </si>
  <si>
    <t>Indraprastha Gas Ltd</t>
  </si>
  <si>
    <t>IGL</t>
  </si>
  <si>
    <t>KEI Industries Ltd</t>
  </si>
  <si>
    <t>KEI</t>
  </si>
  <si>
    <t>Cables</t>
  </si>
  <si>
    <t>National Aluminium Co Ltd</t>
  </si>
  <si>
    <t>NATIONALUM</t>
  </si>
  <si>
    <t>Cholamandalam Financial Holdings Ltd</t>
  </si>
  <si>
    <t>CHOLAHLDNG</t>
  </si>
  <si>
    <t>Apar Industries Ltd</t>
  </si>
  <si>
    <t>APARINDS</t>
  </si>
  <si>
    <t>3M India Ltd</t>
  </si>
  <si>
    <t>3MINDIA</t>
  </si>
  <si>
    <t>Stationery</t>
  </si>
  <si>
    <t>IPCA Laboratories Ltd</t>
  </si>
  <si>
    <t>IPCALAB</t>
  </si>
  <si>
    <t>New India Assurance Company Ltd</t>
  </si>
  <si>
    <t>NIACL</t>
  </si>
  <si>
    <t>360 One Wam Ltd</t>
  </si>
  <si>
    <t>360ONE</t>
  </si>
  <si>
    <t>Investment Banking &amp; Brokerage</t>
  </si>
  <si>
    <t>Punjab &amp; Sind Bank</t>
  </si>
  <si>
    <t>PSB</t>
  </si>
  <si>
    <t>Aditya Birla Fashion and Retail Ltd</t>
  </si>
  <si>
    <t>ABFRL</t>
  </si>
  <si>
    <t>IRB Infrastructure Developers Ltd</t>
  </si>
  <si>
    <t>IRB</t>
  </si>
  <si>
    <t>LIC Housing Finance Ltd</t>
  </si>
  <si>
    <t>LICHSGFIN</t>
  </si>
  <si>
    <t>Home Financing</t>
  </si>
  <si>
    <t>Dalmia Bharat Ltd</t>
  </si>
  <si>
    <t>DALBHARAT</t>
  </si>
  <si>
    <t>Godfrey Phillips India Ltd</t>
  </si>
  <si>
    <t>GODFRYPHLP</t>
  </si>
  <si>
    <t>Syngene International Ltd</t>
  </si>
  <si>
    <t>SYNGENE</t>
  </si>
  <si>
    <t>J K Cement Ltd</t>
  </si>
  <si>
    <t>JKCEMENT</t>
  </si>
  <si>
    <t>Star Health and Allied Insurance Company Ltd</t>
  </si>
  <si>
    <t>STARHEALTH</t>
  </si>
  <si>
    <t>Apollo Tyres Ltd</t>
  </si>
  <si>
    <t>APOLLOTYRE</t>
  </si>
  <si>
    <t>Kaynes Technology India Ltd</t>
  </si>
  <si>
    <t>KAYNES</t>
  </si>
  <si>
    <t>Metro Brands Ltd</t>
  </si>
  <si>
    <t>METROBRAND</t>
  </si>
  <si>
    <t>Footwear</t>
  </si>
  <si>
    <t>Brigade Enterprises Ltd</t>
  </si>
  <si>
    <t>BRIGADE</t>
  </si>
  <si>
    <t>Go Digit General Insurance Ltd</t>
  </si>
  <si>
    <t>GODIGIT</t>
  </si>
  <si>
    <t>Tata Investment Corporation Ltd</t>
  </si>
  <si>
    <t>TATAINVEST</t>
  </si>
  <si>
    <t>CRISIL Ltd</t>
  </si>
  <si>
    <t>CRISIL</t>
  </si>
  <si>
    <t>Endurance Technologies Ltd</t>
  </si>
  <si>
    <t>ENDURANCE</t>
  </si>
  <si>
    <t>Emami Ltd</t>
  </si>
  <si>
    <t>EMAMILTD</t>
  </si>
  <si>
    <t>Brainbees Solutions Ltd</t>
  </si>
  <si>
    <t>FIRSTCRY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</si>
  <si>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</si>
  <si>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</si>
  <si>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</si>
  <si>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</si>
  <si>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</si>
  <si>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</si>
  <si>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Vedant Fashions Ltd</t>
  </si>
  <si>
    <t>MANYAVAR</t>
  </si>
  <si>
    <t>Textiles</t>
  </si>
  <si>
    <t>Himadri Speciality Chemical Ltd</t>
  </si>
  <si>
    <t>HSCL</t>
  </si>
  <si>
    <t>KPR Mill Ltd</t>
  </si>
  <si>
    <t>KPRMILL</t>
  </si>
  <si>
    <t>NBCC (India) Ltd</t>
  </si>
  <si>
    <t>NBCC</t>
  </si>
  <si>
    <t>Embassy Office Parks REIT</t>
  </si>
  <si>
    <t>EMBASSY</t>
  </si>
  <si>
    <t>Bandhan Bank Ltd</t>
  </si>
  <si>
    <t>BANDHANBNK</t>
  </si>
  <si>
    <t>BASF India Ltd</t>
  </si>
  <si>
    <t>BASF</t>
  </si>
  <si>
    <t>Mangalore Refinery and Petrochemicals Ltd</t>
  </si>
  <si>
    <t>MRPL</t>
  </si>
  <si>
    <t>TVS Holdings Ltd</t>
  </si>
  <si>
    <t>TVSHLTD</t>
  </si>
  <si>
    <t>Motherson Sumi Wiring India Ltd</t>
  </si>
  <si>
    <t>MSUMI</t>
  </si>
  <si>
    <t>Century Textiles and Industries Ltd</t>
  </si>
  <si>
    <t>CENTURYTEX</t>
  </si>
  <si>
    <t>Paper Products</t>
  </si>
  <si>
    <t>Delhivery Ltd</t>
  </si>
  <si>
    <t>DELHIVERY</t>
  </si>
  <si>
    <t>Inox Wind Ltd</t>
  </si>
  <si>
    <t>INOXWIND</t>
  </si>
  <si>
    <t>Poonawalla Fincorp Ltd</t>
  </si>
  <si>
    <t>POONAWALLA</t>
  </si>
  <si>
    <t>Authum Investment &amp; Infrastructure Ltd</t>
  </si>
  <si>
    <t>AIIL</t>
  </si>
  <si>
    <t>Piramal Pharma Ltd</t>
  </si>
  <si>
    <t>PPLPHARMA</t>
  </si>
  <si>
    <t>ZF Commercial Vehicle Control Systems India Ltd</t>
  </si>
  <si>
    <t>ZFCVINDIA</t>
  </si>
  <si>
    <t>Central Depository Services (India) Ltd</t>
  </si>
  <si>
    <t>CDSL</t>
  </si>
  <si>
    <t>Suven Pharmaceuticals Ltd</t>
  </si>
  <si>
    <t>SUVENPHAR</t>
  </si>
  <si>
    <t>Gland Pharma Ltd</t>
  </si>
  <si>
    <t>GLAND</t>
  </si>
  <si>
    <t>J B Chemicals and Pharmaceuticals Ltd</t>
  </si>
  <si>
    <t>JBCHEPHARM</t>
  </si>
  <si>
    <t>Whirlpool of India Ltd</t>
  </si>
  <si>
    <t>WHIRLPOOL</t>
  </si>
  <si>
    <t>Sundram Fasteners Ltd</t>
  </si>
  <si>
    <t>SUNDRMFAST</t>
  </si>
  <si>
    <t>Bayer Cropscience Ltd</t>
  </si>
  <si>
    <t>BAYERCROP</t>
  </si>
  <si>
    <t>Multi Commodity Exchange of India Ltd</t>
  </si>
  <si>
    <t>MCX</t>
  </si>
  <si>
    <t>Carborundum Universal Ltd</t>
  </si>
  <si>
    <t>CARBORUNIV</t>
  </si>
  <si>
    <t>Timken India Ltd</t>
  </si>
  <si>
    <t>TIMKEN</t>
  </si>
  <si>
    <t>ICICI Securities Ltd</t>
  </si>
  <si>
    <t>ISEC</t>
  </si>
  <si>
    <t>Tata Chemicals Ltd</t>
  </si>
  <si>
    <t>TATACHEM</t>
  </si>
  <si>
    <t>Sumitomo Chemical India Ltd</t>
  </si>
  <si>
    <t>SUMICHEM</t>
  </si>
  <si>
    <t>Emcure Pharmaceuticals Ltd</t>
  </si>
  <si>
    <t>EMCURE</t>
  </si>
  <si>
    <t>KEC International Ltd</t>
  </si>
  <si>
    <t>KEC</t>
  </si>
  <si>
    <t>Gillette India Ltd</t>
  </si>
  <si>
    <t>GILLETTE</t>
  </si>
  <si>
    <t>Dr. Lal PathLabs Ltd</t>
  </si>
  <si>
    <t>LALPATHLAB</t>
  </si>
  <si>
    <t>Global Health Ltd</t>
  </si>
  <si>
    <t>MEDANTA</t>
  </si>
  <si>
    <t>Radico Khaitan Ltd</t>
  </si>
  <si>
    <t>RADICO</t>
  </si>
  <si>
    <t>SKF India Ltd</t>
  </si>
  <si>
    <t>SKFINDIA</t>
  </si>
  <si>
    <t>Aegis Logistics Ltd</t>
  </si>
  <si>
    <t>AEGISLOG</t>
  </si>
  <si>
    <t>Crompton Greaves Consumer Electricals Ltd</t>
  </si>
  <si>
    <t>CROMPTON</t>
  </si>
  <si>
    <t>CESC Ltd</t>
  </si>
  <si>
    <t>CESC</t>
  </si>
  <si>
    <t>Grindwell Norton Ltd</t>
  </si>
  <si>
    <t>GRINDWELL</t>
  </si>
  <si>
    <t>Hatsun Agro Product Ltd</t>
  </si>
  <si>
    <t>HATSUN</t>
  </si>
  <si>
    <t>Pfizer Ltd</t>
  </si>
  <si>
    <t>PFIZER</t>
  </si>
  <si>
    <t>Amara Raja Energy &amp; Mobility Ltd</t>
  </si>
  <si>
    <t>ARE&amp;M</t>
  </si>
  <si>
    <t>Jyoti CNC Automation Ltd</t>
  </si>
  <si>
    <t>JYOTICNC</t>
  </si>
  <si>
    <t>Computer Hardware</t>
  </si>
  <si>
    <t>Ratnamani Metals and Tubes Ltd</t>
  </si>
  <si>
    <t>RATNAMANI</t>
  </si>
  <si>
    <t>PNB Housing Finance Ltd</t>
  </si>
  <si>
    <t>PNBHOUSING</t>
  </si>
  <si>
    <t>Natco Pharma Ltd</t>
  </si>
  <si>
    <t>NATCOPHARM</t>
  </si>
  <si>
    <t>Narayana Hrudayalaya Ltd</t>
  </si>
  <si>
    <t>NH</t>
  </si>
  <si>
    <t>Shyam Metalics and Energy Ltd</t>
  </si>
  <si>
    <t>SHYAMMETL</t>
  </si>
  <si>
    <t>Kansai Nerolac Paints Ltd</t>
  </si>
  <si>
    <t>KANSAINER</t>
  </si>
  <si>
    <t>Laurus Labs Ltd</t>
  </si>
  <si>
    <t>LAURUSLABS</t>
  </si>
  <si>
    <t>Piramal Enterprises Ltd</t>
  </si>
  <si>
    <t>PEL</t>
  </si>
  <si>
    <t>ITI Ltd</t>
  </si>
  <si>
    <t>ITI</t>
  </si>
  <si>
    <t>Telecom Equipments</t>
  </si>
  <si>
    <t>Castrol India Ltd</t>
  </si>
  <si>
    <t>CASTROLIND</t>
  </si>
  <si>
    <t>Nuvama Wealth Management Ltd</t>
  </si>
  <si>
    <t>NUVAMA</t>
  </si>
  <si>
    <t>Anant Raj Ltd</t>
  </si>
  <si>
    <t>ANANTRAJ</t>
  </si>
  <si>
    <t>Gujarat State Petronet Ltd</t>
  </si>
  <si>
    <t>GSPL</t>
  </si>
  <si>
    <t>KIOCL Ltd</t>
  </si>
  <si>
    <t>KIOCL</t>
  </si>
  <si>
    <t>Alembic Pharmaceuticals Ltd</t>
  </si>
  <si>
    <t>APLLTD</t>
  </si>
  <si>
    <t>EIH Ltd</t>
  </si>
  <si>
    <t>EIHOTEL</t>
  </si>
  <si>
    <t>Jindal SAW Ltd</t>
  </si>
  <si>
    <t>JINDALSAW</t>
  </si>
  <si>
    <t>Devyani International Ltd</t>
  </si>
  <si>
    <t>DEVYANI</t>
  </si>
  <si>
    <t>Poly Medicure Ltd</t>
  </si>
  <si>
    <t>POLYMED</t>
  </si>
  <si>
    <t>Health Care Equipment &amp; Supplies</t>
  </si>
  <si>
    <t>Kajaria Ceramics Ltd</t>
  </si>
  <si>
    <t>KAJARIACER</t>
  </si>
  <si>
    <t>Building Products - Ceramics</t>
  </si>
  <si>
    <t>Angel One Ltd</t>
  </si>
  <si>
    <t>ANGELONE</t>
  </si>
  <si>
    <t>Bikaji Foods International Ltd</t>
  </si>
  <si>
    <t>BIKAJI</t>
  </si>
  <si>
    <t>CPSE ETF</t>
  </si>
  <si>
    <t>CPSEETF</t>
  </si>
  <si>
    <t>Equity</t>
  </si>
  <si>
    <t>Five-Star Business Finance Ltd</t>
  </si>
  <si>
    <t>FIVESTAR</t>
  </si>
  <si>
    <t>Atul Ltd</t>
  </si>
  <si>
    <t>ATUL</t>
  </si>
  <si>
    <t>Signatureglobal (India) Ltd</t>
  </si>
  <si>
    <t>SIGNATURE</t>
  </si>
  <si>
    <t>Affle (India) Ltd</t>
  </si>
  <si>
    <t>AFFLE</t>
  </si>
  <si>
    <t>Advertising</t>
  </si>
  <si>
    <t>Krishna Institute of Medical Sciences Ltd</t>
  </si>
  <si>
    <t>KIMS</t>
  </si>
  <si>
    <t>Kalpataru Projects International Ltd</t>
  </si>
  <si>
    <t>KPIL</t>
  </si>
  <si>
    <t>Sobha Ltd</t>
  </si>
  <si>
    <t>SOBHA</t>
  </si>
  <si>
    <t>PCBL Ltd</t>
  </si>
  <si>
    <t>PCBL</t>
  </si>
  <si>
    <t>Jupiter Wagons Ltd</t>
  </si>
  <si>
    <t>JWL</t>
  </si>
  <si>
    <t>Rail</t>
  </si>
  <si>
    <t>Triveni Turbine Ltd</t>
  </si>
  <si>
    <t>TRITURBINE</t>
  </si>
  <si>
    <t>Computer Age Management Services Ltd</t>
  </si>
  <si>
    <t>CAMS</t>
  </si>
  <si>
    <t>Vinati Organics Ltd</t>
  </si>
  <si>
    <t>VINATIORGA</t>
  </si>
  <si>
    <t>Finolex Cables Ltd</t>
  </si>
  <si>
    <t>FINCABLES</t>
  </si>
  <si>
    <t>Elgi Equipments Ltd</t>
  </si>
  <si>
    <t>ELGIEQUIP</t>
  </si>
  <si>
    <t>Firstsource Solutions Ltd</t>
  </si>
  <si>
    <t>FSL</t>
  </si>
  <si>
    <t>Outsourced services</t>
  </si>
  <si>
    <t>Ircon International Ltd</t>
  </si>
  <si>
    <t>IRCON</t>
  </si>
  <si>
    <t>HFCL Ltd</t>
  </si>
  <si>
    <t>HFCL</t>
  </si>
  <si>
    <t>JBM Auto Ltd</t>
  </si>
  <si>
    <t>JBMA</t>
  </si>
  <si>
    <t>Concord Biotech Ltd</t>
  </si>
  <si>
    <t>CONCORDBIO</t>
  </si>
  <si>
    <t>PTC Industries Ltd</t>
  </si>
  <si>
    <t>PTCIL</t>
  </si>
  <si>
    <t>Chambal Fertilisers and Chemicals Ltd</t>
  </si>
  <si>
    <t>CHAMBLFERT</t>
  </si>
  <si>
    <t>CIE Automotive India Ltd</t>
  </si>
  <si>
    <t>CIEINDIA</t>
  </si>
  <si>
    <t>Aarti Industries Ltd</t>
  </si>
  <si>
    <t>AARTIIND</t>
  </si>
  <si>
    <t>Aditya Birla Sun Life Amc Ltd</t>
  </si>
  <si>
    <t>ABSLAMC</t>
  </si>
  <si>
    <t>Cyient Ltd</t>
  </si>
  <si>
    <t>CYIENT</t>
  </si>
  <si>
    <t>Aster DM Healthcare Ltd</t>
  </si>
  <si>
    <t>ASTERDM</t>
  </si>
  <si>
    <t>Tejas Networks Ltd</t>
  </si>
  <si>
    <t>TEJASNET</t>
  </si>
  <si>
    <t>Jyothy Labs Ltd</t>
  </si>
  <si>
    <t>JYOTHYLAB</t>
  </si>
  <si>
    <t>Ramco Cements Limited</t>
  </si>
  <si>
    <t>RAMCOCEM</t>
  </si>
  <si>
    <t>Relaxo Footwears Ltd</t>
  </si>
  <si>
    <t>RELAXO</t>
  </si>
  <si>
    <t>Cello World Ltd</t>
  </si>
  <si>
    <t>CELLO</t>
  </si>
  <si>
    <t>Nexus Select Trust</t>
  </si>
  <si>
    <t>NXST</t>
  </si>
  <si>
    <t>Aadhar Housing Finance Ltd</t>
  </si>
  <si>
    <t>AADHARHFC</t>
  </si>
  <si>
    <t>Mindspace Business Parks REIT</t>
  </si>
  <si>
    <t>MINDSPACE</t>
  </si>
  <si>
    <t>Welspun Corp Ltd</t>
  </si>
  <si>
    <t>WELCORP</t>
  </si>
  <si>
    <t>Bombay Burmah Trading Corporation Ltd</t>
  </si>
  <si>
    <t>BBTC</t>
  </si>
  <si>
    <t>Astrazeneca Pharma India Ltd</t>
  </si>
  <si>
    <t>ASTRAZEN</t>
  </si>
  <si>
    <t>Waaree Renewable Technologies Ltd</t>
  </si>
  <si>
    <t>WAAREERTL</t>
  </si>
  <si>
    <t>Century Plyboards (India) Ltd</t>
  </si>
  <si>
    <t>CENTURYPLY</t>
  </si>
  <si>
    <t>Wood Products</t>
  </si>
  <si>
    <t>Garden Reach Shipbuilders &amp; Engineers Ltd</t>
  </si>
  <si>
    <t>GRSE</t>
  </si>
  <si>
    <t>LMW Ltd</t>
  </si>
  <si>
    <t>LAXMIMACH</t>
  </si>
  <si>
    <t>IIFL Finance Ltd</t>
  </si>
  <si>
    <t>IIFL</t>
  </si>
  <si>
    <t>R R Kabel Ltd</t>
  </si>
  <si>
    <t>RRKABEL</t>
  </si>
  <si>
    <t>Reliance Power Ltd</t>
  </si>
  <si>
    <t>RPOWER</t>
  </si>
  <si>
    <t>LS Industries Ltd</t>
  </si>
  <si>
    <t>LSIND</t>
  </si>
  <si>
    <t>Schneider Electric Infrastructure Ltd</t>
  </si>
  <si>
    <t>SCHNEIDER</t>
  </si>
  <si>
    <t>Tbo Tek Ltd</t>
  </si>
  <si>
    <t>TBOTEK</t>
  </si>
  <si>
    <t>Tour &amp; Travel Services</t>
  </si>
  <si>
    <t>Blue Dart Express Ltd</t>
  </si>
  <si>
    <t>BLUEDART</t>
  </si>
  <si>
    <t>V Guard Industries Ltd</t>
  </si>
  <si>
    <t>VGUARD</t>
  </si>
  <si>
    <t>Chalet Hotels Ltd</t>
  </si>
  <si>
    <t>CHALET</t>
  </si>
  <si>
    <t>Asahi India Glass Ltd</t>
  </si>
  <si>
    <t>ASAHIINDIA</t>
  </si>
  <si>
    <t>Mahanagar Gas Ltd</t>
  </si>
  <si>
    <t>MGL</t>
  </si>
  <si>
    <t>Jai Balaji Industries Ltd</t>
  </si>
  <si>
    <t>JAIBALAJI</t>
  </si>
  <si>
    <t>CreditAccess Grameen Ltd</t>
  </si>
  <si>
    <t>CREDITACC</t>
  </si>
  <si>
    <t>NCC Ltd</t>
  </si>
  <si>
    <t>NCC</t>
  </si>
  <si>
    <t>Newgen Software Technologies Ltd</t>
  </si>
  <si>
    <t>NEWGEN</t>
  </si>
  <si>
    <t>Techno Electric &amp; Engineering Company Ltd</t>
  </si>
  <si>
    <t>TECHNOE</t>
  </si>
  <si>
    <t>Bata India Ltd</t>
  </si>
  <si>
    <t>BATAINDIA</t>
  </si>
  <si>
    <t>Trident Ltd</t>
  </si>
  <si>
    <t>TRIDENT</t>
  </si>
  <si>
    <t>Ramkrishna Forgings Ltd</t>
  </si>
  <si>
    <t>RKFORGE</t>
  </si>
  <si>
    <t>Jubilant Pharmova Ltd</t>
  </si>
  <si>
    <t>JUBLPHARMA</t>
  </si>
  <si>
    <t>Indian Energy Exchange Ltd</t>
  </si>
  <si>
    <t>IEX</t>
  </si>
  <si>
    <t>Power Trading &amp; Consultancy</t>
  </si>
  <si>
    <t>Eris Lifesciences Ltd</t>
  </si>
  <si>
    <t>ERIS</t>
  </si>
  <si>
    <t>IDFC Ltd</t>
  </si>
  <si>
    <t>IDFC</t>
  </si>
  <si>
    <t>Swan Energy Ltd</t>
  </si>
  <si>
    <t>SWANENERGY</t>
  </si>
  <si>
    <t>Aptus Value Housing Finance India Ltd</t>
  </si>
  <si>
    <t>APTUS</t>
  </si>
  <si>
    <t>Kirloskar Oil Engines Ltd</t>
  </si>
  <si>
    <t>KIRLOSENG</t>
  </si>
  <si>
    <t>Indiamart Intermesh Ltd</t>
  </si>
  <si>
    <t>INDIAMART</t>
  </si>
  <si>
    <t>Sonata Software Ltd</t>
  </si>
  <si>
    <t>SONATSOFTW</t>
  </si>
  <si>
    <t>Kfin Technologies Ltd</t>
  </si>
  <si>
    <t>KFINTECH</t>
  </si>
  <si>
    <t>IFCI Ltd</t>
  </si>
  <si>
    <t>IFCI</t>
  </si>
  <si>
    <t>Karur Vysya Bank Ltd</t>
  </si>
  <si>
    <t>KARURVYSYA</t>
  </si>
  <si>
    <t>Finolex Industries Ltd</t>
  </si>
  <si>
    <t>FINPIPE</t>
  </si>
  <si>
    <t>Akzo Nobel India Ltd</t>
  </si>
  <si>
    <t>AKZOINDIA</t>
  </si>
  <si>
    <t>Great Eastern Shipping Company Ltd</t>
  </si>
  <si>
    <t>GESHIP</t>
  </si>
  <si>
    <t>Capri Global Capital Ltd</t>
  </si>
  <si>
    <t>CGCL</t>
  </si>
  <si>
    <t>Navin Fluorine International Ltd</t>
  </si>
  <si>
    <t>NAVINFLUOR</t>
  </si>
  <si>
    <t>Manappuram Finance Ltd</t>
  </si>
  <si>
    <t>MANAPPURAM</t>
  </si>
  <si>
    <t>PG Electroplast Ltd</t>
  </si>
  <si>
    <t>PGEL</t>
  </si>
  <si>
    <t>Clean Science and Technology Ltd</t>
  </si>
  <si>
    <t>CLEAN</t>
  </si>
  <si>
    <t>HBL Power Systems Ltd</t>
  </si>
  <si>
    <t>HBLPOWER</t>
  </si>
  <si>
    <t>Gravita India Ltd</t>
  </si>
  <si>
    <t>GRAVITA</t>
  </si>
  <si>
    <t>Metals - Lead</t>
  </si>
  <si>
    <t>Nava Limited</t>
  </si>
  <si>
    <t>NAVA</t>
  </si>
  <si>
    <t>Birlasoft Ltd</t>
  </si>
  <si>
    <t>BSOFT</t>
  </si>
  <si>
    <t>RITES Ltd</t>
  </si>
  <si>
    <t>RITES</t>
  </si>
  <si>
    <t>Indegene Ltd</t>
  </si>
  <si>
    <t>INDGN</t>
  </si>
  <si>
    <t>Action Construction Equipment Ltd</t>
  </si>
  <si>
    <t>ACE</t>
  </si>
  <si>
    <t>Heavy Machinery</t>
  </si>
  <si>
    <t>Tata Teleservices (Maharashtra) Ltd</t>
  </si>
  <si>
    <t>TTML</t>
  </si>
  <si>
    <t>Titagarh Rail Systems Ltd</t>
  </si>
  <si>
    <t>TITAGARH</t>
  </si>
  <si>
    <t>Doms Industries Ltd</t>
  </si>
  <si>
    <t>DOMS</t>
  </si>
  <si>
    <t>Office Supplies</t>
  </si>
  <si>
    <t>G R Infraprojects Ltd</t>
  </si>
  <si>
    <t>GRINFRA</t>
  </si>
  <si>
    <t>PVR INOX Ltd</t>
  </si>
  <si>
    <t>PVRINOX</t>
  </si>
  <si>
    <t>Theatres</t>
  </si>
  <si>
    <t>Supreme Petrochem Ltd</t>
  </si>
  <si>
    <t>SPLPETRO</t>
  </si>
  <si>
    <t>Anand Rathi Wealth Ltd</t>
  </si>
  <si>
    <t>ANANDRATHI</t>
  </si>
  <si>
    <t>Amber Enterprises India Ltd</t>
  </si>
  <si>
    <t>AMBER</t>
  </si>
  <si>
    <t>Sanofi India Ltd</t>
  </si>
  <si>
    <t>SANOFI</t>
  </si>
  <si>
    <t>Fine Organic Industries Ltd</t>
  </si>
  <si>
    <t>FINEORG</t>
  </si>
  <si>
    <t>DCM Shriram Ltd</t>
  </si>
  <si>
    <t>DCMSHRIRAM</t>
  </si>
  <si>
    <t>Neuland Laboratories Ltd</t>
  </si>
  <si>
    <t>NEULANDLAB</t>
  </si>
  <si>
    <t>NMDC Steel Ltd</t>
  </si>
  <si>
    <t>NSLNISP</t>
  </si>
  <si>
    <t>UTI Asset Management Company Ltd</t>
  </si>
  <si>
    <t>UTIAMC</t>
  </si>
  <si>
    <t>Elecon Engineering Company Ltd</t>
  </si>
  <si>
    <t>ELECON</t>
  </si>
  <si>
    <t>KSB Ltd</t>
  </si>
  <si>
    <t>KSB</t>
  </si>
  <si>
    <t>Sarda Energy &amp; Minerals Ltd</t>
  </si>
  <si>
    <t>SARDAEN</t>
  </si>
  <si>
    <t>Welspun Living Ltd</t>
  </si>
  <si>
    <t>WELSPUNLIV</t>
  </si>
  <si>
    <t>UTI S&amp;P BSE Sensex ETF</t>
  </si>
  <si>
    <t>UTISENSETF</t>
  </si>
  <si>
    <t>Craftsman Automation Ltd</t>
  </si>
  <si>
    <t>CRAFTSMAN</t>
  </si>
  <si>
    <t>Zen Technologies Ltd</t>
  </si>
  <si>
    <t>ZENTEC</t>
  </si>
  <si>
    <t>BEML Ltd</t>
  </si>
  <si>
    <t>BEML</t>
  </si>
  <si>
    <t>Inox Wind Energy Ltd</t>
  </si>
  <si>
    <t>IWEL</t>
  </si>
  <si>
    <t>Zensar Technologies Ltd</t>
  </si>
  <si>
    <t>ZENSARTECH</t>
  </si>
  <si>
    <t>E I D-Parry (India) Ltd</t>
  </si>
  <si>
    <t>EIDPARRY</t>
  </si>
  <si>
    <t>Sugar</t>
  </si>
  <si>
    <t>Bls International Services Ltd</t>
  </si>
  <si>
    <t>BLS</t>
  </si>
  <si>
    <t>Wockhardt Ltd</t>
  </si>
  <si>
    <t>WOCKPHARMA</t>
  </si>
  <si>
    <t>Honasa Consumer Ltd</t>
  </si>
  <si>
    <t>HONASA</t>
  </si>
  <si>
    <t>Godawari Power and Ispat Ltd</t>
  </si>
  <si>
    <t>GPIL</t>
  </si>
  <si>
    <t>Railtel Corporation of India Ltd</t>
  </si>
  <si>
    <t>RAILTEL</t>
  </si>
  <si>
    <t>Communication &amp; Networking</t>
  </si>
  <si>
    <t>Praj Industries Ltd</t>
  </si>
  <si>
    <t>PRAJIND</t>
  </si>
  <si>
    <t>Kirloskar Brothers Ltd</t>
  </si>
  <si>
    <t>KIRLOSBROS</t>
  </si>
  <si>
    <t>Westlife Foodworld Ltd</t>
  </si>
  <si>
    <t>WESTLIFE</t>
  </si>
  <si>
    <t>Godrej Agrovet Ltd</t>
  </si>
  <si>
    <t>GODREJAGRO</t>
  </si>
  <si>
    <t>Agro Products</t>
  </si>
  <si>
    <t>Redington Ltd</t>
  </si>
  <si>
    <t>REDINGTON</t>
  </si>
  <si>
    <t>Technology Hardware</t>
  </si>
  <si>
    <t>Caplin Point Laboratories Ltd</t>
  </si>
  <si>
    <t>CAPLIPOINT</t>
  </si>
  <si>
    <t>Raymond Lifestyle Ltd</t>
  </si>
  <si>
    <t>RAYMONDLSL</t>
  </si>
  <si>
    <t>JM Financial Ltd</t>
  </si>
  <si>
    <t>JMFINANCIL</t>
  </si>
  <si>
    <t>Sterling and Wilson Renewable Energy Ltd</t>
  </si>
  <si>
    <t>SWSOLAR</t>
  </si>
  <si>
    <t>Aavas Financiers Ltd</t>
  </si>
  <si>
    <t>AAVAS</t>
  </si>
  <si>
    <t>Rainbow Children's Medicare Ltd</t>
  </si>
  <si>
    <t>RAINBOW</t>
  </si>
  <si>
    <t>Netweb Technologies India Ltd</t>
  </si>
  <si>
    <t>NETWEB</t>
  </si>
  <si>
    <t>Minda Corporation Ltd</t>
  </si>
  <si>
    <t>MINDACORP</t>
  </si>
  <si>
    <t>eClerx Services Limited</t>
  </si>
  <si>
    <t>ECLERX</t>
  </si>
  <si>
    <t>Chennai Petroleum Corporation Ltd</t>
  </si>
  <si>
    <t>CHENNPETRO</t>
  </si>
  <si>
    <t>LT Foods Ltd</t>
  </si>
  <si>
    <t>LTFOODS</t>
  </si>
  <si>
    <t>Vardhman Textiles Ltd</t>
  </si>
  <si>
    <t>VTL</t>
  </si>
  <si>
    <t>Olectra Greentech Ltd</t>
  </si>
  <si>
    <t>OLECTRA</t>
  </si>
  <si>
    <t>Granules India Ltd</t>
  </si>
  <si>
    <t>GRANULES</t>
  </si>
  <si>
    <t>Marksans Pharma Ltd</t>
  </si>
  <si>
    <t>MARKSANS</t>
  </si>
  <si>
    <t>Deepak Fertilisers and Petrochemicals Corp Ltd</t>
  </si>
  <si>
    <t>DEEPAKFERT</t>
  </si>
  <si>
    <t>MMTC Ltd</t>
  </si>
  <si>
    <t>MMTC</t>
  </si>
  <si>
    <t>Maharashtra Scooters Ltd</t>
  </si>
  <si>
    <t>MAHSCOOTER</t>
  </si>
  <si>
    <t>Voltamp Transformers Ltd</t>
  </si>
  <si>
    <t>VOLTAMP</t>
  </si>
  <si>
    <t>Reliance Infrastructure Ltd</t>
  </si>
  <si>
    <t>RELINFRA</t>
  </si>
  <si>
    <t>Intellect Design Arena Ltd</t>
  </si>
  <si>
    <t>INTELLECT</t>
  </si>
  <si>
    <t>Zee Entertainment Enterprises Ltd</t>
  </si>
  <si>
    <t>ZEEL</t>
  </si>
  <si>
    <t>Alok Industries Ltd</t>
  </si>
  <si>
    <t>ALOKINDS</t>
  </si>
  <si>
    <t>Akums Drugs and Pharmaceuticals Ltd</t>
  </si>
  <si>
    <t>AKUMS</t>
  </si>
  <si>
    <t>Ingersoll-Rand (India) Ltd</t>
  </si>
  <si>
    <t>INGERRAND</t>
  </si>
  <si>
    <t>Balrampur Chini Mills Ltd</t>
  </si>
  <si>
    <t>BALRAMCHIN</t>
  </si>
  <si>
    <t>Electrosteel Castings Ltd</t>
  </si>
  <si>
    <t>ELECTCAST</t>
  </si>
  <si>
    <t>Data Patterns (India) Ltd</t>
  </si>
  <si>
    <t>DATAPATTNS</t>
  </si>
  <si>
    <t>Glenmark Life Sciences Ltd</t>
  </si>
  <si>
    <t>GLS</t>
  </si>
  <si>
    <t>Cube Highways Trust</t>
  </si>
  <si>
    <t>CUBEINVIT</t>
  </si>
  <si>
    <t>Roads</t>
  </si>
  <si>
    <t>Strides Pharma Science Ltd</t>
  </si>
  <si>
    <t>STAR</t>
  </si>
  <si>
    <t>Nuvoco Vistas Corporation Ltd</t>
  </si>
  <si>
    <t>NUVOCO</t>
  </si>
  <si>
    <t>Zydus Wellness Ltd</t>
  </si>
  <si>
    <t>ZYDUSWELL</t>
  </si>
  <si>
    <t>Edelweiss Financial Services Ltd</t>
  </si>
  <si>
    <t>EDELWEISS</t>
  </si>
  <si>
    <t>CEAT Ltd</t>
  </si>
  <si>
    <t>CEATLTD</t>
  </si>
  <si>
    <t>RHI Magnesita India Ltd</t>
  </si>
  <si>
    <t>RHIM</t>
  </si>
  <si>
    <t>Jaiprakash Power Ventures Ltd</t>
  </si>
  <si>
    <t>JPPOWER</t>
  </si>
  <si>
    <t>Tega Industries Ltd</t>
  </si>
  <si>
    <t>TEGA</t>
  </si>
  <si>
    <t>RBL Bank Ltd</t>
  </si>
  <si>
    <t>RBLBANK</t>
  </si>
  <si>
    <t>Aether Industries Ltd</t>
  </si>
  <si>
    <t>AETHER</t>
  </si>
  <si>
    <t>Jubilant Ingrevia Ltd</t>
  </si>
  <si>
    <t>JUBLINGREA</t>
  </si>
  <si>
    <t>shipping corporation of India Ltd</t>
  </si>
  <si>
    <t>SCI</t>
  </si>
  <si>
    <t>Saregama India Ltd</t>
  </si>
  <si>
    <t>SAREGAMA</t>
  </si>
  <si>
    <t>Movies &amp; TV Serials</t>
  </si>
  <si>
    <t>City Union Bank Ltd</t>
  </si>
  <si>
    <t>CUB</t>
  </si>
  <si>
    <t>Genus Power Infrastructures Ltd</t>
  </si>
  <si>
    <t>GENUSPOWER</t>
  </si>
  <si>
    <t>Happiest Minds Technologies Ltd</t>
  </si>
  <si>
    <t>HAPPSTMNDS</t>
  </si>
  <si>
    <t>Tanla Platforms Ltd</t>
  </si>
  <si>
    <t>TANLA</t>
  </si>
  <si>
    <t>TTK Prestige Ltd</t>
  </si>
  <si>
    <t>TTKPRESTIG</t>
  </si>
  <si>
    <t>Engineers India Ltd</t>
  </si>
  <si>
    <t>ENGINERSIN</t>
  </si>
  <si>
    <t>Can Fin Homes Ltd</t>
  </si>
  <si>
    <t>CANFINHOME</t>
  </si>
  <si>
    <t>Jammu and Kashmir Bank Ltd</t>
  </si>
  <si>
    <t>J&amp;KBANK</t>
  </si>
  <si>
    <t>Sammaan Capital Ltd</t>
  </si>
  <si>
    <t>SAMMAANCAP</t>
  </si>
  <si>
    <t>CE Info Systems Ltd</t>
  </si>
  <si>
    <t>MAPMYINDIA</t>
  </si>
  <si>
    <t>JK Tyre &amp; Industries Ltd</t>
  </si>
  <si>
    <t>JKTYRE</t>
  </si>
  <si>
    <t>Alkyl Amines Chemicals Ltd</t>
  </si>
  <si>
    <t>ALKYLAMINE</t>
  </si>
  <si>
    <t>Raymond Ltd</t>
  </si>
  <si>
    <t>RAYMOND</t>
  </si>
  <si>
    <t>Sanofi Consumer Healthcare India Ltd</t>
  </si>
  <si>
    <t>SANOFICONR</t>
  </si>
  <si>
    <t>Shree Renuka Sugars Ltd</t>
  </si>
  <si>
    <t>RENUKA</t>
  </si>
  <si>
    <t>Graphite India Ltd</t>
  </si>
  <si>
    <t>GRAPHITE</t>
  </si>
  <si>
    <t>Powergrid Infrastructure Investment Trust</t>
  </si>
  <si>
    <t>PGINVIT</t>
  </si>
  <si>
    <t>Quess Corp Ltd</t>
  </si>
  <si>
    <t>QUESS</t>
  </si>
  <si>
    <t>Employment Services</t>
  </si>
  <si>
    <t>Safari Industries (India) Ltd</t>
  </si>
  <si>
    <t>SAFARI</t>
  </si>
  <si>
    <t>PNC Infratech Ltd</t>
  </si>
  <si>
    <t>PNCINFRA</t>
  </si>
  <si>
    <t>Gujarat Mineral Development Corporation Ltd</t>
  </si>
  <si>
    <t>GMDCLTD</t>
  </si>
  <si>
    <t>Sapphire Foods India Ltd</t>
  </si>
  <si>
    <t>SAPPHIRE</t>
  </si>
  <si>
    <t>GMR Power and Urban Infra Ltd</t>
  </si>
  <si>
    <t>GMRP&amp;UI</t>
  </si>
  <si>
    <t>KPI Green Energy Ltd</t>
  </si>
  <si>
    <t>KPIGREEN</t>
  </si>
  <si>
    <t>India Cements Ltd</t>
  </si>
  <si>
    <t>INDIACEM</t>
  </si>
  <si>
    <t>Metropolis Healthcare Ltd</t>
  </si>
  <si>
    <t>METROPOLIS</t>
  </si>
  <si>
    <t>Vesuvius India Ltd</t>
  </si>
  <si>
    <t>VESUVIUS</t>
  </si>
  <si>
    <t>Bajaj Electricals Ltd</t>
  </si>
  <si>
    <t>BAJAJELEC</t>
  </si>
  <si>
    <t>Mrs. Bectors Food Specialities Ltd</t>
  </si>
  <si>
    <t>BECTORFOOD</t>
  </si>
  <si>
    <t>Happy Forgings Ltd</t>
  </si>
  <si>
    <t>HAPPYFORGE</t>
  </si>
  <si>
    <t>Auto, Truck &amp; Motorcycle Parts</t>
  </si>
  <si>
    <t>Senco Gold Ltd</t>
  </si>
  <si>
    <t>SENCO</t>
  </si>
  <si>
    <t>Kirloskar Ferrous Industries Ltd</t>
  </si>
  <si>
    <t>KIRLFER</t>
  </si>
  <si>
    <t>Usha Martin Ltd</t>
  </si>
  <si>
    <t>USHAMART</t>
  </si>
  <si>
    <t>RedTape</t>
  </si>
  <si>
    <t>REDTAPE</t>
  </si>
  <si>
    <t>Symphony Ltd</t>
  </si>
  <si>
    <t>SYMPHONY</t>
  </si>
  <si>
    <t>Prudent Corporate Advisory Services Ltd</t>
  </si>
  <si>
    <t>PRUDENT</t>
  </si>
  <si>
    <t>Bharat 22 ETF</t>
  </si>
  <si>
    <t>ICICIB22</t>
  </si>
  <si>
    <t>City Pulse Multiplex Ltd</t>
  </si>
  <si>
    <t>CPML</t>
  </si>
  <si>
    <t>Movies &amp; Entertainment</t>
  </si>
  <si>
    <t>IIFL Securities Ltd</t>
  </si>
  <si>
    <t>IIFLSEC</t>
  </si>
  <si>
    <t>Gujarat Pipavav Port Ltd</t>
  </si>
  <si>
    <t>GPPL</t>
  </si>
  <si>
    <t>Nippon India ETF Nifty Bank BeES</t>
  </si>
  <si>
    <t>BANKBEES</t>
  </si>
  <si>
    <t>Power Mech Projects Ltd</t>
  </si>
  <si>
    <t>POWERMECH</t>
  </si>
  <si>
    <t>INOX India Ltd</t>
  </si>
  <si>
    <t>INOXINDIA</t>
  </si>
  <si>
    <t>Sea-Borne Tankers</t>
  </si>
  <si>
    <t>Home First Finance Company India Ltd</t>
  </si>
  <si>
    <t>HOMEFIRST</t>
  </si>
  <si>
    <t>Galaxy Surfactants Ltd</t>
  </si>
  <si>
    <t>GALAXYSURF</t>
  </si>
  <si>
    <t>Rattanindia Enterprises Ltd</t>
  </si>
  <si>
    <t>RTNINDIA</t>
  </si>
  <si>
    <t>Cera Sanitaryware Ltd</t>
  </si>
  <si>
    <t>CERA</t>
  </si>
  <si>
    <t>Triveni Engineering and Industries Ltd</t>
  </si>
  <si>
    <t>TRIVENI</t>
  </si>
  <si>
    <t>Campus Activewear Ltd</t>
  </si>
  <si>
    <t>CAMPUS</t>
  </si>
  <si>
    <t>Prism Johnson Ltd</t>
  </si>
  <si>
    <t>PRSMJOHNSN</t>
  </si>
  <si>
    <t>Valor Estate Ltd</t>
  </si>
  <si>
    <t>DBREALTY</t>
  </si>
  <si>
    <t>P N Gadgil Jewellers Ltd</t>
  </si>
  <si>
    <t>PNGJL</t>
  </si>
  <si>
    <t>SBFC Finance Ltd</t>
  </si>
  <si>
    <t>SBFC</t>
  </si>
  <si>
    <t>Isgec Heavy Engineering Ltd</t>
  </si>
  <si>
    <t>ISGEC</t>
  </si>
  <si>
    <t>Bengal &amp; Assam Company Ltd</t>
  </si>
  <si>
    <t>BENGALASM</t>
  </si>
  <si>
    <t>JSW Holdings Ltd</t>
  </si>
  <si>
    <t>JSWHL</t>
  </si>
  <si>
    <t>HG Infra Engineering Ltd</t>
  </si>
  <si>
    <t>HGINFRA</t>
  </si>
  <si>
    <t>Rashtriya Chemicals and Fertilizers Ltd</t>
  </si>
  <si>
    <t>RCF</t>
  </si>
  <si>
    <t>Sheela Foam Ltd</t>
  </si>
  <si>
    <t>SFL</t>
  </si>
  <si>
    <t>Home Furnishing</t>
  </si>
  <si>
    <t>HMT Ltd</t>
  </si>
  <si>
    <t>HMT</t>
  </si>
  <si>
    <t>Max Estates Ltd</t>
  </si>
  <si>
    <t>MAXESTATES</t>
  </si>
  <si>
    <t>Gujarat Narmada Valley Fertilizers &amp; Chemicals Ltd</t>
  </si>
  <si>
    <t>GNFC</t>
  </si>
  <si>
    <t>Route Mobile Ltd</t>
  </si>
  <si>
    <t>ROUTE</t>
  </si>
  <si>
    <t>Vijaya Diagnostic Centre Ltd</t>
  </si>
  <si>
    <t>VIJAYA</t>
  </si>
  <si>
    <t>Just Dial Ltd</t>
  </si>
  <si>
    <t>JUSTDIAL</t>
  </si>
  <si>
    <t>Birla Corporation Ltd</t>
  </si>
  <si>
    <t>BIRLACORPN</t>
  </si>
  <si>
    <t>CMS Info Systems Ltd</t>
  </si>
  <si>
    <t>CMSINFO</t>
  </si>
  <si>
    <t>Latent View Analytics Ltd</t>
  </si>
  <si>
    <t>LATENTVIEW</t>
  </si>
  <si>
    <t>Brookfield India Real Estate Trust</t>
  </si>
  <si>
    <t>BIRET</t>
  </si>
  <si>
    <t>Arvind Ltd</t>
  </si>
  <si>
    <t>ARVIND</t>
  </si>
  <si>
    <t>KNR Constructions Ltd</t>
  </si>
  <si>
    <t>KNRCON</t>
  </si>
  <si>
    <t>Lemon Tree Hotels Ltd</t>
  </si>
  <si>
    <t>LEMONTREE</t>
  </si>
  <si>
    <t>Religare Enterprises Ltd</t>
  </si>
  <si>
    <t>RELIGARE</t>
  </si>
  <si>
    <t>India Grid Trust</t>
  </si>
  <si>
    <t>INDIGRID</t>
  </si>
  <si>
    <t>HEG Ltd</t>
  </si>
  <si>
    <t>HEG</t>
  </si>
  <si>
    <t>Shriram Pistons &amp; Rings Ltd</t>
  </si>
  <si>
    <t>SHRIPISTON</t>
  </si>
  <si>
    <t>ELANTAS Beck India Ltd</t>
  </si>
  <si>
    <t>ELANTAS</t>
  </si>
  <si>
    <t>ESAB India Ltd</t>
  </si>
  <si>
    <t>ESABINDIA</t>
  </si>
  <si>
    <t>Epigral Ltd</t>
  </si>
  <si>
    <t>EPIGRAL</t>
  </si>
  <si>
    <t>Force Motors Ltd</t>
  </si>
  <si>
    <t>FORCEMOT</t>
  </si>
  <si>
    <t>Transformers and Rectifiers (India) Ltd</t>
  </si>
  <si>
    <t>TARIL</t>
  </si>
  <si>
    <t>Allied Blenders and Distillers Ltd</t>
  </si>
  <si>
    <t>ABDL</t>
  </si>
  <si>
    <t>Eureka Forbes Ltd</t>
  </si>
  <si>
    <t>EUREKAFORB</t>
  </si>
  <si>
    <t>Household Appliances</t>
  </si>
  <si>
    <t>Puravankara Ltd</t>
  </si>
  <si>
    <t>PURVA</t>
  </si>
  <si>
    <t>Thomas Cook (India) Ltd</t>
  </si>
  <si>
    <t>THOMASCOOK</t>
  </si>
  <si>
    <t>CCL Products (India) Ltd</t>
  </si>
  <si>
    <t>CCL</t>
  </si>
  <si>
    <t>Va Tech Wabag Ltd</t>
  </si>
  <si>
    <t>WABAG</t>
  </si>
  <si>
    <t>Water Management</t>
  </si>
  <si>
    <t>Choice International Ltd</t>
  </si>
  <si>
    <t>CHOICEIN</t>
  </si>
  <si>
    <t>Lloyds Engineering Works Ltd</t>
  </si>
  <si>
    <t>LLOYDSENGG</t>
  </si>
  <si>
    <t>Jupiter Life Line Hospitals Ltd</t>
  </si>
  <si>
    <t>JLHL</t>
  </si>
  <si>
    <t>Keystone Realtors Ltd</t>
  </si>
  <si>
    <t>RUSTOMJEE</t>
  </si>
  <si>
    <t>ITD Cementation India Ltd</t>
  </si>
  <si>
    <t>ITDCEM</t>
  </si>
  <si>
    <t>JK Lakshmi Cement Ltd</t>
  </si>
  <si>
    <t>JKLAKSHMI</t>
  </si>
  <si>
    <t>Aurionpro Solutions Ltd</t>
  </si>
  <si>
    <t>AURIONPRO</t>
  </si>
  <si>
    <t>Sansera Engineering Ltd</t>
  </si>
  <si>
    <t>SANSERA</t>
  </si>
  <si>
    <t>National Standard (India) Ltd</t>
  </si>
  <si>
    <t>NATIONSTD</t>
  </si>
  <si>
    <t>Procter &amp; Gamble Health Ltd</t>
  </si>
  <si>
    <t>PGHL</t>
  </si>
  <si>
    <t>TVS Supply Chain Solutions Ltd</t>
  </si>
  <si>
    <t>TVSSCS</t>
  </si>
  <si>
    <t>Garware Hi-Tech Films Ltd</t>
  </si>
  <si>
    <t>GRWRHITECH</t>
  </si>
  <si>
    <t>Varroc Engineering Ltd</t>
  </si>
  <si>
    <t>VARROC</t>
  </si>
  <si>
    <t>Karnataka Bank Ltd</t>
  </si>
  <si>
    <t>KTKBANK</t>
  </si>
  <si>
    <t>Archean Chemical Industries Ltd</t>
  </si>
  <si>
    <t>ACI</t>
  </si>
  <si>
    <t>Time Technoplast Ltd</t>
  </si>
  <si>
    <t>TIMETECHNO</t>
  </si>
  <si>
    <t>Tips Music Ltd</t>
  </si>
  <si>
    <t>TIPSMUSIC</t>
  </si>
  <si>
    <t>Blue Jet Healthcare Ltd</t>
  </si>
  <si>
    <t>BLUEJET</t>
  </si>
  <si>
    <t>Equitas Small Finance Bank Ltd</t>
  </si>
  <si>
    <t>EQUITASBNK</t>
  </si>
  <si>
    <t>F D C Ltd</t>
  </si>
  <si>
    <t>FDC</t>
  </si>
  <si>
    <t>Kirloskar Pneumatic Company Ltd</t>
  </si>
  <si>
    <t>KIRLPNU</t>
  </si>
  <si>
    <t>Gujarat State Fertilizers &amp; Chemicals Ltd</t>
  </si>
  <si>
    <t>GSFC</t>
  </si>
  <si>
    <t>Shoppers Stop Ltd</t>
  </si>
  <si>
    <t>SHOPERSTOP</t>
  </si>
  <si>
    <t>Gallantt Ispat Ltd</t>
  </si>
  <si>
    <t>GALLANTT</t>
  </si>
  <si>
    <t>ASK Automotive Ltd</t>
  </si>
  <si>
    <t>ASKAUTOLTD</t>
  </si>
  <si>
    <t>Kotak Nifty Bank ETF</t>
  </si>
  <si>
    <t>BANKNIFTY1</t>
  </si>
  <si>
    <t>Rategain Travel Technologies Ltd</t>
  </si>
  <si>
    <t>RATEGAIN</t>
  </si>
  <si>
    <t>Azad Engineering Ltd</t>
  </si>
  <si>
    <t>AZAD</t>
  </si>
  <si>
    <t>Maharashtra Seamless Ltd</t>
  </si>
  <si>
    <t>MAHSEAMLES</t>
  </si>
  <si>
    <t>Network18 Media &amp; Investments Ltd</t>
  </si>
  <si>
    <t>NETWORK18</t>
  </si>
  <si>
    <t>Rajesh Exports Ltd</t>
  </si>
  <si>
    <t>RAJESHEXPO</t>
  </si>
  <si>
    <t>Kama Holdings Ltd</t>
  </si>
  <si>
    <t>KAMAHOLD</t>
  </si>
  <si>
    <t>Avanti Feeds Ltd</t>
  </si>
  <si>
    <t>AVANTIFEED</t>
  </si>
  <si>
    <t>Shakti Pumps (India) Ltd</t>
  </si>
  <si>
    <t>SHAKTIPUMP</t>
  </si>
  <si>
    <t>Balu Forge Industries Ltd</t>
  </si>
  <si>
    <t>BALUFORGE</t>
  </si>
  <si>
    <t>Sunteck Realty Ltd</t>
  </si>
  <si>
    <t>SUNTECK</t>
  </si>
  <si>
    <t>Ethos Ltd</t>
  </si>
  <si>
    <t>ETHOSLTD</t>
  </si>
  <si>
    <t>Black Box Ltd</t>
  </si>
  <si>
    <t>BBOX</t>
  </si>
  <si>
    <t>Texmaco Rail &amp; Engineering Ltd</t>
  </si>
  <si>
    <t>TEXRAIL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</si>
  <si>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</si>
  <si>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</si>
  <si>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</si>
  <si>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</si>
  <si>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</si>
  <si>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</si>
  <si>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</si>
  <si>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Mahindra Lifespace Developers Ltd</t>
  </si>
  <si>
    <t>MAHLIFE</t>
  </si>
  <si>
    <t>Moil Ltd</t>
  </si>
  <si>
    <t>MOIL</t>
  </si>
  <si>
    <t>Mining - Manganese</t>
  </si>
  <si>
    <t>PC Jeweller Ltd</t>
  </si>
  <si>
    <t>PCJEWELLER</t>
  </si>
  <si>
    <t>EPL Ltd</t>
  </si>
  <si>
    <t>EPL</t>
  </si>
  <si>
    <t>Packaging</t>
  </si>
  <si>
    <t>RattanIndia Power Ltd</t>
  </si>
  <si>
    <t>RTNPOWER</t>
  </si>
  <si>
    <t>Spicejet Ltd</t>
  </si>
  <si>
    <t>SPICEJET</t>
  </si>
  <si>
    <t>Chemplast Sanmar Ltd</t>
  </si>
  <si>
    <t>CHEMPLASTS</t>
  </si>
  <si>
    <t>Juniper Hotels Ltd</t>
  </si>
  <si>
    <t>JUNIPER</t>
  </si>
  <si>
    <t>Star Cement Ltd</t>
  </si>
  <si>
    <t>STARCEMENT</t>
  </si>
  <si>
    <t>Anupam Rasayan India Ltd</t>
  </si>
  <si>
    <t>ANURAS</t>
  </si>
  <si>
    <t>Equinox India Developments Ltd</t>
  </si>
  <si>
    <t>EMBDL</t>
  </si>
  <si>
    <t>India Shelter Finance Corporation Ltd</t>
  </si>
  <si>
    <t>INDIASHLTR</t>
  </si>
  <si>
    <t>Garware Technical Fibres Ltd</t>
  </si>
  <si>
    <t>GARFIBRES</t>
  </si>
  <si>
    <t>Mastek Ltd</t>
  </si>
  <si>
    <t>MASTEK</t>
  </si>
  <si>
    <t>MedPlus Health Services Ltd</t>
  </si>
  <si>
    <t>MEDPLUS</t>
  </si>
  <si>
    <t>Sandur Manganese and Iron Ores Ltd</t>
  </si>
  <si>
    <t>SANDUMA</t>
  </si>
  <si>
    <t>Astra Microwave Products Ltd</t>
  </si>
  <si>
    <t>ASTRAMICRO</t>
  </si>
  <si>
    <t>V-mart Retail Ltd</t>
  </si>
  <si>
    <t>VMART</t>
  </si>
  <si>
    <t>Shilpa Medicare Ltd</t>
  </si>
  <si>
    <t>SHILPAMED</t>
  </si>
  <si>
    <t>Electronics Mart India Ltd</t>
  </si>
  <si>
    <t>EMIL</t>
  </si>
  <si>
    <t>Arvind Fashions Ltd</t>
  </si>
  <si>
    <t>ARVINDFASN</t>
  </si>
  <si>
    <t>Mahindra Holidays and Resorts India Ltd</t>
  </si>
  <si>
    <t>MHRIL</t>
  </si>
  <si>
    <t>Laxmi Organic Industries Ltd</t>
  </si>
  <si>
    <t>LXCHEM</t>
  </si>
  <si>
    <t>Ion Exchange (India) Ltd</t>
  </si>
  <si>
    <t>IONEXCHANG</t>
  </si>
  <si>
    <t>Environmental Services</t>
  </si>
  <si>
    <t>Ujjivan Small Finance Bank Ltd</t>
  </si>
  <si>
    <t>UJJIVANSFB</t>
  </si>
  <si>
    <t>Sundaram Finance Holdings Ltd</t>
  </si>
  <si>
    <t>SUNDARMHLD</t>
  </si>
  <si>
    <t>Surya Roshni Ltd</t>
  </si>
  <si>
    <t>SURYAROSNI</t>
  </si>
  <si>
    <t>Sudarshan Chemical Industries Ltd</t>
  </si>
  <si>
    <t>SUDARSCHEM</t>
  </si>
  <si>
    <t>Dilip Buildcon Ltd</t>
  </si>
  <si>
    <t>DBL</t>
  </si>
  <si>
    <t>Infibeam Avenues Ltd</t>
  </si>
  <si>
    <t>INFIBEAM</t>
  </si>
  <si>
    <t>Ahluwalia Contracts (India) Ltd</t>
  </si>
  <si>
    <t>AHLUCONT</t>
  </si>
  <si>
    <t>Hindustan Foods Ltd</t>
  </si>
  <si>
    <t>HNDFDS</t>
  </si>
  <si>
    <t>Protean eGov Technologies Ltd</t>
  </si>
  <si>
    <t>PROTEAN</t>
  </si>
  <si>
    <t>IT Consulting &amp; Other Services</t>
  </si>
  <si>
    <t>V I P Industries Ltd</t>
  </si>
  <si>
    <t>VIPIND</t>
  </si>
  <si>
    <t>TV18 Broadcast Ltd</t>
  </si>
  <si>
    <t>TV18BRDCST</t>
  </si>
  <si>
    <t>Indo Count Industries Ltd</t>
  </si>
  <si>
    <t>ICIL</t>
  </si>
  <si>
    <t>Welspun Enterprises Ltd</t>
  </si>
  <si>
    <t>WELENT</t>
  </si>
  <si>
    <t>JK Paper Ltd</t>
  </si>
  <si>
    <t>JKPAPER</t>
  </si>
  <si>
    <t>Mishra Dhatu Nigam Ltd</t>
  </si>
  <si>
    <t>MIDHANI</t>
  </si>
  <si>
    <t>Inox Green Energy Services Ltd</t>
  </si>
  <si>
    <t>INOXGREEN</t>
  </si>
  <si>
    <t>Syrma SGS Technology Ltd</t>
  </si>
  <si>
    <t>SYRMA</t>
  </si>
  <si>
    <t>Nazara Technologies Ltd</t>
  </si>
  <si>
    <t>NAZARA</t>
  </si>
  <si>
    <t>Theme Parks &amp; Gaming</t>
  </si>
  <si>
    <t>Go Fashion (India) Ltd</t>
  </si>
  <si>
    <t>GOCOLORS</t>
  </si>
  <si>
    <t>Tamilnad Mercantile Bank Ltd</t>
  </si>
  <si>
    <t>TMB</t>
  </si>
  <si>
    <t>Technocraft Industries (India) Ltd</t>
  </si>
  <si>
    <t>TIIL</t>
  </si>
  <si>
    <t>Balaji Amines Ltd</t>
  </si>
  <si>
    <t>BALAMINES</t>
  </si>
  <si>
    <t>Gabriel India Ltd</t>
  </si>
  <si>
    <t>GABRIEL</t>
  </si>
  <si>
    <t>Tarc Ltd</t>
  </si>
  <si>
    <t>TARC</t>
  </si>
  <si>
    <t>KKRRAFTON Developers Limited</t>
  </si>
  <si>
    <t>KDL</t>
  </si>
  <si>
    <t>Diamond Power Infrastructure Ltd</t>
  </si>
  <si>
    <t>DIACABS</t>
  </si>
  <si>
    <t>Responsive Industries Ltd</t>
  </si>
  <si>
    <t>RESPONIND</t>
  </si>
  <si>
    <t>Building Products - Granite</t>
  </si>
  <si>
    <t>IFB Industries Ltd</t>
  </si>
  <si>
    <t>IFBIND</t>
  </si>
  <si>
    <t>PDS Limited</t>
  </si>
  <si>
    <t>PDSL</t>
  </si>
  <si>
    <t>eMudhra Ltd</t>
  </si>
  <si>
    <t>EMUDHRA</t>
  </si>
  <si>
    <t>Ami Organics Ltd</t>
  </si>
  <si>
    <t>AMIORG</t>
  </si>
  <si>
    <t>Suprajit Engineering Ltd</t>
  </si>
  <si>
    <t>SUPRAJIT</t>
  </si>
  <si>
    <t>Insolation Energy Ltd</t>
  </si>
  <si>
    <t>INA</t>
  </si>
  <si>
    <t>Semiconductors</t>
  </si>
  <si>
    <t>Man Infraconstruction Ltd</t>
  </si>
  <si>
    <t>MANINFRA</t>
  </si>
  <si>
    <t>Hindustan Construction Company Ltd</t>
  </si>
  <si>
    <t>HCC</t>
  </si>
  <si>
    <t>Piccadily Agro Industries Ltd</t>
  </si>
  <si>
    <t>PICCADIL</t>
  </si>
  <si>
    <t>Bansal Wire Industries Ltd</t>
  </si>
  <si>
    <t>BANSALWIRE</t>
  </si>
  <si>
    <t>Dodla Dairy Ltd</t>
  </si>
  <si>
    <t>DODLA</t>
  </si>
  <si>
    <t>Sun Pharma Advanced Research Co Ltd</t>
  </si>
  <si>
    <t>SPARC</t>
  </si>
  <si>
    <t>Optiemus Infracom Ltd</t>
  </si>
  <si>
    <t>OPTIEMUS</t>
  </si>
  <si>
    <t>Ganesh Housing Corp Ltd</t>
  </si>
  <si>
    <t>GANESHHOUC</t>
  </si>
  <si>
    <t>Dhanuka Agritech Ltd</t>
  </si>
  <si>
    <t>DHANUKA</t>
  </si>
  <si>
    <t>Sharda Motor Industries Ltd</t>
  </si>
  <si>
    <t>SHARDAMOTR</t>
  </si>
  <si>
    <t>ICRA Ltd</t>
  </si>
  <si>
    <t>ICRA</t>
  </si>
  <si>
    <t>Kesoram Industries Ltd</t>
  </si>
  <si>
    <t>KESORAMIND</t>
  </si>
  <si>
    <t>Indigo Paints Ltd</t>
  </si>
  <si>
    <t>INDIGOPNTS</t>
  </si>
  <si>
    <t>Rolex Rings Ltd</t>
  </si>
  <si>
    <t>ROLEXRINGS</t>
  </si>
  <si>
    <t>KRBL Ltd</t>
  </si>
  <si>
    <t>KRBL</t>
  </si>
  <si>
    <t>Orchid Pharma Ltd</t>
  </si>
  <si>
    <t>ORCHPHARMA</t>
  </si>
  <si>
    <t>Gokaldas Exports Ltd</t>
  </si>
  <si>
    <t>GOKEX</t>
  </si>
  <si>
    <t>Jindal Worldwide Ltd</t>
  </si>
  <si>
    <t>JINDWORLD</t>
  </si>
  <si>
    <t>Niit Learning Systems Ltd</t>
  </si>
  <si>
    <t>NIITMTS</t>
  </si>
  <si>
    <t>Education Services</t>
  </si>
  <si>
    <t>Share India Securities Ltd</t>
  </si>
  <si>
    <t>SHAREINDIA</t>
  </si>
  <si>
    <t>Gulf Oil Lubricants India Ltd</t>
  </si>
  <si>
    <t>GULFOILLUB</t>
  </si>
  <si>
    <t>Refex Industries Ltd</t>
  </si>
  <si>
    <t>REFEX</t>
  </si>
  <si>
    <t>Paradeep Phosphates Ltd</t>
  </si>
  <si>
    <t>PARADEEP</t>
  </si>
  <si>
    <t>National Highways Infra Trust</t>
  </si>
  <si>
    <t>NHIT</t>
  </si>
  <si>
    <t>Thangamayil Jewellery Ltd</t>
  </si>
  <si>
    <t>THANGAMAYL</t>
  </si>
  <si>
    <t>BHARAT Bond ETF-April 2030-Growth</t>
  </si>
  <si>
    <t>EBBETF0430</t>
  </si>
  <si>
    <t>Kennametal India Ltd</t>
  </si>
  <si>
    <t>KENNAMET</t>
  </si>
  <si>
    <t>Nesco Ltd</t>
  </si>
  <si>
    <t>NESCO</t>
  </si>
  <si>
    <t>Jai Corp Ltd</t>
  </si>
  <si>
    <t>JAICORPLTD</t>
  </si>
  <si>
    <t>Ceigall India Ltd</t>
  </si>
  <si>
    <t>CEIGALL</t>
  </si>
  <si>
    <t>TD Power Systems Ltd</t>
  </si>
  <si>
    <t>TDPOWERSYS</t>
  </si>
  <si>
    <t>GHCL Ltd</t>
  </si>
  <si>
    <t>GHCL</t>
  </si>
  <si>
    <t>BHARAT Bond ETF-April 2032</t>
  </si>
  <si>
    <t>BBETF0432</t>
  </si>
  <si>
    <t>Greenlam Industries Ltd</t>
  </si>
  <si>
    <t>GREENLAM</t>
  </si>
  <si>
    <t>Building Products - Laminates</t>
  </si>
  <si>
    <t>South Indian Bank Ltd</t>
  </si>
  <si>
    <t>SOUTHBANK</t>
  </si>
  <si>
    <t>GMM Pfaudler Ltd</t>
  </si>
  <si>
    <t>GMMPFAUDLR</t>
  </si>
  <si>
    <t>Rallis India Ltd</t>
  </si>
  <si>
    <t>RALLIS</t>
  </si>
  <si>
    <t>Borosil Renewables Ltd</t>
  </si>
  <si>
    <t>BORORENEW</t>
  </si>
  <si>
    <t>Housewares</t>
  </si>
  <si>
    <t>Ashoka Buildcon Ltd</t>
  </si>
  <si>
    <t>ASHOKA</t>
  </si>
  <si>
    <t>Aditya Vision Ltd</t>
  </si>
  <si>
    <t>AVL</t>
  </si>
  <si>
    <t>Retail - Speciality</t>
  </si>
  <si>
    <t>Allcargo Logistics Ltd</t>
  </si>
  <si>
    <t>ALLCARGO</t>
  </si>
  <si>
    <t>VST Industries Ltd</t>
  </si>
  <si>
    <t>VSTIND</t>
  </si>
  <si>
    <t>Johnson Controls-Hitachi Air Conditioning India Ltd</t>
  </si>
  <si>
    <t>JCHAC</t>
  </si>
  <si>
    <t>Bondada Engineering Ltd</t>
  </si>
  <si>
    <t>BONDADA</t>
  </si>
  <si>
    <t>India Infrastructure Trust</t>
  </si>
  <si>
    <t>INFRATRUST</t>
  </si>
  <si>
    <t>Lloyds Enterprises Ltd</t>
  </si>
  <si>
    <t>LLOYDSENT</t>
  </si>
  <si>
    <t>Trading Companies &amp; Distributors</t>
  </si>
  <si>
    <t>Indinfravit Trust</t>
  </si>
  <si>
    <t>INDINFR</t>
  </si>
  <si>
    <t>AGI Greenpac Ltd</t>
  </si>
  <si>
    <t>AGI</t>
  </si>
  <si>
    <t>PTC India Ltd</t>
  </si>
  <si>
    <t>PTC</t>
  </si>
  <si>
    <t>Prince Pipes and Fittings Ltd</t>
  </si>
  <si>
    <t>PRINCEPIPE</t>
  </si>
  <si>
    <t>Lux Industries Ltd</t>
  </si>
  <si>
    <t>LUXIND</t>
  </si>
  <si>
    <t>Sterlite Technologies Ltd</t>
  </si>
  <si>
    <t>STLTECH</t>
  </si>
  <si>
    <t>National Fertilizers Ltd</t>
  </si>
  <si>
    <t>NFL</t>
  </si>
  <si>
    <t>Gujarat Alkalies And Chemicals Ltd</t>
  </si>
  <si>
    <t>GUJALKALI</t>
  </si>
  <si>
    <t>Pilani Investment And Industries Corporation Ltd</t>
  </si>
  <si>
    <t>PILANIINVS</t>
  </si>
  <si>
    <t>DB Corp Ltd</t>
  </si>
  <si>
    <t>DBCORP</t>
  </si>
  <si>
    <t>Publishing</t>
  </si>
  <si>
    <t>Jana Small Finance Bank Ltd</t>
  </si>
  <si>
    <t>JSFB</t>
  </si>
  <si>
    <t>Rain Industries Ltd</t>
  </si>
  <si>
    <t>RAIN</t>
  </si>
  <si>
    <t>Easy Trip Planners Ltd</t>
  </si>
  <si>
    <t>EASEMYTRIP</t>
  </si>
  <si>
    <t>SIS Ltd</t>
  </si>
  <si>
    <t>SIS</t>
  </si>
  <si>
    <t>J Kumar Infraprojects Ltd</t>
  </si>
  <si>
    <t>JKIL</t>
  </si>
  <si>
    <t>Magellanic Cloud Ltd</t>
  </si>
  <si>
    <t>MCLOUD</t>
  </si>
  <si>
    <t>Orient Cement Ltd</t>
  </si>
  <si>
    <t>ORIENTCEM</t>
  </si>
  <si>
    <t>Entero Healthcare Solutions Ltd</t>
  </si>
  <si>
    <t>ENTERO</t>
  </si>
  <si>
    <t>Le Travenues Technology Ltd</t>
  </si>
  <si>
    <t>IXIGO</t>
  </si>
  <si>
    <t>Heritage Foods Ltd</t>
  </si>
  <si>
    <t>HERITGFOOD</t>
  </si>
  <si>
    <t>Gujarat Ambuja Exports Ltd</t>
  </si>
  <si>
    <t>GAEL</t>
  </si>
  <si>
    <t>Healthcare Global Enterprises Ltd</t>
  </si>
  <si>
    <t>HCG</t>
  </si>
  <si>
    <t>Pricol Ltd</t>
  </si>
  <si>
    <t>PRICOLLTD</t>
  </si>
  <si>
    <t>Tilaknagar Industries Ltd</t>
  </si>
  <si>
    <t>TI</t>
  </si>
  <si>
    <t>SeQuent Scientific Ltd</t>
  </si>
  <si>
    <t>SEQUENT</t>
  </si>
  <si>
    <t>Aarti Pharmalabs Ltd</t>
  </si>
  <si>
    <t>AARTIPHARM</t>
  </si>
  <si>
    <t>Kovai Medical Center and Hospital Ltd</t>
  </si>
  <si>
    <t>KOVAI</t>
  </si>
  <si>
    <t>India Tourism Development Corp Ltd</t>
  </si>
  <si>
    <t>ITDC</t>
  </si>
  <si>
    <t>Privi Speciality Chemicals Ltd</t>
  </si>
  <si>
    <t>PRIVISCL</t>
  </si>
  <si>
    <t>Hemisphere Properties India Ltd</t>
  </si>
  <si>
    <t>HEMIPROP</t>
  </si>
  <si>
    <t>Kirloskar Industries Ltd</t>
  </si>
  <si>
    <t>KIRLOSIND</t>
  </si>
  <si>
    <t>R Systems International Ltd</t>
  </si>
  <si>
    <t>RSYSTEMS</t>
  </si>
  <si>
    <t>Advanced Enzyme Technologies Ltd</t>
  </si>
  <si>
    <t>ADVENZYMES</t>
  </si>
  <si>
    <t>Orissa Minerals Development Company Ltd</t>
  </si>
  <si>
    <t>ORISSAMINE</t>
  </si>
  <si>
    <t>Restaurant Brands Asia Ltd</t>
  </si>
  <si>
    <t>RBA</t>
  </si>
  <si>
    <t>Paisalo Digital Ltd</t>
  </si>
  <si>
    <t>PAISALO</t>
  </si>
  <si>
    <t>Neogen Chemicals Ltd</t>
  </si>
  <si>
    <t>NEOGEN</t>
  </si>
  <si>
    <t>Bajaj Hindusthan Sugar Ltd</t>
  </si>
  <si>
    <t>BAJAJHIND</t>
  </si>
  <si>
    <t>Dynamatic Technologies Ltd</t>
  </si>
  <si>
    <t>DYNAMATECH</t>
  </si>
  <si>
    <t>Ujaas Energy Ltd</t>
  </si>
  <si>
    <t>UEL</t>
  </si>
  <si>
    <t>MTAR Technologies Ltd</t>
  </si>
  <si>
    <t>MTARTECH</t>
  </si>
  <si>
    <t>Zaggle Prepaid Ocean Services Ltd</t>
  </si>
  <si>
    <t>ZAGGLE</t>
  </si>
  <si>
    <t>Network People Services Technologies Ltd</t>
  </si>
  <si>
    <t>NPST</t>
  </si>
  <si>
    <t>Bharat Bijlee Ltd</t>
  </si>
  <si>
    <t>BBL</t>
  </si>
  <si>
    <t>Cyient DLM Ltd</t>
  </si>
  <si>
    <t>CYIENTDLM</t>
  </si>
  <si>
    <t>MAS Financial Services Ltd</t>
  </si>
  <si>
    <t>MASFIN</t>
  </si>
  <si>
    <t>CSB Bank Ltd</t>
  </si>
  <si>
    <t>CSBBANK</t>
  </si>
  <si>
    <t>E2E Networks Ltd</t>
  </si>
  <si>
    <t>E2E</t>
  </si>
  <si>
    <t>TeamLease Services Ltd</t>
  </si>
  <si>
    <t>TEAMLEASE</t>
  </si>
  <si>
    <t>Gopal Snacks Ltd</t>
  </si>
  <si>
    <t>GOPAL</t>
  </si>
  <si>
    <t>Grauer And Weil (India) Ltd</t>
  </si>
  <si>
    <t>GRAUWEIL</t>
  </si>
  <si>
    <t>Nippon India ETF Gold BeES</t>
  </si>
  <si>
    <t>GOLDBEES</t>
  </si>
  <si>
    <t>Gold</t>
  </si>
  <si>
    <t>Vaibhav Global Ltd</t>
  </si>
  <si>
    <t>VAIBHAVGBL</t>
  </si>
  <si>
    <t>Skipper Ltd</t>
  </si>
  <si>
    <t>SKIPPER</t>
  </si>
  <si>
    <t>Orient Electric Ltd</t>
  </si>
  <si>
    <t>ORIENTELEC</t>
  </si>
  <si>
    <t>Sharda Cropchem Ltd</t>
  </si>
  <si>
    <t>SHARDACROP</t>
  </si>
  <si>
    <t>Marsons Ltd</t>
  </si>
  <si>
    <t>MARSONS</t>
  </si>
  <si>
    <t>Rajoo Engineers Ltd</t>
  </si>
  <si>
    <t>RAJOOENG</t>
  </si>
  <si>
    <t>Heidelbergcement India Ltd</t>
  </si>
  <si>
    <t>HEIDELBERG</t>
  </si>
  <si>
    <t>Uflex Ltd</t>
  </si>
  <si>
    <t>UFLEX</t>
  </si>
  <si>
    <t>Rossari Biotech Ltd</t>
  </si>
  <si>
    <t>ROSSARI</t>
  </si>
  <si>
    <t>Kaveri Seed Company Ltd</t>
  </si>
  <si>
    <t>KSCL</t>
  </si>
  <si>
    <t>Seeds</t>
  </si>
  <si>
    <t>Utkarsh Small Finance Bank Ltd</t>
  </si>
  <si>
    <t>UTKARSHBNK</t>
  </si>
  <si>
    <t>Manorama Industries Ltd</t>
  </si>
  <si>
    <t>MANORAMA</t>
  </si>
  <si>
    <t>Subros Ltd</t>
  </si>
  <si>
    <t>SUBROS</t>
  </si>
  <si>
    <t>VRL Logistics Ltd</t>
  </si>
  <si>
    <t>VRLLOG</t>
  </si>
  <si>
    <t>Wonderla Holidays Ltd</t>
  </si>
  <si>
    <t>WONDERLA</t>
  </si>
  <si>
    <t>Awfis Space Solutions Ltd</t>
  </si>
  <si>
    <t>AWFIS</t>
  </si>
  <si>
    <t>Yatharth Hospital &amp; Trauma Care Services Ltd</t>
  </si>
  <si>
    <t>YATHARTH</t>
  </si>
  <si>
    <t>Eraaya Lifespaces Ltd</t>
  </si>
  <si>
    <t>ERAAYA</t>
  </si>
  <si>
    <t>Banco Products (India) Ltd</t>
  </si>
  <si>
    <t>BANCOINDIA</t>
  </si>
  <si>
    <t>Shanthi Gears Ltd</t>
  </si>
  <si>
    <t>SHANTIGEAR</t>
  </si>
  <si>
    <t>Northern ARC Capital Ltd</t>
  </si>
  <si>
    <t>NORTHARC</t>
  </si>
  <si>
    <t>Nocil Ltd</t>
  </si>
  <si>
    <t>NOCIL</t>
  </si>
  <si>
    <t>Jayaswal Neco Industries Ltd</t>
  </si>
  <si>
    <t>JAYNECOIND</t>
  </si>
  <si>
    <t>Borosil Ltd</t>
  </si>
  <si>
    <t>BOROLTD</t>
  </si>
  <si>
    <t>Bharat Rasayan Ltd</t>
  </si>
  <si>
    <t>BHARATRAS</t>
  </si>
  <si>
    <t>Greenpanel Industries Ltd</t>
  </si>
  <si>
    <t>GREENPANEL</t>
  </si>
  <si>
    <t>Ganesha Ecosphere Ltd</t>
  </si>
  <si>
    <t>GANECOS</t>
  </si>
  <si>
    <t>Greenply Industries Ltd</t>
  </si>
  <si>
    <t>GREENPLY</t>
  </si>
  <si>
    <t>Aarti Drugs Ltd</t>
  </si>
  <si>
    <t>AARTIDRUGS</t>
  </si>
  <si>
    <t>Balmer Lawrie and Company Ltd</t>
  </si>
  <si>
    <t>BALMLAWRIE</t>
  </si>
  <si>
    <t>MSTC Ltd</t>
  </si>
  <si>
    <t>MSTCLTD</t>
  </si>
  <si>
    <t>Jamna Auto Industries Ltd</t>
  </si>
  <si>
    <t>JAMNAAUTO</t>
  </si>
  <si>
    <t>SG Mart Ltd</t>
  </si>
  <si>
    <t>SGMART</t>
  </si>
  <si>
    <t>Renewable Electricity</t>
  </si>
  <si>
    <t>Morepen Laboratories Ltd</t>
  </si>
  <si>
    <t>MOREPENLAB</t>
  </si>
  <si>
    <t>Bannari Amman Sugars Ltd</t>
  </si>
  <si>
    <t>BANARISUG</t>
  </si>
  <si>
    <t>Anup Engineering Ltd</t>
  </si>
  <si>
    <t>ANUP</t>
  </si>
  <si>
    <t>Pitti Engineering Ltd</t>
  </si>
  <si>
    <t>PITTIENG</t>
  </si>
  <si>
    <t>Fineotex Chemical Ltd</t>
  </si>
  <si>
    <t>FCL</t>
  </si>
  <si>
    <t>Medi Assist Healthcare Services Ltd</t>
  </si>
  <si>
    <t>MEDIASSIST</t>
  </si>
  <si>
    <t>Bombay Dyeing and Mfg Co Ltd</t>
  </si>
  <si>
    <t>BOMDYEING</t>
  </si>
  <si>
    <t>Unichem Laboratories Ltd</t>
  </si>
  <si>
    <t>UNICHEMLAB</t>
  </si>
  <si>
    <t>Shaily Engineering Plastics Ltd</t>
  </si>
  <si>
    <t>SHAILY</t>
  </si>
  <si>
    <t>V2 Retail Ltd</t>
  </si>
  <si>
    <t>V2RETAIL</t>
  </si>
  <si>
    <t>Hawkins Cookers Ltd</t>
  </si>
  <si>
    <t>HAWKINCOOK</t>
  </si>
  <si>
    <t>Fiem Industries Ltd</t>
  </si>
  <si>
    <t>FIEMIND</t>
  </si>
  <si>
    <t>JTL Industries Ltd</t>
  </si>
  <si>
    <t>JTLIND</t>
  </si>
  <si>
    <t>Websol Energy System Ltd</t>
  </si>
  <si>
    <t>WEBELSOLAR</t>
  </si>
  <si>
    <t>Patel Engineering Ltd</t>
  </si>
  <si>
    <t>PATELENG</t>
  </si>
  <si>
    <t>Harsha Engineers International Ltd</t>
  </si>
  <si>
    <t>HARSHA</t>
  </si>
  <si>
    <t>Hikal Ltd</t>
  </si>
  <si>
    <t>HIKAL</t>
  </si>
  <si>
    <t>Ramky Infrastructure Ltd</t>
  </si>
  <si>
    <t>RAMKY</t>
  </si>
  <si>
    <t>Gateway Distriparks Ltd</t>
  </si>
  <si>
    <t>GATEWAY</t>
  </si>
  <si>
    <t>Cartrade Tech Ltd</t>
  </si>
  <si>
    <t>CARTRADE</t>
  </si>
  <si>
    <t>Moschip Technologies Ltd</t>
  </si>
  <si>
    <t>MOSCHIP</t>
  </si>
  <si>
    <t>Supriya Lifescience Ltd</t>
  </si>
  <si>
    <t>SUPRIYA</t>
  </si>
  <si>
    <t>Tinplate Company of India Ltd</t>
  </si>
  <si>
    <t>TINPLATE</t>
  </si>
  <si>
    <t>Sundaram Clayton Ltd</t>
  </si>
  <si>
    <t>SUNCLAY</t>
  </si>
  <si>
    <t>SEPC Ltd</t>
  </si>
  <si>
    <t>SEPC</t>
  </si>
  <si>
    <t>JTEKT India Ltd</t>
  </si>
  <si>
    <t>JTEKTINDIA</t>
  </si>
  <si>
    <t>Imagicaaworld Entertainment Ltd</t>
  </si>
  <si>
    <t>IMAGICAA</t>
  </si>
  <si>
    <t>Nippon India ETF Nifty 50 BeES</t>
  </si>
  <si>
    <t>NIFTYBEES</t>
  </si>
  <si>
    <t>Innova Captab Ltd</t>
  </si>
  <si>
    <t>INNOVACAP</t>
  </si>
  <si>
    <t>LG Balakrishnan &amp; Bros Ltd</t>
  </si>
  <si>
    <t>LGBBROSLTD</t>
  </si>
  <si>
    <t>Samhi Hotels Ltd</t>
  </si>
  <si>
    <t>SAMHI</t>
  </si>
  <si>
    <t>Venus Pipes and Tubes Ltd</t>
  </si>
  <si>
    <t>VENUSPIPES</t>
  </si>
  <si>
    <t>Sunflag Iron and Steel Co Ltd</t>
  </si>
  <si>
    <t>SUNFLAG</t>
  </si>
  <si>
    <t>Dalmia Bharat Sugar and Industries Ltd</t>
  </si>
  <si>
    <t>DALMIASUG</t>
  </si>
  <si>
    <t>Fedbank Financial Services Ltd</t>
  </si>
  <si>
    <t>FEDFINA</t>
  </si>
  <si>
    <t>Jain Irrigation Systems Ltd</t>
  </si>
  <si>
    <t>JISLJALEQS</t>
  </si>
  <si>
    <t>Agricultural &amp; Farm Machinery</t>
  </si>
  <si>
    <t>Paras Defence and Space Technologies Ltd</t>
  </si>
  <si>
    <t>PARAS</t>
  </si>
  <si>
    <t>Styrenix Performance Materials Ltd</t>
  </si>
  <si>
    <t>STYRENIX</t>
  </si>
  <si>
    <t>Thyrocare Technologies Ltd</t>
  </si>
  <si>
    <t>THYROCARE</t>
  </si>
  <si>
    <t>Prime Focus Ltd</t>
  </si>
  <si>
    <t>PFOCUS</t>
  </si>
  <si>
    <t>Animation</t>
  </si>
  <si>
    <t>Bhagiradha Chemicals and Industries Ltd</t>
  </si>
  <si>
    <t>BHAGCHEM</t>
  </si>
  <si>
    <t>Hubtown Ltd</t>
  </si>
  <si>
    <t>HUBTOWN</t>
  </si>
  <si>
    <t>Pearl Global Industries Ltd</t>
  </si>
  <si>
    <t>PGIL</t>
  </si>
  <si>
    <t>TCI Express Ltd</t>
  </si>
  <si>
    <t>TCIEXP</t>
  </si>
  <si>
    <t>EMS Ltd</t>
  </si>
  <si>
    <t>EMSLIMITED</t>
  </si>
  <si>
    <t>WPIL Ltd</t>
  </si>
  <si>
    <t>WPIL</t>
  </si>
  <si>
    <t>Avantel Ltd</t>
  </si>
  <si>
    <t>AVANTEL</t>
  </si>
  <si>
    <t>Spandana Sphoorty Financial Ltd</t>
  </si>
  <si>
    <t>SPANDANA</t>
  </si>
  <si>
    <t>Shilchar Technologies Ltd</t>
  </si>
  <si>
    <t>SHILCTECH</t>
  </si>
  <si>
    <t>S H Kelkar and Company Ltd</t>
  </si>
  <si>
    <t>SHK</t>
  </si>
  <si>
    <t>Honda India Power Products Ltd</t>
  </si>
  <si>
    <t>HONDAPOWER</t>
  </si>
  <si>
    <t>Kewal Kiran Clothing Ltd</t>
  </si>
  <si>
    <t>KKCL</t>
  </si>
  <si>
    <t>Servotech Power Systems Ltd</t>
  </si>
  <si>
    <t>SERVOTECH</t>
  </si>
  <si>
    <t>Kingfa Science and Technology (India) Ltd</t>
  </si>
  <si>
    <t>KINGFA</t>
  </si>
  <si>
    <t>Oriana Power Ltd</t>
  </si>
  <si>
    <t>ORIANA</t>
  </si>
  <si>
    <t>West Coast Paper Mills Ltd</t>
  </si>
  <si>
    <t>WSTCSTPAPR</t>
  </si>
  <si>
    <t>Shrem InvIT</t>
  </si>
  <si>
    <t>SHREMINVIT</t>
  </si>
  <si>
    <t>Greaves Cotton Ltd</t>
  </si>
  <si>
    <t>GREAVESCOT</t>
  </si>
  <si>
    <t>Sula Vineyards Ltd</t>
  </si>
  <si>
    <t>SULA</t>
  </si>
  <si>
    <t>Gujarat Themis Biosyn Ltd</t>
  </si>
  <si>
    <t>GUJTHEM</t>
  </si>
  <si>
    <t>IndoStar Capital Finance Ltd</t>
  </si>
  <si>
    <t>INDOSTAR</t>
  </si>
  <si>
    <t>Gokul Agro Resources Ltd</t>
  </si>
  <si>
    <t>GOKULAGRO</t>
  </si>
  <si>
    <t>VST Tillers Tractors Ltd</t>
  </si>
  <si>
    <t>VSTTILLERS</t>
  </si>
  <si>
    <t>Muthoot Microfin Ltd</t>
  </si>
  <si>
    <t>MUTHOOTMF</t>
  </si>
  <si>
    <t>Microfinancing</t>
  </si>
  <si>
    <t>Indraprastha Medical Corporation Ltd</t>
  </si>
  <si>
    <t>INDRAMEDCO</t>
  </si>
  <si>
    <t>Artemis Medicare Services Ltd</t>
  </si>
  <si>
    <t>ARTEMISMED</t>
  </si>
  <si>
    <t>RPG Life Sciences Limited</t>
  </si>
  <si>
    <t>RPGLIFE</t>
  </si>
  <si>
    <t>Swaraj Engines Ltd</t>
  </si>
  <si>
    <t>SWARAJENG</t>
  </si>
  <si>
    <t>Gufic Biosciences Ltd</t>
  </si>
  <si>
    <t>GUFICBIO</t>
  </si>
  <si>
    <t>La Opala R G Ltd</t>
  </si>
  <si>
    <t>LAOPALA</t>
  </si>
  <si>
    <t>Veedol Corporation Ltd</t>
  </si>
  <si>
    <t>TIDEWATER</t>
  </si>
  <si>
    <t>Savita Oil Technologies Ltd</t>
  </si>
  <si>
    <t>SOTL</t>
  </si>
  <si>
    <t>Vakrangee Limited</t>
  </si>
  <si>
    <t>VAKRANGEE</t>
  </si>
  <si>
    <t>DCB Bank Ltd</t>
  </si>
  <si>
    <t>DCBBANK</t>
  </si>
  <si>
    <t>Lumax AutoTechnologies Ltd</t>
  </si>
  <si>
    <t>LUMAXTECH</t>
  </si>
  <si>
    <t>Sindhu Trade Links Ltd</t>
  </si>
  <si>
    <t>SINDHUTRAD</t>
  </si>
  <si>
    <t>Jeena Sikho Lifecare Ltd</t>
  </si>
  <si>
    <t>JSLL</t>
  </si>
  <si>
    <t>Avalon Technologies Ltd</t>
  </si>
  <si>
    <t>AVALON</t>
  </si>
  <si>
    <t>Goodluck India Ltd</t>
  </si>
  <si>
    <t>GOODLUCK</t>
  </si>
  <si>
    <t>India Glycols Ltd</t>
  </si>
  <si>
    <t>INDIAGLYCO</t>
  </si>
  <si>
    <t>Cigniti Technologies Ltd</t>
  </si>
  <si>
    <t>CIGNITITEC</t>
  </si>
  <si>
    <t>Exicom Tele-Systems Ltd</t>
  </si>
  <si>
    <t>EXICOM</t>
  </si>
  <si>
    <t>Hinduja Global Solutions Ltd</t>
  </si>
  <si>
    <t>HGS</t>
  </si>
  <si>
    <t>Bhansali Engg Polymers Ltd</t>
  </si>
  <si>
    <t>BEPL</t>
  </si>
  <si>
    <t>Arvind Smartspaces Ltd</t>
  </si>
  <si>
    <t>ARVSMART</t>
  </si>
  <si>
    <t>Epack Durable Ltd</t>
  </si>
  <si>
    <t>EPACK</t>
  </si>
  <si>
    <t>Nirlon Ltd</t>
  </si>
  <si>
    <t>NIRLON</t>
  </si>
  <si>
    <t>Indian Metals and Ferro Alloys Ltd</t>
  </si>
  <si>
    <t>IMFA</t>
  </si>
  <si>
    <t>Kalyani Steels Ltd</t>
  </si>
  <si>
    <t>KSL</t>
  </si>
  <si>
    <t>IRB InvIT Fund</t>
  </si>
  <si>
    <t>IRBINVIT</t>
  </si>
  <si>
    <t>Motilal Oswal NASDAQ 100 ETF</t>
  </si>
  <si>
    <t>MON100</t>
  </si>
  <si>
    <t>Shivalik Bimetal Controls Ltd</t>
  </si>
  <si>
    <t>SBCL</t>
  </si>
  <si>
    <t>D P Abhushan Ltd</t>
  </si>
  <si>
    <t>DPABHUSHAN</t>
  </si>
  <si>
    <t>KDDL Ltd</t>
  </si>
  <si>
    <t>KDDL</t>
  </si>
  <si>
    <t>Goldiam International Ltd</t>
  </si>
  <si>
    <t>GOLDIAM</t>
  </si>
  <si>
    <t>TCNS Clothing Co Ltd</t>
  </si>
  <si>
    <t>TCNSBRANDS</t>
  </si>
  <si>
    <t>Geojit Financial Services Ltd</t>
  </si>
  <si>
    <t>GEOJITFSL</t>
  </si>
  <si>
    <t>JNK India Ltd</t>
  </si>
  <si>
    <t>JNKINDIA</t>
  </si>
  <si>
    <t>Sky Gold Ltd</t>
  </si>
  <si>
    <t>SKYGOLD</t>
  </si>
  <si>
    <t>DCX Systems Ltd</t>
  </si>
  <si>
    <t>DCXINDIA</t>
  </si>
  <si>
    <t>HPL Electric &amp; Power Ltd</t>
  </si>
  <si>
    <t>HPL</t>
  </si>
  <si>
    <t>MPS Ltd</t>
  </si>
  <si>
    <t>MPSLTD</t>
  </si>
  <si>
    <t>Hathway Cable and Datacom Ltd</t>
  </si>
  <si>
    <t>HATHWAY</t>
  </si>
  <si>
    <t>Cable &amp; D2H</t>
  </si>
  <si>
    <t>Alembic Ltd</t>
  </si>
  <si>
    <t>ALEMBICLTD</t>
  </si>
  <si>
    <t>Apeejay Surrendra Park Hotels Ltd</t>
  </si>
  <si>
    <t>PARKHOTELS</t>
  </si>
  <si>
    <t>Polyplex Corp Ltd</t>
  </si>
  <si>
    <t>POLYPLEX</t>
  </si>
  <si>
    <t>Seamec Ltd</t>
  </si>
  <si>
    <t>SEAMECLTD</t>
  </si>
  <si>
    <t>Oil &amp; Gas - Equipment &amp; Services</t>
  </si>
  <si>
    <t>Datamatics Global Services Ltd</t>
  </si>
  <si>
    <t>DATAMATICS</t>
  </si>
  <si>
    <t>Marathon Nextgen Realty Ltd</t>
  </si>
  <si>
    <t>MARATHON</t>
  </si>
  <si>
    <t>Blue Cloud Softech Solutions Ltd</t>
  </si>
  <si>
    <t>BLUECLOUDS</t>
  </si>
  <si>
    <t>Globus Spirits Ltd</t>
  </si>
  <si>
    <t>GLOBUSSPR</t>
  </si>
  <si>
    <t>Quick Heal Technologies Ltd</t>
  </si>
  <si>
    <t>QUICKHEAL</t>
  </si>
  <si>
    <t>BF Utilities Ltd</t>
  </si>
  <si>
    <t>BFUTILITIE</t>
  </si>
  <si>
    <t>Saksoft Ltd</t>
  </si>
  <si>
    <t>SAKSOFT</t>
  </si>
  <si>
    <t>Bajaj Consumer Care Ltd</t>
  </si>
  <si>
    <t>BAJAJCON</t>
  </si>
  <si>
    <t>Sanghvi Movers Ltd</t>
  </si>
  <si>
    <t>SANGHVIMOV</t>
  </si>
  <si>
    <t>Gensol Engineering Ltd</t>
  </si>
  <si>
    <t>GENSOL</t>
  </si>
  <si>
    <t>Gujarat Industries Power Company Ltd</t>
  </si>
  <si>
    <t>GIPCL</t>
  </si>
  <si>
    <t>RPSG Ventures Ltd</t>
  </si>
  <si>
    <t>RPSGVENT</t>
  </si>
  <si>
    <t>Delta Corp Ltd</t>
  </si>
  <si>
    <t>DELTACORP</t>
  </si>
  <si>
    <t>Precision Wires India Ltd</t>
  </si>
  <si>
    <t>PRECWIRE</t>
  </si>
  <si>
    <t>Mahindra Logistics Ltd</t>
  </si>
  <si>
    <t>MAHLOG</t>
  </si>
  <si>
    <t>Suraj Estate Developers Ltd</t>
  </si>
  <si>
    <t>SURAJEST</t>
  </si>
  <si>
    <t>Real Estate Rental, Development &amp; Operations</t>
  </si>
  <si>
    <t>Stylam Industries Ltd</t>
  </si>
  <si>
    <t>STYLAMIND</t>
  </si>
  <si>
    <t>Kitex Garments Ltd</t>
  </si>
  <si>
    <t>KITEX</t>
  </si>
  <si>
    <t>Fischer Medical Ventures Ltd</t>
  </si>
  <si>
    <t>FISCHER</t>
  </si>
  <si>
    <t>Hi-Tech Pipes Ltd</t>
  </si>
  <si>
    <t>HITECH</t>
  </si>
  <si>
    <t>Solara Active Pharma Sciences Ltd</t>
  </si>
  <si>
    <t>SOLARA</t>
  </si>
  <si>
    <t>Maithan Alloys Ltd</t>
  </si>
  <si>
    <t>MAITHANALL</t>
  </si>
  <si>
    <t>Steel Strips Wheels Ltd</t>
  </si>
  <si>
    <t>SSWL</t>
  </si>
  <si>
    <t>Navneet Education Ltd</t>
  </si>
  <si>
    <t>NAVNETEDUL</t>
  </si>
  <si>
    <t>Sandhar Technologies Ltd</t>
  </si>
  <si>
    <t>SANDHAR</t>
  </si>
  <si>
    <t>Eveready Industries India Ltd</t>
  </si>
  <si>
    <t>EVEREADY</t>
  </si>
  <si>
    <t>Nucleus Software Exports Ltd</t>
  </si>
  <si>
    <t>NUCLEUS</t>
  </si>
  <si>
    <t>Ddev Plastiks Industries Ltd</t>
  </si>
  <si>
    <t>DDEVPLASTIK</t>
  </si>
  <si>
    <t>Fino Payments Bank Ltd</t>
  </si>
  <si>
    <t>FINOPB</t>
  </si>
  <si>
    <t>Thirumalai Chemicals Ltd</t>
  </si>
  <si>
    <t>TIRUMALCHM</t>
  </si>
  <si>
    <t>Indoco Remedies Ltd</t>
  </si>
  <si>
    <t>INDOCO</t>
  </si>
  <si>
    <t>Repco Home Finance Ltd</t>
  </si>
  <si>
    <t>REPCOHOME</t>
  </si>
  <si>
    <t>Flair Writing Industries Ltd</t>
  </si>
  <si>
    <t>FLAIR</t>
  </si>
  <si>
    <t>Ashiana Housing Ltd</t>
  </si>
  <si>
    <t>ASHIANA</t>
  </si>
  <si>
    <t>Shipping Corporation of India Land and Assets Ltd</t>
  </si>
  <si>
    <t>SCILAL</t>
  </si>
  <si>
    <t>Capacite Infraprojects Ltd</t>
  </si>
  <si>
    <t>CAPACITE</t>
  </si>
  <si>
    <t>Mahanagar Telephone Nigam Ltd</t>
  </si>
  <si>
    <t>MTNL</t>
  </si>
  <si>
    <t>Prakash Industries Ltd</t>
  </si>
  <si>
    <t>PRAKASH</t>
  </si>
  <si>
    <t>Salasar Techno Engineering Ltd</t>
  </si>
  <si>
    <t>SALASAR</t>
  </si>
  <si>
    <t>Tasty Bite Eatables Ltd</t>
  </si>
  <si>
    <t>TASTYBITE</t>
  </si>
  <si>
    <t>KCP Ltd</t>
  </si>
  <si>
    <t>KCP</t>
  </si>
  <si>
    <t>TVS Srichakra Ltd</t>
  </si>
  <si>
    <t>TVSSRICHAK</t>
  </si>
  <si>
    <t>Pokarna Ltd</t>
  </si>
  <si>
    <t>POKARNA</t>
  </si>
  <si>
    <t>PTC India Financial Services Ltd</t>
  </si>
  <si>
    <t>PFS</t>
  </si>
  <si>
    <t>Jindal Poly Films Ltd</t>
  </si>
  <si>
    <t>JINDALPOLY</t>
  </si>
  <si>
    <t>Max Ventures and Industries Ltd</t>
  </si>
  <si>
    <t>MAXVIL</t>
  </si>
  <si>
    <t>Vishnu Prakash R Punglia Ltd</t>
  </si>
  <si>
    <t>VPRPL</t>
  </si>
  <si>
    <t>Oriental Hotels Ltd</t>
  </si>
  <si>
    <t>ORIENTHOT</t>
  </si>
  <si>
    <t>Apollo Micro Systems Ltd</t>
  </si>
  <si>
    <t>APOLLO</t>
  </si>
  <si>
    <t>Unitech Ltd</t>
  </si>
  <si>
    <t>UNITECH</t>
  </si>
  <si>
    <t>Monarch Networth Capital Ltd</t>
  </si>
  <si>
    <t>MONARCH</t>
  </si>
  <si>
    <t>Bajel Projects Ltd</t>
  </si>
  <si>
    <t>BAJEL</t>
  </si>
  <si>
    <t>Electric Utilities</t>
  </si>
  <si>
    <t>SJS Enterprises Ltd</t>
  </si>
  <si>
    <t>SJS</t>
  </si>
  <si>
    <t>TCPL Packaging Ltd</t>
  </si>
  <si>
    <t>TCPLPACK</t>
  </si>
  <si>
    <t>GTL Infrastructure Ltd</t>
  </si>
  <si>
    <t>GTLINFRA</t>
  </si>
  <si>
    <t>Suven Life Sciences Ltd</t>
  </si>
  <si>
    <t>SUVEN</t>
  </si>
  <si>
    <t>Shanti Educational Initiatives Ltd</t>
  </si>
  <si>
    <t>SEIL</t>
  </si>
  <si>
    <t>Genesys International Corporation Ltd</t>
  </si>
  <si>
    <t>GENESYS</t>
  </si>
  <si>
    <t>Motisons Jewellers Ltd</t>
  </si>
  <si>
    <t>MOTISONS</t>
  </si>
  <si>
    <t>Apparel &amp; Accessories Retailers</t>
  </si>
  <si>
    <t>Hindustan Oil Exploration Company Ltd</t>
  </si>
  <si>
    <t>HINDOILEXP</t>
  </si>
  <si>
    <t>K.P. Energy Ltd</t>
  </si>
  <si>
    <t>KPEL</t>
  </si>
  <si>
    <t>Marine Electricals (India) Ltd</t>
  </si>
  <si>
    <t>MARINE</t>
  </si>
  <si>
    <t>ideaForge Technology Ltd</t>
  </si>
  <si>
    <t>IDEAFORGE</t>
  </si>
  <si>
    <t>CARE Ratings Ltd</t>
  </si>
  <si>
    <t>CARERATING</t>
  </si>
  <si>
    <t>Sagar Cements Ltd</t>
  </si>
  <si>
    <t>SAGCEM</t>
  </si>
  <si>
    <t>Foseco India Ltd</t>
  </si>
  <si>
    <t>FOSECOIND</t>
  </si>
  <si>
    <t>Shalby Ltd</t>
  </si>
  <si>
    <t>SHALBY</t>
  </si>
  <si>
    <t>Dhani Services Ltd</t>
  </si>
  <si>
    <t>DHANI</t>
  </si>
  <si>
    <t>Summit Securities Ltd</t>
  </si>
  <si>
    <t>SUMMITSEC</t>
  </si>
  <si>
    <t>Kolte-Patil Developers Ltd</t>
  </si>
  <si>
    <t>KOLTEPATIL</t>
  </si>
  <si>
    <t>Somany Ceramics Ltd</t>
  </si>
  <si>
    <t>SOMANYCERA</t>
  </si>
  <si>
    <t>SMS Pharmaceuticals Ltd</t>
  </si>
  <si>
    <t>SMSPHARMA</t>
  </si>
  <si>
    <t>Veritas (India) Ltd</t>
  </si>
  <si>
    <t>VERITAS</t>
  </si>
  <si>
    <t>Stove Kraft Ltd</t>
  </si>
  <si>
    <t>STOVEKRAFT</t>
  </si>
  <si>
    <t>RIR Power Electronics Ltd</t>
  </si>
  <si>
    <t>RIR</t>
  </si>
  <si>
    <t>NRB Bearings Ltd</t>
  </si>
  <si>
    <t>NRBBEARING</t>
  </si>
  <si>
    <t>Huhtamaki India Ltd</t>
  </si>
  <si>
    <t>HUHTAMAKI</t>
  </si>
  <si>
    <t>Spectrum Electrical Industries Ltd</t>
  </si>
  <si>
    <t>SPECTRUM</t>
  </si>
  <si>
    <t>ADF Foods Ltd</t>
  </si>
  <si>
    <t>ADFFOODS</t>
  </si>
  <si>
    <t>Wendt (India) Limited</t>
  </si>
  <si>
    <t>WENDT</t>
  </si>
  <si>
    <t>MM Forgings Ltd</t>
  </si>
  <si>
    <t>MMFL</t>
  </si>
  <si>
    <t>Rane Holdings Ltd</t>
  </si>
  <si>
    <t>RANEHOLDIN</t>
  </si>
  <si>
    <t>Rajratan Global Wire Ltd</t>
  </si>
  <si>
    <t>RAJRATAN</t>
  </si>
  <si>
    <t>Ashapura Minechem Ltd</t>
  </si>
  <si>
    <t>ASHAPURMIN</t>
  </si>
  <si>
    <t>Ram Ratna Wires Ltd</t>
  </si>
  <si>
    <t>RAMRAT</t>
  </si>
  <si>
    <t>Dollar Industries Ltd</t>
  </si>
  <si>
    <t>DOLLAR</t>
  </si>
  <si>
    <t>Automotive Axles Ltd</t>
  </si>
  <si>
    <t>AUTOAXLES</t>
  </si>
  <si>
    <t>Confidence Petroleum India Ltd</t>
  </si>
  <si>
    <t>CONFIPET</t>
  </si>
  <si>
    <t>Nilkamal Ltd</t>
  </si>
  <si>
    <t>NILKAMAL</t>
  </si>
  <si>
    <t>Welspun Specialty Solutions Ltd</t>
  </si>
  <si>
    <t>WELSPLSOL</t>
  </si>
  <si>
    <t>Baazar Style Retail Ltd</t>
  </si>
  <si>
    <t>STYLEBAAZA</t>
  </si>
  <si>
    <t>Premier Explosives Ltd</t>
  </si>
  <si>
    <t>PREMEXPLN</t>
  </si>
  <si>
    <t>John Cockerill India Ltd</t>
  </si>
  <si>
    <t>COCKERILL</t>
  </si>
  <si>
    <t>Industrial Machinery &amp; Supplies &amp; Components</t>
  </si>
  <si>
    <t>Vadilal Industries Ltd</t>
  </si>
  <si>
    <t>VADILALIND</t>
  </si>
  <si>
    <t>Dishman Carbogen Amcis Ltd</t>
  </si>
  <si>
    <t>DCAL</t>
  </si>
  <si>
    <t>Thejo Engineering Ltd</t>
  </si>
  <si>
    <t>THEJO</t>
  </si>
  <si>
    <t>Arkade Developers Ltd</t>
  </si>
  <si>
    <t>ARKADE</t>
  </si>
  <si>
    <t>Kalyani Investment Company Ltd</t>
  </si>
  <si>
    <t>KICL</t>
  </si>
  <si>
    <t>Accelya Solutions India Ltd</t>
  </si>
  <si>
    <t>ACCELYA</t>
  </si>
  <si>
    <t>NIBE Ltd</t>
  </si>
  <si>
    <t>NIBE</t>
  </si>
  <si>
    <t>Deep Industries Ltd</t>
  </si>
  <si>
    <t>DEEPINDS</t>
  </si>
  <si>
    <t>IOL Chemicals and Pharmaceuticals Ltd</t>
  </si>
  <si>
    <t>IOLCP</t>
  </si>
  <si>
    <t>DCW Ltd</t>
  </si>
  <si>
    <t>DCW</t>
  </si>
  <si>
    <t>SG Finserve Ltd</t>
  </si>
  <si>
    <t>SGFIN</t>
  </si>
  <si>
    <t>Kesar India Ltd</t>
  </si>
  <si>
    <t>KESAR</t>
  </si>
  <si>
    <t>Real Estate Development</t>
  </si>
  <si>
    <t>Venky's (India) Ltd</t>
  </si>
  <si>
    <t>VENKEYS</t>
  </si>
  <si>
    <t>Stanley Lifestyles Ltd</t>
  </si>
  <si>
    <t>STANLEY</t>
  </si>
  <si>
    <t>Novartis India Ltd</t>
  </si>
  <si>
    <t>NOVARTIND</t>
  </si>
  <si>
    <t>Vindhya Telelinks Ltd</t>
  </si>
  <si>
    <t>VINDHYATEL</t>
  </si>
  <si>
    <t>HLE Glascoat Ltd</t>
  </si>
  <si>
    <t>HLEGLAS</t>
  </si>
  <si>
    <t>Landmark Cars Ltd</t>
  </si>
  <si>
    <t>LANDMARK</t>
  </si>
  <si>
    <t>Vertoz Ltd</t>
  </si>
  <si>
    <t>VERTOZ</t>
  </si>
  <si>
    <t>Jash Engineering Ltd</t>
  </si>
  <si>
    <t>JASH</t>
  </si>
  <si>
    <t>Dredging Corporation of India Ltd</t>
  </si>
  <si>
    <t>DREDGECORP</t>
  </si>
  <si>
    <t>Dredging</t>
  </si>
  <si>
    <t>KP Green Engineering Ltd</t>
  </si>
  <si>
    <t>KPGEL</t>
  </si>
  <si>
    <t>Heavy Electrical Equipment</t>
  </si>
  <si>
    <t>Krsnaa Diagnostics Ltd</t>
  </si>
  <si>
    <t>KRSNAA</t>
  </si>
  <si>
    <t>ECOS (India) Mobility &amp; Hospitality Ltd</t>
  </si>
  <si>
    <t>ECOSMOBLTY</t>
  </si>
  <si>
    <t>Vishnu Chemicals Ltd</t>
  </si>
  <si>
    <t>VISHNU</t>
  </si>
  <si>
    <t>Goodyear India Ltd</t>
  </si>
  <si>
    <t>GOODYEAR</t>
  </si>
  <si>
    <t>Ge Power India Ltd</t>
  </si>
  <si>
    <t>GEPIL</t>
  </si>
  <si>
    <t>Mayur Uniquoters Ltd</t>
  </si>
  <si>
    <t>MAYURUNIQ</t>
  </si>
  <si>
    <t>SBI Gold ETF</t>
  </si>
  <si>
    <t>SETFGOLD</t>
  </si>
  <si>
    <t>SML Isuzu Ltd</t>
  </si>
  <si>
    <t>SMLISUZU</t>
  </si>
  <si>
    <t>Dish TV India Ltd</t>
  </si>
  <si>
    <t>DISHTV</t>
  </si>
  <si>
    <t>Paramount Communications Ltd</t>
  </si>
  <si>
    <t>PARACABLES</t>
  </si>
  <si>
    <t>Media Matrix Worldwide Ltd</t>
  </si>
  <si>
    <t>MMWL</t>
  </si>
  <si>
    <t>Insecticides (India) Ltd</t>
  </si>
  <si>
    <t>INSECTICID</t>
  </si>
  <si>
    <t>Indian Hume Pipe Company Ltd</t>
  </si>
  <si>
    <t>INDIANHUME</t>
  </si>
  <si>
    <t>PSP Projects Ltd</t>
  </si>
  <si>
    <t>PSPPROJECT</t>
  </si>
  <si>
    <t>Nippon India ETF Nifty 1D Rate Liquid BeES</t>
  </si>
  <si>
    <t>LIQUIDBEES</t>
  </si>
  <si>
    <t>Meghmani Organics Ltd</t>
  </si>
  <si>
    <t>MOL</t>
  </si>
  <si>
    <t>TechNVision Ventures Ltd</t>
  </si>
  <si>
    <t>TECHNVISN</t>
  </si>
  <si>
    <t>Sai Silks (Kalamandir) Ltd</t>
  </si>
  <si>
    <t>KALAMANDIR</t>
  </si>
  <si>
    <t>Vardhman Special Steels Ltd</t>
  </si>
  <si>
    <t>VSSL</t>
  </si>
  <si>
    <t>DISA India Ltd</t>
  </si>
  <si>
    <t>DISAQ</t>
  </si>
  <si>
    <t>Rashi Peripherals Ltd</t>
  </si>
  <si>
    <t>RPTECH</t>
  </si>
  <si>
    <t>63 Moons Technologies Ltd</t>
  </si>
  <si>
    <t>63MOONS</t>
  </si>
  <si>
    <t>Vidhi Specialty Food Ingredients Ltd</t>
  </si>
  <si>
    <t>VIDHIING</t>
  </si>
  <si>
    <t>Nalwa Sons Investments Ltd</t>
  </si>
  <si>
    <t>NSIL</t>
  </si>
  <si>
    <t>Prataap Snacks Ltd</t>
  </si>
  <si>
    <t>DIAMONDYD</t>
  </si>
  <si>
    <t>Axiscades Technologies Ltd</t>
  </si>
  <si>
    <t>AXISCADES</t>
  </si>
  <si>
    <t>Tinna Rubber and Infrastructure Ltd</t>
  </si>
  <si>
    <t>TINNARUBR</t>
  </si>
  <si>
    <t>DEN Networks Ltd</t>
  </si>
  <si>
    <t>DEN</t>
  </si>
  <si>
    <t>Owais Metal and Mineral Processing Ltd</t>
  </si>
  <si>
    <t>OWAIS</t>
  </si>
  <si>
    <t>Themis Medicare Ltd</t>
  </si>
  <si>
    <t>THEMISMED</t>
  </si>
  <si>
    <t>Barbeque-Nation Hospitality Ltd</t>
  </si>
  <si>
    <t>BARBEQUE</t>
  </si>
  <si>
    <t>Mold-Tek Packaging Ltd</t>
  </si>
  <si>
    <t>MOLDTKPAC</t>
  </si>
  <si>
    <t>Pondy Oxides and Chemicals Ltd</t>
  </si>
  <si>
    <t>POCL</t>
  </si>
  <si>
    <t>Raghav Productivity Enhancers Ltd</t>
  </si>
  <si>
    <t>RPEL</t>
  </si>
  <si>
    <t>Jubilant Industries Ltd</t>
  </si>
  <si>
    <t>JUBLINDS</t>
  </si>
  <si>
    <t>Xpro India Ltd</t>
  </si>
  <si>
    <t>XPROINDIA</t>
  </si>
  <si>
    <t>Dolat Algotech Ltd</t>
  </si>
  <si>
    <t>DOLATALGO</t>
  </si>
  <si>
    <t>Updater Services Ltd</t>
  </si>
  <si>
    <t>UDS</t>
  </si>
  <si>
    <t>Ravindra Energy Ltd</t>
  </si>
  <si>
    <t>RELTD</t>
  </si>
  <si>
    <t>Fusion Finance Ltd</t>
  </si>
  <si>
    <t>FUSION</t>
  </si>
  <si>
    <t>Saraswati Commercial (India) Ltd</t>
  </si>
  <si>
    <t>ZSARACOM</t>
  </si>
  <si>
    <t>Federal-Mogul Goetze (India) Ltd</t>
  </si>
  <si>
    <t>FMGOETZE</t>
  </si>
  <si>
    <t>Sanstar Ltd</t>
  </si>
  <si>
    <t>SANSTAR</t>
  </si>
  <si>
    <t>Tatva Chintan Pharma Chem Ltd</t>
  </si>
  <si>
    <t>TATVA</t>
  </si>
  <si>
    <t>S.P.Apparels Ltd</t>
  </si>
  <si>
    <t>SPAL</t>
  </si>
  <si>
    <t>Mangalam Cement Ltd</t>
  </si>
  <si>
    <t>MANGLMCEM</t>
  </si>
  <si>
    <t>Dreamfolks Services Ltd</t>
  </si>
  <si>
    <t>DREAMFOLKS</t>
  </si>
  <si>
    <t>Lumax Industries Ltd</t>
  </si>
  <si>
    <t>LUMAXIND</t>
  </si>
  <si>
    <t>Ajmera Realty &amp; Infra India Ltd</t>
  </si>
  <si>
    <t>AJMERA</t>
  </si>
  <si>
    <t>Orient Green Power Company Ltd</t>
  </si>
  <si>
    <t>GREENPOWER</t>
  </si>
  <si>
    <t>Interarch Building Products Ltd</t>
  </si>
  <si>
    <t>INTERARCH</t>
  </si>
  <si>
    <t>Building Products - Prefab Structures</t>
  </si>
  <si>
    <t>HMA Agro Industries Ltd</t>
  </si>
  <si>
    <t>HMAAGRO</t>
  </si>
  <si>
    <t>Apollo Pipes Ltd</t>
  </si>
  <si>
    <t>APOLLOPIPE</t>
  </si>
  <si>
    <t>EIH Associated Hotels Ltd</t>
  </si>
  <si>
    <t>EIHAHOTELS</t>
  </si>
  <si>
    <t>India Pesticides Ltd</t>
  </si>
  <si>
    <t>IPL</t>
  </si>
  <si>
    <t>Mukand Ltd</t>
  </si>
  <si>
    <t>MUKANDLTD</t>
  </si>
  <si>
    <t>TTK Healthcare Ltd</t>
  </si>
  <si>
    <t>TTKHLTCARE</t>
  </si>
  <si>
    <t>Universal Cables Ltd</t>
  </si>
  <si>
    <t>UNIVCABLES</t>
  </si>
  <si>
    <t>Tarsons Products Ltd</t>
  </si>
  <si>
    <t>TARSONS</t>
  </si>
  <si>
    <t>Amrutanjan Health Care Ltd</t>
  </si>
  <si>
    <t>AMRUTANJAN</t>
  </si>
  <si>
    <t>Centum Electronics Ltd</t>
  </si>
  <si>
    <t>CENTUM</t>
  </si>
  <si>
    <t>Dr Agarwal's Eye Hospital Ltd</t>
  </si>
  <si>
    <t>DRAGARWQ</t>
  </si>
  <si>
    <t>Nelco Ltd</t>
  </si>
  <si>
    <t>NELCO</t>
  </si>
  <si>
    <t>NIIT Ltd</t>
  </si>
  <si>
    <t>NIITLTD</t>
  </si>
  <si>
    <t>Panama Petrochem Ltd</t>
  </si>
  <si>
    <t>PANAMAPET</t>
  </si>
  <si>
    <t>Hindware Home Innovation Ltd</t>
  </si>
  <si>
    <t>HINDWAREAP</t>
  </si>
  <si>
    <t>Astec Lifesciences Ltd</t>
  </si>
  <si>
    <t>ASTEC</t>
  </si>
  <si>
    <t>BF Investment Ltd</t>
  </si>
  <si>
    <t>BFINVEST</t>
  </si>
  <si>
    <t>ESAF Small Finance Bank Limited</t>
  </si>
  <si>
    <t>ESAFSFB</t>
  </si>
  <si>
    <t>EFC (I) Ltd</t>
  </si>
  <si>
    <t>EFCIL</t>
  </si>
  <si>
    <t>Distributors</t>
  </si>
  <si>
    <t>Systematix Corporate Services Ltd</t>
  </si>
  <si>
    <t>SYSTMTXC</t>
  </si>
  <si>
    <t>Sangam (India) Ltd</t>
  </si>
  <si>
    <t>SANGAMIND</t>
  </si>
  <si>
    <t>Elpro International Ltd</t>
  </si>
  <si>
    <t>ELPROINTL</t>
  </si>
  <si>
    <t>Ugro Capital Ltd</t>
  </si>
  <si>
    <t>UGROCAP</t>
  </si>
  <si>
    <t>JITF Infralogistics Ltd</t>
  </si>
  <si>
    <t>JITFINFRA</t>
  </si>
  <si>
    <t>Jyoti Structures Ltd</t>
  </si>
  <si>
    <t>JYOTISTRUC</t>
  </si>
  <si>
    <t>Man Industries (India) Ltd</t>
  </si>
  <si>
    <t>MANINDS</t>
  </si>
  <si>
    <t>Aeroflex Industries Ltd</t>
  </si>
  <si>
    <t>AEROFLEX</t>
  </si>
  <si>
    <t>Pennar Industries Ltd</t>
  </si>
  <si>
    <t>PENIND</t>
  </si>
  <si>
    <t>Parag Milk Foods Ltd</t>
  </si>
  <si>
    <t>PARAGMILK</t>
  </si>
  <si>
    <t>Carysil Ltd</t>
  </si>
  <si>
    <t>CARYSIL</t>
  </si>
  <si>
    <t>Som Distilleries and Breweries Ltd</t>
  </si>
  <si>
    <t>SDBL</t>
  </si>
  <si>
    <t>Rupa &amp; Company Ltd</t>
  </si>
  <si>
    <t>RUPA</t>
  </si>
  <si>
    <t>HIL Ltd</t>
  </si>
  <si>
    <t>HIL</t>
  </si>
  <si>
    <t>TIL Ltd</t>
  </si>
  <si>
    <t>TIL</t>
  </si>
  <si>
    <t>Rama Steel Tubes Ltd</t>
  </si>
  <si>
    <t>RAMASTEEL</t>
  </si>
  <si>
    <t>Hariom Pipe Industries Ltd</t>
  </si>
  <si>
    <t>HARIOMPIPE</t>
  </si>
  <si>
    <t>IKIO Lighting Ltd</t>
  </si>
  <si>
    <t>IKIO</t>
  </si>
  <si>
    <t>Yasho Industries Ltd</t>
  </si>
  <si>
    <t>YASHO</t>
  </si>
  <si>
    <t>Precision Camshafts Ltd</t>
  </si>
  <si>
    <t>PRECAM</t>
  </si>
  <si>
    <t>Pnb Gilts Ltd</t>
  </si>
  <si>
    <t>PNBGILTS</t>
  </si>
  <si>
    <t>D Link (India) Limited</t>
  </si>
  <si>
    <t>DLINKINDIA</t>
  </si>
  <si>
    <t>Mercury Ev-Tech Ltd</t>
  </si>
  <si>
    <t>MERCURYEV</t>
  </si>
  <si>
    <t>Cupid Ltd</t>
  </si>
  <si>
    <t>CUPID</t>
  </si>
  <si>
    <t>Sasken Technologies Ltd</t>
  </si>
  <si>
    <t>SASKEN</t>
  </si>
  <si>
    <t>Kody Technolab Ltd</t>
  </si>
  <si>
    <t>KODYTECH</t>
  </si>
  <si>
    <t>Andrew Yule &amp; Co Ltd</t>
  </si>
  <si>
    <t>ANDREWYU</t>
  </si>
  <si>
    <t>PIX Transmissions Ltd</t>
  </si>
  <si>
    <t>PIXTRANS</t>
  </si>
  <si>
    <t>Apcotex Industries Ltd</t>
  </si>
  <si>
    <t>APCOTEXIND</t>
  </si>
  <si>
    <t>Sanghi Industries Ltd</t>
  </si>
  <si>
    <t>SANGHIIND</t>
  </si>
  <si>
    <t>ICICI Prudential Nifty 50 ETF</t>
  </si>
  <si>
    <t>NIFTYIETF</t>
  </si>
  <si>
    <t>Shriram Properties Ltd</t>
  </si>
  <si>
    <t>SHRIRAMPPS</t>
  </si>
  <si>
    <t>Siyaram Silk Mills Ltd</t>
  </si>
  <si>
    <t>SIYSIL</t>
  </si>
  <si>
    <t>Everest Kanto Cylinder Ltd</t>
  </si>
  <si>
    <t>EKC</t>
  </si>
  <si>
    <t>Lotus Chocolate Company Ltd</t>
  </si>
  <si>
    <t>LOTUSCHO</t>
  </si>
  <si>
    <t>Alicon Castalloy Ltd</t>
  </si>
  <si>
    <t>ALICON</t>
  </si>
  <si>
    <t>MIC Electronics Ltd</t>
  </si>
  <si>
    <t>MICEL</t>
  </si>
  <si>
    <t>Unicommerce eSolutions Ltd</t>
  </si>
  <si>
    <t>UNIECOM</t>
  </si>
  <si>
    <t>Seshasayee Paper and Boards Ltd</t>
  </si>
  <si>
    <t>SESHAPAPER</t>
  </si>
  <si>
    <t>Nitin Spinners Ltd</t>
  </si>
  <si>
    <t>NITINSPIN</t>
  </si>
  <si>
    <t>NDR Auto Components Ltd</t>
  </si>
  <si>
    <t>NDRAUTO</t>
  </si>
  <si>
    <t>IFGL Refractories Ltd</t>
  </si>
  <si>
    <t>IFGLEXPOR</t>
  </si>
  <si>
    <t>Veranda Learning Solutions Ltd</t>
  </si>
  <si>
    <t>VERANDA</t>
  </si>
  <si>
    <t>Sri Adhikari Brothers Television Network Ltd</t>
  </si>
  <si>
    <t>SABTNL</t>
  </si>
  <si>
    <t>Satin Creditcare Network Ltd</t>
  </si>
  <si>
    <t>SATIN</t>
  </si>
  <si>
    <t>Fedders Holding Ltd</t>
  </si>
  <si>
    <t>FEDDERSHOL</t>
  </si>
  <si>
    <t>G M Breweries Ltd</t>
  </si>
  <si>
    <t>GMBREW</t>
  </si>
  <si>
    <t>Platinum Industries Ltd</t>
  </si>
  <si>
    <t>PLATIND</t>
  </si>
  <si>
    <t>Uniparts India Ltd</t>
  </si>
  <si>
    <t>UNIPARTS</t>
  </si>
  <si>
    <t>Ramco Industries Ltd</t>
  </si>
  <si>
    <t>RAMCOIND</t>
  </si>
  <si>
    <t>MSP Steel &amp; Power Ltd</t>
  </si>
  <si>
    <t>MSPL</t>
  </si>
  <si>
    <t>Andhra Paper Ltd</t>
  </si>
  <si>
    <t>ANDHRAPAP</t>
  </si>
  <si>
    <t>Deccan Gold Mines Ltd</t>
  </si>
  <si>
    <t>DECNGOLD</t>
  </si>
  <si>
    <t>B L Kashyap and Sons Ltd</t>
  </si>
  <si>
    <t>BLKASHYAP</t>
  </si>
  <si>
    <t>Agro Tech Foods Ltd</t>
  </si>
  <si>
    <t>ATFL</t>
  </si>
  <si>
    <t>JISLDVREQS</t>
  </si>
  <si>
    <t>Hester Biosciences Ltd</t>
  </si>
  <si>
    <t>HESTERBIO</t>
  </si>
  <si>
    <t>Dolphin Offshore Enterprises (India) Ltd</t>
  </si>
  <si>
    <t>DOLPHIN</t>
  </si>
  <si>
    <t>Gocl Corporation Ltd</t>
  </si>
  <si>
    <t>GOCLCORP</t>
  </si>
  <si>
    <t>Sterling Tools Ltd</t>
  </si>
  <si>
    <t>STERTOOLS</t>
  </si>
  <si>
    <t>Yatra Online Ltd</t>
  </si>
  <si>
    <t>YATRA</t>
  </si>
  <si>
    <t>Cantabil Retail India Ltd</t>
  </si>
  <si>
    <t>CANTABIL</t>
  </si>
  <si>
    <t>Syncom Formulations (India) Ltd</t>
  </si>
  <si>
    <t>SYNCOMF</t>
  </si>
  <si>
    <t>Talbros Automotive Components Ltd</t>
  </si>
  <si>
    <t>TALBROAUTO</t>
  </si>
  <si>
    <t>Omaxe Ltd</t>
  </si>
  <si>
    <t>OMAXE</t>
  </si>
  <si>
    <t>Antony Waste Handling Cell Ltd</t>
  </si>
  <si>
    <t>AWHCL</t>
  </si>
  <si>
    <t>Jagran Prakashan Ltd</t>
  </si>
  <si>
    <t>JAGRAN</t>
  </si>
  <si>
    <t>BLS E-Services Ltd</t>
  </si>
  <si>
    <t>BLSE</t>
  </si>
  <si>
    <t>Cosmo First Ltd</t>
  </si>
  <si>
    <t>COSMOFIRST</t>
  </si>
  <si>
    <t>Advait Infratech Ltd</t>
  </si>
  <si>
    <t>ADVAIT</t>
  </si>
  <si>
    <t>Electrical Components &amp; Equipment</t>
  </si>
  <si>
    <t>Gandhar Oil Refinery (INDIA) Ltd</t>
  </si>
  <si>
    <t>GANDHAR</t>
  </si>
  <si>
    <t>Bombay Super Hybrid Seeds Ltd</t>
  </si>
  <si>
    <t>BSHSL</t>
  </si>
  <si>
    <t>Kokuyo Camlin Ltd</t>
  </si>
  <si>
    <t>KOKUYOCMLN</t>
  </si>
  <si>
    <t>Igarashi Motors India Ltd</t>
  </si>
  <si>
    <t>IGARASHI</t>
  </si>
  <si>
    <t>Brightcom Group Ltd</t>
  </si>
  <si>
    <t>BCG</t>
  </si>
  <si>
    <t>Expleo Solutions Ltd</t>
  </si>
  <si>
    <t>EXPLEOSOL</t>
  </si>
  <si>
    <t>Master Trust Ltd</t>
  </si>
  <si>
    <t>MASTERTR</t>
  </si>
  <si>
    <t>GPT Infraprojects Ltd</t>
  </si>
  <si>
    <t>GPTINFRA</t>
  </si>
  <si>
    <t>Praveg Ltd</t>
  </si>
  <si>
    <t>PRAVEG</t>
  </si>
  <si>
    <t>Tanfac Industries Ltd</t>
  </si>
  <si>
    <t>TANFACIND</t>
  </si>
  <si>
    <t>Kotak Gold Etf</t>
  </si>
  <si>
    <t>GOLD1</t>
  </si>
  <si>
    <t>Navkar Corporation Ltd</t>
  </si>
  <si>
    <t>NAVKARCORP</t>
  </si>
  <si>
    <t>Sadhana Nitro Chem Ltd</t>
  </si>
  <si>
    <t>SADHNANIQ</t>
  </si>
  <si>
    <t>DEE Development Engineers Ltd</t>
  </si>
  <si>
    <t>DEEDEV</t>
  </si>
  <si>
    <t>TAJ GVK Hotels and Resorts Ltd</t>
  </si>
  <si>
    <t>TAJGVK</t>
  </si>
  <si>
    <t>GNA Axles Ltd</t>
  </si>
  <si>
    <t>GNA</t>
  </si>
  <si>
    <t>India Power Corporation Ltd</t>
  </si>
  <si>
    <t>DPSCLTD</t>
  </si>
  <si>
    <t>Abans Holdings Ltd</t>
  </si>
  <si>
    <t>AHL</t>
  </si>
  <si>
    <t>Indo Tech Transformers Ltd</t>
  </si>
  <si>
    <t>INDOTECH</t>
  </si>
  <si>
    <t>Balmer Lawrie Investments Ltd</t>
  </si>
  <si>
    <t>BLIL</t>
  </si>
  <si>
    <t>Suryoday Small Finance Bank Ltd</t>
  </si>
  <si>
    <t>SURYODAY</t>
  </si>
  <si>
    <t>Alpex Solar Ltd</t>
  </si>
  <si>
    <t>ALPEXSOLAR</t>
  </si>
  <si>
    <t>Heranba Industries Ltd</t>
  </si>
  <si>
    <t>HERANBA</t>
  </si>
  <si>
    <t>ASM Technologies Ltd</t>
  </si>
  <si>
    <t>ASMTEC</t>
  </si>
  <si>
    <t>Excel Industries Ltd</t>
  </si>
  <si>
    <t>EXCELINDUS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</si>
  <si>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</si>
  <si>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</si>
  <si>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</si>
  <si>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</si>
  <si>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</si>
  <si>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</si>
  <si>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Tribhovandas Bhimji Zaveri Ltd</t>
  </si>
  <si>
    <t>TBZ</t>
  </si>
  <si>
    <t>Reliance Industrial Infrastructure Ltd</t>
  </si>
  <si>
    <t>RIIL</t>
  </si>
  <si>
    <t>Bharat Wire Ropes Ltd</t>
  </si>
  <si>
    <t>BHARATWIRE</t>
  </si>
  <si>
    <t>Madhya Bharat Agro Products Ltd</t>
  </si>
  <si>
    <t>MBAPL</t>
  </si>
  <si>
    <t>Wonder Electricals Ltd</t>
  </si>
  <si>
    <t>WEL</t>
  </si>
  <si>
    <t>Kilburn Engineering Ltd</t>
  </si>
  <si>
    <t>KLBRENG-B</t>
  </si>
  <si>
    <t>GTPL Hathway Ltd</t>
  </si>
  <si>
    <t>GTPL</t>
  </si>
  <si>
    <t>Swelect Energy Systems Ltd</t>
  </si>
  <si>
    <t>SWELECTES</t>
  </si>
  <si>
    <t>Wheels India Ltd</t>
  </si>
  <si>
    <t>WHEELS</t>
  </si>
  <si>
    <t>Ador Welding Ltd</t>
  </si>
  <si>
    <t>ADORWELD</t>
  </si>
  <si>
    <t>Knowledge Marine &amp; Engineering Works Ltd</t>
  </si>
  <si>
    <t>KMEW</t>
  </si>
  <si>
    <t>Marine Transportation</t>
  </si>
  <si>
    <t>Mufin Green Finance Ltd</t>
  </si>
  <si>
    <t>MUFIN</t>
  </si>
  <si>
    <t>Rane (Madras) Ltd</t>
  </si>
  <si>
    <t>RML</t>
  </si>
  <si>
    <t>Sirca Paints India Ltd</t>
  </si>
  <si>
    <t>SIRCA</t>
  </si>
  <si>
    <t>I G Petrochemicals Ltd</t>
  </si>
  <si>
    <t>IGPL</t>
  </si>
  <si>
    <t>Panacea Biotec Ltd</t>
  </si>
  <si>
    <t>PANACEABIO</t>
  </si>
  <si>
    <t>Sigachi Industries Ltd</t>
  </si>
  <si>
    <t>SIGACHI</t>
  </si>
  <si>
    <t>Suratwwala Business Group Ltd</t>
  </si>
  <si>
    <t>SBGLP</t>
  </si>
  <si>
    <t>Jyoti Resins and Adhesives Ltd</t>
  </si>
  <si>
    <t>JYOTIRES</t>
  </si>
  <si>
    <t>Divgi TorqTransfer Systems Ltd</t>
  </si>
  <si>
    <t>DIVGIITTS</t>
  </si>
  <si>
    <t>Amines and Plasticizers Ltd</t>
  </si>
  <si>
    <t>AMNPLST</t>
  </si>
  <si>
    <t>Udaipur Cement Works Ltd</t>
  </si>
  <si>
    <t>UDAICEMENT</t>
  </si>
  <si>
    <t>Aaswa Trading and Exports Ltd</t>
  </si>
  <si>
    <t>TCC</t>
  </si>
  <si>
    <t>Real Estate Services</t>
  </si>
  <si>
    <t>Jindal Drilling and Industries Ltd</t>
  </si>
  <si>
    <t>JINDRILL</t>
  </si>
  <si>
    <t>Roto Pumps Ltd</t>
  </si>
  <si>
    <t>ROTO</t>
  </si>
  <si>
    <t>Irm Energy Ltd</t>
  </si>
  <si>
    <t>IRMENERGY</t>
  </si>
  <si>
    <t>Arman Financial Services Ltd</t>
  </si>
  <si>
    <t>ARMANFIN</t>
  </si>
  <si>
    <t>Atul Auto Ltd</t>
  </si>
  <si>
    <t>ATULAUTO</t>
  </si>
  <si>
    <t>Three Wheelers</t>
  </si>
  <si>
    <t>Dynacons Systems and Solutions Ltd</t>
  </si>
  <si>
    <t>DSSL</t>
  </si>
  <si>
    <t>Radhika Jeweltech Ltd</t>
  </si>
  <si>
    <t>RADHIKAJWE</t>
  </si>
  <si>
    <t>GRP Ltd</t>
  </si>
  <si>
    <t>GRPLTD</t>
  </si>
  <si>
    <t>Oriental Rail Infrastructure Ltd</t>
  </si>
  <si>
    <t>ORIRAIL</t>
  </si>
  <si>
    <t>Dhunseri Ventures Ltd</t>
  </si>
  <si>
    <t>DVL</t>
  </si>
  <si>
    <t>Suyog Telematics Ltd</t>
  </si>
  <si>
    <t>SUYOG</t>
  </si>
  <si>
    <t>Butterfly Gandhimathi Appliances Ltd</t>
  </si>
  <si>
    <t>BUTTERFLY</t>
  </si>
  <si>
    <t>Southern Petrochemical Industries Corporation Ltd</t>
  </si>
  <si>
    <t>SPIC</t>
  </si>
  <si>
    <t>Windlas Biotech Ltd</t>
  </si>
  <si>
    <t>WINDLAS</t>
  </si>
  <si>
    <t>India Nippon Electricals Ltd</t>
  </si>
  <si>
    <t>INDNIPPON</t>
  </si>
  <si>
    <t>Dcm Shriram Industries Ltd</t>
  </si>
  <si>
    <t>DCMSRIND</t>
  </si>
  <si>
    <t>Kiri Industries Ltd</t>
  </si>
  <si>
    <t>KIRIINDUS</t>
  </si>
  <si>
    <t>Peninsula Land Ltd</t>
  </si>
  <si>
    <t>PENINLAND</t>
  </si>
  <si>
    <t>Arihant Superstructures Ltd</t>
  </si>
  <si>
    <t>ARIHANTSUP</t>
  </si>
  <si>
    <t>Agarwal Industrial Corporation Ltd</t>
  </si>
  <si>
    <t>AGARIND</t>
  </si>
  <si>
    <t>Camlin Fine Sciences Ltd</t>
  </si>
  <si>
    <t>CAMLINFINE</t>
  </si>
  <si>
    <t>Monte Carlo Fashions Ltd</t>
  </si>
  <si>
    <t>MONTECARLO</t>
  </si>
  <si>
    <t>Associated Alcohols &amp; Breweries Ltd</t>
  </si>
  <si>
    <t>ASALCBR</t>
  </si>
  <si>
    <t>BCL Industries Ltd</t>
  </si>
  <si>
    <t>BCLIND</t>
  </si>
  <si>
    <t>Panorama Studios International Ltd</t>
  </si>
  <si>
    <t>PANORAMA</t>
  </si>
  <si>
    <t>India Motor Parts &amp; Accessories Ltd</t>
  </si>
  <si>
    <t>IMPAL</t>
  </si>
  <si>
    <t>Bigbloc Construction Ltd</t>
  </si>
  <si>
    <t>BIGBLOC</t>
  </si>
  <si>
    <t>Sportking India Ltd</t>
  </si>
  <si>
    <t>SPORTKING</t>
  </si>
  <si>
    <t>Walchandnagar Industries Ltd</t>
  </si>
  <si>
    <t>WALCHANNAG</t>
  </si>
  <si>
    <t>Filatex India Ltd</t>
  </si>
  <si>
    <t>FILATEX</t>
  </si>
  <si>
    <t>Eco Recycling Ltd</t>
  </si>
  <si>
    <t>ECORECO</t>
  </si>
  <si>
    <t>Borosil Scientific Ltd</t>
  </si>
  <si>
    <t>BOROSCI</t>
  </si>
  <si>
    <t>VL E-Governance &amp; IT Solutions Ltd</t>
  </si>
  <si>
    <t>VLEGOV</t>
  </si>
  <si>
    <t>Matrimony.Com Ltd</t>
  </si>
  <si>
    <t>MATRIMONY</t>
  </si>
  <si>
    <t>5Paisa Capital Ltd</t>
  </si>
  <si>
    <t>5PAISA</t>
  </si>
  <si>
    <t>Kamdhenu Ltd</t>
  </si>
  <si>
    <t>KAMDHENU</t>
  </si>
  <si>
    <t>Indo Amines Ltd</t>
  </si>
  <si>
    <t>INDOAMIN</t>
  </si>
  <si>
    <t>GKW Ltd</t>
  </si>
  <si>
    <t>GKWLIMITED</t>
  </si>
  <si>
    <t>Oriental Aromatics Ltd</t>
  </si>
  <si>
    <t>OAL</t>
  </si>
  <si>
    <t>Allcargo Gati Ltd</t>
  </si>
  <si>
    <t>ACLGATI</t>
  </si>
  <si>
    <t>Paushak Ltd</t>
  </si>
  <si>
    <t>PAUSHAKLTD</t>
  </si>
  <si>
    <t>Madras Fertilizers Ltd</t>
  </si>
  <si>
    <t>MADRASFERT</t>
  </si>
  <si>
    <t>Everest Industries Ltd</t>
  </si>
  <si>
    <t>EVERESTIND</t>
  </si>
  <si>
    <t>Fratelli Vineyards Ltd</t>
  </si>
  <si>
    <t>FRATELLI</t>
  </si>
  <si>
    <t>Hercules Hoists Ltd</t>
  </si>
  <si>
    <t>HERCULES</t>
  </si>
  <si>
    <t>Hexa Tradex Ltd</t>
  </si>
  <si>
    <t>HEXATRADEX</t>
  </si>
  <si>
    <t>Hi-Tech Gears Ltd</t>
  </si>
  <si>
    <t>HITECHGEAR</t>
  </si>
  <si>
    <t>SMC Global Securities Ltd</t>
  </si>
  <si>
    <t>SMCGLOBAL</t>
  </si>
  <si>
    <t>Forbes Precision Tools and Machine Parts Ltd</t>
  </si>
  <si>
    <t>TOTEM</t>
  </si>
  <si>
    <t>Mishtann Foods Ltd</t>
  </si>
  <si>
    <t>MISHTANN</t>
  </si>
  <si>
    <t>Steelcast Ltd</t>
  </si>
  <si>
    <t>STEELCAS</t>
  </si>
  <si>
    <t>Eimco Elecon (India) Ltd</t>
  </si>
  <si>
    <t>EIMCOELECO</t>
  </si>
  <si>
    <t>Zota Health Care Ltd</t>
  </si>
  <si>
    <t>ZOTA</t>
  </si>
  <si>
    <t>Om Infra Ltd</t>
  </si>
  <si>
    <t>OMINFRAL</t>
  </si>
  <si>
    <t>Salzer Electronics Ltd</t>
  </si>
  <si>
    <t>SALZERELEC</t>
  </si>
  <si>
    <t>SPML Infra Ltd</t>
  </si>
  <si>
    <t>SPMLINFRA</t>
  </si>
  <si>
    <t>Asian Energy Services Ltd</t>
  </si>
  <si>
    <t>ASIANENE</t>
  </si>
  <si>
    <t>Automobile Corp Of Goa Ltd</t>
  </si>
  <si>
    <t>ACGL</t>
  </si>
  <si>
    <t>Kopran Ltd</t>
  </si>
  <si>
    <t>KOPRAN</t>
  </si>
  <si>
    <t>One Point One Solutions Ltd</t>
  </si>
  <si>
    <t>ONEPOINT</t>
  </si>
  <si>
    <t>Avadh Sugar &amp; Energy Ltd</t>
  </si>
  <si>
    <t>AVADHSUGAR</t>
  </si>
  <si>
    <t>Western Carriers (India) Ltd</t>
  </si>
  <si>
    <t>WCIL</t>
  </si>
  <si>
    <t>Fairchem Organics Ltd</t>
  </si>
  <si>
    <t>FAIRCHEMOR</t>
  </si>
  <si>
    <t>Jaiprakash Associates Ltd</t>
  </si>
  <si>
    <t>JPASSOCIAT</t>
  </si>
  <si>
    <t>Punjab Chemicals and Crop Protection Ltd</t>
  </si>
  <si>
    <t>PUNJABCHEM</t>
  </si>
  <si>
    <t>Texmaco Infrastructure &amp; Holdings Ltd</t>
  </si>
  <si>
    <t>TEXINFRA</t>
  </si>
  <si>
    <t>JG Chemicals Ltd</t>
  </si>
  <si>
    <t>JGCHEM</t>
  </si>
  <si>
    <t>AMIC Forging Ltd</t>
  </si>
  <si>
    <t>AMIC</t>
  </si>
  <si>
    <t>Steel</t>
  </si>
  <si>
    <t>Vintage Coffee and Beverages Ltd</t>
  </si>
  <si>
    <t>VINCOFE</t>
  </si>
  <si>
    <t>Yuken India Ltd</t>
  </si>
  <si>
    <t>YUKEN</t>
  </si>
  <si>
    <t>Alldigi Tech Ltd</t>
  </si>
  <si>
    <t>ALLDIGI</t>
  </si>
  <si>
    <t>Mangalore Chemicals and Fertilisers Ltd</t>
  </si>
  <si>
    <t>MANGCHEFER</t>
  </si>
  <si>
    <t>Popular Vehicles and Services Ltd</t>
  </si>
  <si>
    <t>PVSL</t>
  </si>
  <si>
    <t>Remus Pharmaceuticals Ltd</t>
  </si>
  <si>
    <t>REMUS</t>
  </si>
  <si>
    <t>Beta Drugs Ltd</t>
  </si>
  <si>
    <t>BETA</t>
  </si>
  <si>
    <t>Steel Exchange India Ltd</t>
  </si>
  <si>
    <t>STEELXIND</t>
  </si>
  <si>
    <t>Tourism Finance Corporation of India Ltd</t>
  </si>
  <si>
    <t>TFCILTD</t>
  </si>
  <si>
    <t>Solex Energy Ltd</t>
  </si>
  <si>
    <t>SOLEX</t>
  </si>
  <si>
    <t>GRM Overseas Ltd</t>
  </si>
  <si>
    <t>GRMOVER</t>
  </si>
  <si>
    <t>Andhra Sugars Ltd</t>
  </si>
  <si>
    <t>ANDHRSUGAR</t>
  </si>
  <si>
    <t>Likhitha Infrastructure Ltd</t>
  </si>
  <si>
    <t>LIKHITHA</t>
  </si>
  <si>
    <t>Hind Rectifiers Ltd</t>
  </si>
  <si>
    <t>HIRECT</t>
  </si>
  <si>
    <t>Bajaj Steel Industries Ltd</t>
  </si>
  <si>
    <t>BAJAJST</t>
  </si>
  <si>
    <t>Veefin Solutions Ltd</t>
  </si>
  <si>
    <t>VEEFIN</t>
  </si>
  <si>
    <t>Application Software</t>
  </si>
  <si>
    <t>Rico Auto Industries Ltd</t>
  </si>
  <si>
    <t>RICOAUTO</t>
  </si>
  <si>
    <t>BMW Industries Ltd</t>
  </si>
  <si>
    <t>BMW</t>
  </si>
  <si>
    <t>Crest Ventures Ltd</t>
  </si>
  <si>
    <t>CREST</t>
  </si>
  <si>
    <t>Allied Digital Services Ltd</t>
  </si>
  <si>
    <t>ADSL</t>
  </si>
  <si>
    <t>Oswal Greentech Ltd</t>
  </si>
  <si>
    <t>OSWALGREEN</t>
  </si>
  <si>
    <t>Rishabh Instruments Ltd</t>
  </si>
  <si>
    <t>RISHABH</t>
  </si>
  <si>
    <t>Chaman Lal Setia Exports Ltd</t>
  </si>
  <si>
    <t>CLSEL</t>
  </si>
  <si>
    <t>Kotak Nifty 50 ETF</t>
  </si>
  <si>
    <t>NIFTY1</t>
  </si>
  <si>
    <t>Subex Ltd</t>
  </si>
  <si>
    <t>SUBEXLTD</t>
  </si>
  <si>
    <t>ULTRAMARINE &amp; PIGMENTS Ltd</t>
  </si>
  <si>
    <t>ULTRAMAR</t>
  </si>
  <si>
    <t>Dhampur Sugar Mills Ltd</t>
  </si>
  <si>
    <t>DHAMPURSUG</t>
  </si>
  <si>
    <t>GPT Healthcare Ltd</t>
  </si>
  <si>
    <t>GPTHEALTH</t>
  </si>
  <si>
    <t>Chemfab Alkalis Ltd</t>
  </si>
  <si>
    <t>CHEMFAB</t>
  </si>
  <si>
    <t>Sat Industries Ltd</t>
  </si>
  <si>
    <t>SATINDLTD</t>
  </si>
  <si>
    <t>Yamuna Syndicate Ltd</t>
  </si>
  <si>
    <t>YSL</t>
  </si>
  <si>
    <t>Kabra Extrusion Technik Ltd</t>
  </si>
  <si>
    <t>KABRAEXTRU</t>
  </si>
  <si>
    <t>Ester Industries Ltd</t>
  </si>
  <si>
    <t>ESTER</t>
  </si>
  <si>
    <t>Century Enka Ltd</t>
  </si>
  <si>
    <t>CENTENKA</t>
  </si>
  <si>
    <t>Ramco Systems Ltd</t>
  </si>
  <si>
    <t>RAMCOSYS</t>
  </si>
  <si>
    <t>Cropster Agro Ltd</t>
  </si>
  <si>
    <t>CROPSTER</t>
  </si>
  <si>
    <t>VLS Finance Ltd</t>
  </si>
  <si>
    <t>VLSFINANCE</t>
  </si>
  <si>
    <t>Z F Steering Gear (India) Ltd</t>
  </si>
  <si>
    <t>ZFSTEERING</t>
  </si>
  <si>
    <t>Gulshan Polyols Ltd</t>
  </si>
  <si>
    <t>GULPOLY</t>
  </si>
  <si>
    <t>Tamilnadu Newsprint &amp; Papers Ltd</t>
  </si>
  <si>
    <t>TNPL</t>
  </si>
  <si>
    <t>Himatsingka Seide Ltd</t>
  </si>
  <si>
    <t>HIMATSEIDE</t>
  </si>
  <si>
    <t>Krishana Phoschem Ltd</t>
  </si>
  <si>
    <t>KRISHANA</t>
  </si>
  <si>
    <t>Centrum Capital Ltd</t>
  </si>
  <si>
    <t>CENTRUM</t>
  </si>
  <si>
    <t>Polo Queen Industrial and Fintech Ltd</t>
  </si>
  <si>
    <t>PQIF</t>
  </si>
  <si>
    <t>Trident Techlabs Ltd</t>
  </si>
  <si>
    <t>TECHLABS</t>
  </si>
  <si>
    <t>Hardwyn India Ltd</t>
  </si>
  <si>
    <t>HARDWYN</t>
  </si>
  <si>
    <t>Building Products - Glass</t>
  </si>
  <si>
    <t>Dhunseri Investments Ltd</t>
  </si>
  <si>
    <t>DHUNINV</t>
  </si>
  <si>
    <t>Dwarikesh Sugar Industries Ltd</t>
  </si>
  <si>
    <t>DWARKESH</t>
  </si>
  <si>
    <t>Zee Media Corporation Ltd</t>
  </si>
  <si>
    <t>ZEEMEDIA</t>
  </si>
  <si>
    <t>Manali Petrochemicals Ltd</t>
  </si>
  <si>
    <t>MANALIPETC</t>
  </si>
  <si>
    <t>Uttam Sugar Mills Ltd</t>
  </si>
  <si>
    <t>UTTAMSUGAR</t>
  </si>
  <si>
    <t>Shiva Cement Ltd</t>
  </si>
  <si>
    <t>SHIVACEM</t>
  </si>
  <si>
    <t>Shree Digvijay Cement Co Ltd</t>
  </si>
  <si>
    <t>SHREDIGCEM</t>
  </si>
  <si>
    <t>TV Today Network Limited</t>
  </si>
  <si>
    <t>TVTODAY</t>
  </si>
  <si>
    <t>Simplex Infrastructures Ltd</t>
  </si>
  <si>
    <t>SIMPLEXINF</t>
  </si>
  <si>
    <t>Timex Group India Ltd</t>
  </si>
  <si>
    <t>TIMEX</t>
  </si>
  <si>
    <t>Beekay Steel Industries Ltd</t>
  </si>
  <si>
    <t>BEEKAY</t>
  </si>
  <si>
    <t>Prakash Pipes Ltd</t>
  </si>
  <si>
    <t>PPL</t>
  </si>
  <si>
    <t>Vascon Engineers Ltd</t>
  </si>
  <si>
    <t>VASCONEQ</t>
  </si>
  <si>
    <t>Snowman Logistics Ltd</t>
  </si>
  <si>
    <t>SNOWMAN</t>
  </si>
  <si>
    <t>Bliss GVS Pharma Ltd</t>
  </si>
  <si>
    <t>BLISSGVS</t>
  </si>
  <si>
    <t>Signpost India Ltd</t>
  </si>
  <si>
    <t>SIGNPOST</t>
  </si>
  <si>
    <t>Saurashtra Cement Ltd</t>
  </si>
  <si>
    <t>SAURASHCEM</t>
  </si>
  <si>
    <t>Wealth First Portfolio Managers Ltd</t>
  </si>
  <si>
    <t>WEALTH</t>
  </si>
  <si>
    <t>Capital Small Finance Bank Ltd</t>
  </si>
  <si>
    <t>CAPITALSFB</t>
  </si>
  <si>
    <t>Spacenet Enterprises India Ltd</t>
  </si>
  <si>
    <t>SPCENET</t>
  </si>
  <si>
    <t>Aurum Proptech Ltd</t>
  </si>
  <si>
    <t>AURUM</t>
  </si>
  <si>
    <t>Kothari Petrochemicals Ltd</t>
  </si>
  <si>
    <t>KOTHARIPET</t>
  </si>
  <si>
    <t>Sandesh Ltd</t>
  </si>
  <si>
    <t>SANDESH</t>
  </si>
  <si>
    <t>Heubach Colorants India Ltd</t>
  </si>
  <si>
    <t>HEUBACHIND</t>
  </si>
  <si>
    <t>KMC Speciality Hospitals (India) Ltd</t>
  </si>
  <si>
    <t>KMCSHIL</t>
  </si>
  <si>
    <t>Kross Ltd</t>
  </si>
  <si>
    <t>KROSS</t>
  </si>
  <si>
    <t>Vardhman Holdings Ltd</t>
  </si>
  <si>
    <t>VHL</t>
  </si>
  <si>
    <t>Control Print Ltd</t>
  </si>
  <si>
    <t>CONTROLPR</t>
  </si>
  <si>
    <t>Lincoln Pharmaceuticals Ltd</t>
  </si>
  <si>
    <t>LINCOLN</t>
  </si>
  <si>
    <t>Cosmic CRF Ltd</t>
  </si>
  <si>
    <t>COSMICCRF</t>
  </si>
  <si>
    <t>Asian Star Co Ltd</t>
  </si>
  <si>
    <t>ASTAR</t>
  </si>
  <si>
    <t>Kellton Tech Solutions Ltd</t>
  </si>
  <si>
    <t>KELLTONTEC</t>
  </si>
  <si>
    <t>Cellecor Gadgets Ltd</t>
  </si>
  <si>
    <t>CELLECOR</t>
  </si>
  <si>
    <t>Jagatjit Industries Ltd</t>
  </si>
  <si>
    <t>JAGAJITIND</t>
  </si>
  <si>
    <t>Last Mile Enterprises Ltd</t>
  </si>
  <si>
    <t>LASTMILE</t>
  </si>
  <si>
    <t>Kaycee Industries Ltd</t>
  </si>
  <si>
    <t>KAYCEEI</t>
  </si>
  <si>
    <t>AVT Natural Products Ltd</t>
  </si>
  <si>
    <t>AVTNPL</t>
  </si>
  <si>
    <t>Xchanging Solutions Ltd</t>
  </si>
  <si>
    <t>XCHANGING</t>
  </si>
  <si>
    <t>SAR Televenture Ltd</t>
  </si>
  <si>
    <t>SARTELE</t>
  </si>
  <si>
    <t>Manoj Vaibhav Gems N Jewellers Ltd</t>
  </si>
  <si>
    <t>MVGJL</t>
  </si>
  <si>
    <t>Best Agrolife Ltd</t>
  </si>
  <si>
    <t>BESTAGRO</t>
  </si>
  <si>
    <t>Kirloskar Electric Company Ltd</t>
  </si>
  <si>
    <t>KECL</t>
  </si>
  <si>
    <t>Raj Rayon Industries Ltd</t>
  </si>
  <si>
    <t>RAJRILTD</t>
  </si>
  <si>
    <t>Macpower CNC Machines Ltd</t>
  </si>
  <si>
    <t>MACPOWER</t>
  </si>
  <si>
    <t>Credo Brands Marketing Ltd</t>
  </si>
  <si>
    <t>MUFTI</t>
  </si>
  <si>
    <t>Men's Clothing</t>
  </si>
  <si>
    <t>Indo Rama Synthetics (India) Ltd</t>
  </si>
  <si>
    <t>INDORAMA</t>
  </si>
  <si>
    <t>Khazanchi Jewellers Ltd</t>
  </si>
  <si>
    <t>KHAZANCHI</t>
  </si>
  <si>
    <t>Apparel, Accessories &amp; Luxury Goods</t>
  </si>
  <si>
    <t>Dynamic Cables Ltd</t>
  </si>
  <si>
    <t>DYCL</t>
  </si>
  <si>
    <t>Taneja Aerospace and Aviation Ltd</t>
  </si>
  <si>
    <t>TANAA</t>
  </si>
  <si>
    <t>Magadh Sugar &amp; Energy Ltd</t>
  </si>
  <si>
    <t>MAGADSUGAR</t>
  </si>
  <si>
    <t>Selan Exploration Technology Ltd</t>
  </si>
  <si>
    <t>SELAN</t>
  </si>
  <si>
    <t>Wardwizard Innovations &amp; Mobility Ltd</t>
  </si>
  <si>
    <t>WARDINMOBI</t>
  </si>
  <si>
    <t>Shankara Building Products Ltd</t>
  </si>
  <si>
    <t>SHANKARA</t>
  </si>
  <si>
    <t>Pakka Limited</t>
  </si>
  <si>
    <t>PAKKA</t>
  </si>
  <si>
    <t>Windsor Machines Ltd</t>
  </si>
  <si>
    <t>WINDMACHIN</t>
  </si>
  <si>
    <t>Aptech Ltd</t>
  </si>
  <si>
    <t>APTECHT</t>
  </si>
  <si>
    <t>GIC Housing Finance Ltd</t>
  </si>
  <si>
    <t>GICHSGFIN</t>
  </si>
  <si>
    <t>Kernex Microsystems (India) Ltd</t>
  </si>
  <si>
    <t>KERNEX</t>
  </si>
  <si>
    <t>Automotive Stampings and Assemblies Ltd</t>
  </si>
  <si>
    <t>ASAL</t>
  </si>
  <si>
    <t>Ngl Fine Chem Ltd</t>
  </si>
  <si>
    <t>NGLFINE</t>
  </si>
  <si>
    <t>Uniphos Enterprises Ltd</t>
  </si>
  <si>
    <t>UNIENTER</t>
  </si>
  <si>
    <t>Mafatlal Industries Ltd</t>
  </si>
  <si>
    <t>MAFATIND</t>
  </si>
  <si>
    <t>CFF Fluid Control Ltd</t>
  </si>
  <si>
    <t>CFF</t>
  </si>
  <si>
    <t>Aerospace &amp; Defense</t>
  </si>
  <si>
    <t>Arrow Greentech Ltd</t>
  </si>
  <si>
    <t>ARROWGREEN</t>
  </si>
  <si>
    <t>AFCOM Holdings Ltd</t>
  </si>
  <si>
    <t>AFCOM</t>
  </si>
  <si>
    <t>AGI Infra Ltd</t>
  </si>
  <si>
    <t>AGIIL</t>
  </si>
  <si>
    <t>Ceinsys Tech Ltd</t>
  </si>
  <si>
    <t>CEINSYSTECH</t>
  </si>
  <si>
    <t>Oswal Agro Mills Ltd</t>
  </si>
  <si>
    <t>OSWALAGRO</t>
  </si>
  <si>
    <t>R K Swamy Ltd</t>
  </si>
  <si>
    <t>RKSWAMY</t>
  </si>
  <si>
    <t>Enkei Wheels (India) Ltd</t>
  </si>
  <si>
    <t>ENKEIWHEL</t>
  </si>
  <si>
    <t>Rhetan TMT Ltd</t>
  </si>
  <si>
    <t>RHETAN</t>
  </si>
  <si>
    <t>Sree Rayalaseema Hi-Strength Hypo Ltd</t>
  </si>
  <si>
    <t>SRHHYPOLTD</t>
  </si>
  <si>
    <t>Mukka Proteins Ltd</t>
  </si>
  <si>
    <t>MUKKA</t>
  </si>
  <si>
    <t>IST Ltd</t>
  </si>
  <si>
    <t>ISTLTD</t>
  </si>
  <si>
    <t>Ksolves India Ltd</t>
  </si>
  <si>
    <t>KSOLVES</t>
  </si>
  <si>
    <t>Kuantum Papers Ltd</t>
  </si>
  <si>
    <t>KUANTUM</t>
  </si>
  <si>
    <t>AGS Transact Technologies Ltd</t>
  </si>
  <si>
    <t>AGSTRA</t>
  </si>
  <si>
    <t>Satia Industries Ltd</t>
  </si>
  <si>
    <t>SATIA</t>
  </si>
  <si>
    <t>Sical Logistics Ltd</t>
  </si>
  <si>
    <t>SICALLOG</t>
  </si>
  <si>
    <t>Kriti Industries (India) Limited</t>
  </si>
  <si>
    <t>KRITI</t>
  </si>
  <si>
    <t>New Delhi Television Ltd</t>
  </si>
  <si>
    <t>NDTV</t>
  </si>
  <si>
    <t>Creative Newtech Ltd</t>
  </si>
  <si>
    <t>CREATIVE</t>
  </si>
  <si>
    <t>Vimta Labs Ltd</t>
  </si>
  <si>
    <t>VIMTALABS</t>
  </si>
  <si>
    <t>Saint-Gobain Sekurit India Ltd</t>
  </si>
  <si>
    <t>SAINTGOBAIN</t>
  </si>
  <si>
    <t>Nelcast Ltd</t>
  </si>
  <si>
    <t>NELCAST</t>
  </si>
  <si>
    <t>Bajaj Healthcare Ltd</t>
  </si>
  <si>
    <t>BAJAJHCARE</t>
  </si>
  <si>
    <t>Electrotherm (India) Ltd</t>
  </si>
  <si>
    <t>ELECTHERM</t>
  </si>
  <si>
    <t>Munjal Auto Industries Ltd</t>
  </si>
  <si>
    <t>MUNJALAU</t>
  </si>
  <si>
    <t>Kamdhenu Ventures Ltd</t>
  </si>
  <si>
    <t>KAMOPAINTS</t>
  </si>
  <si>
    <t>Sutlej Textiles and Industries Ltd</t>
  </si>
  <si>
    <t>SUTLEJTEX</t>
  </si>
  <si>
    <t>3B Blackbio DX Ltd</t>
  </si>
  <si>
    <t>3BBLACKBIO</t>
  </si>
  <si>
    <t>Fertilizers &amp; Agricultural Chemicals</t>
  </si>
  <si>
    <t>Jaykay Enterprises Ltd</t>
  </si>
  <si>
    <t>JAYKAY</t>
  </si>
  <si>
    <t>Faze Three Ltd</t>
  </si>
  <si>
    <t>FAZE3Q</t>
  </si>
  <si>
    <t>Elin Electronics Ltd</t>
  </si>
  <si>
    <t>ELIN</t>
  </si>
  <si>
    <t>Sahana System Ltd</t>
  </si>
  <si>
    <t>SAHANA</t>
  </si>
  <si>
    <t>Dharmaj Crop Guard Ltd</t>
  </si>
  <si>
    <t>DHARMAJ</t>
  </si>
  <si>
    <t>Renaissance Global Ltd</t>
  </si>
  <si>
    <t>RGL</t>
  </si>
  <si>
    <t>HLV Ltd</t>
  </si>
  <si>
    <t>HLVLTD</t>
  </si>
  <si>
    <t>Orient Technologies Ltd</t>
  </si>
  <si>
    <t>ORIENTTECH</t>
  </si>
  <si>
    <t>Finkurve Financial Services Ltd</t>
  </si>
  <si>
    <t>FINKURVE</t>
  </si>
  <si>
    <t>Shalimar Paints Ltd</t>
  </si>
  <si>
    <t>SHALPAINTS</t>
  </si>
  <si>
    <t>Arihant Capital Markets Ltd</t>
  </si>
  <si>
    <t>ARIHANTCAP</t>
  </si>
  <si>
    <t>Sika Interplant Systems Ltd</t>
  </si>
  <si>
    <t>SIKA</t>
  </si>
  <si>
    <t>Consolidated Construction Consortium Ltd</t>
  </si>
  <si>
    <t>CCCL</t>
  </si>
  <si>
    <t>NINtec Systems Ltd</t>
  </si>
  <si>
    <t>NINSYS</t>
  </si>
  <si>
    <t>Concord Control Systems Ltd</t>
  </si>
  <si>
    <t>CNCRD</t>
  </si>
  <si>
    <t>Vasa Denticity Ltd</t>
  </si>
  <si>
    <t>DENTALKART</t>
  </si>
  <si>
    <t>Valiant Organics Ltd</t>
  </si>
  <si>
    <t>VALIANTORG</t>
  </si>
  <si>
    <t>Max India Ltd</t>
  </si>
  <si>
    <t>MAXIND</t>
  </si>
  <si>
    <t>Ice Make Refrigeration Ltd</t>
  </si>
  <si>
    <t>ICEMAKE</t>
  </si>
  <si>
    <t>NACL Industries Ltd</t>
  </si>
  <si>
    <t>NACLIND</t>
  </si>
  <si>
    <t>Aym Syntex Ltd</t>
  </si>
  <si>
    <t>AYMSYNTEX</t>
  </si>
  <si>
    <t>Capital India Finance Ltd</t>
  </si>
  <si>
    <t>CIFL</t>
  </si>
  <si>
    <t>Asian Granito India Ltd</t>
  </si>
  <si>
    <t>ASIANTILES</t>
  </si>
  <si>
    <t>Entertainment Network (India) Ltd</t>
  </si>
  <si>
    <t>ENIL</t>
  </si>
  <si>
    <t>Radio</t>
  </si>
  <si>
    <t>Jagsonpal Pharmaceuticals Ltd</t>
  </si>
  <si>
    <t>JAGSNPHARM</t>
  </si>
  <si>
    <t>Virtuoso Optoelectronics Ltd</t>
  </si>
  <si>
    <t>VOEPL</t>
  </si>
  <si>
    <t>Industrial and Prudential Investment Co Ltd</t>
  </si>
  <si>
    <t>INDPRUD</t>
  </si>
  <si>
    <t>Jay Bharat Maruti Ltd</t>
  </si>
  <si>
    <t>JAYBARMARU</t>
  </si>
  <si>
    <t>Sunshine Capital Ltd</t>
  </si>
  <si>
    <t>SCL</t>
  </si>
  <si>
    <t>RACL Geartech Ltd</t>
  </si>
  <si>
    <t>RACLGEAR</t>
  </si>
  <si>
    <t>Nahar Spinning Mills Ltd</t>
  </si>
  <si>
    <t>NAHARSPING</t>
  </si>
  <si>
    <t>STEL Holdings Ltd</t>
  </si>
  <si>
    <t>STEL</t>
  </si>
  <si>
    <t>Allcargo Terminals Ltd</t>
  </si>
  <si>
    <t>ATL</t>
  </si>
  <si>
    <t>Vantage Knowledge Academy Ltd</t>
  </si>
  <si>
    <t>VKAL</t>
  </si>
  <si>
    <t>Tuticorin Alkali Chemicals and Fertilizers Ltd</t>
  </si>
  <si>
    <t>TUTIALKA</t>
  </si>
  <si>
    <t>Pudumjee Paper Products Ltd</t>
  </si>
  <si>
    <t>PDMJEPAPER</t>
  </si>
  <si>
    <t>Urja Global Ltd</t>
  </si>
  <si>
    <t>URJA</t>
  </si>
  <si>
    <t>Investment Trust of India Ltd</t>
  </si>
  <si>
    <t>THEINVEST</t>
  </si>
  <si>
    <t>SBC Exports Ltd</t>
  </si>
  <si>
    <t>SBC</t>
  </si>
  <si>
    <t>Hazoor Multi Projects Ltd</t>
  </si>
  <si>
    <t>HAZOOR</t>
  </si>
  <si>
    <t>Sathlokhar Synergys E&amp;C Global Ltd</t>
  </si>
  <si>
    <t>SSEGL</t>
  </si>
  <si>
    <t>Dhampur Bio Organics Ltd</t>
  </si>
  <si>
    <t>DBOL</t>
  </si>
  <si>
    <t>Transindia Real Estate Ltd</t>
  </si>
  <si>
    <t>TREL</t>
  </si>
  <si>
    <t>Zuari Industries Ltd</t>
  </si>
  <si>
    <t>ZUARIIND</t>
  </si>
  <si>
    <t>20 Microns Ltd</t>
  </si>
  <si>
    <t>20MICRONS</t>
  </si>
  <si>
    <t>Benares Hotels Ltd</t>
  </si>
  <si>
    <t>BENARAS</t>
  </si>
  <si>
    <t>Algoquant Fintech Ltd</t>
  </si>
  <si>
    <t>AQFINTECH</t>
  </si>
  <si>
    <t>Shree Ganesh Remedies Ltd</t>
  </si>
  <si>
    <t>SGRL</t>
  </si>
  <si>
    <t>Bharat Parenterals Ltd</t>
  </si>
  <si>
    <t>BPLPHARMA</t>
  </si>
  <si>
    <t>State Trading Corporation of India Ltd</t>
  </si>
  <si>
    <t>STCINDIA</t>
  </si>
  <si>
    <t>Bhageria Industries Ltd</t>
  </si>
  <si>
    <t>BHAGERIA</t>
  </si>
  <si>
    <t>Linc Ltd</t>
  </si>
  <si>
    <t>LINC</t>
  </si>
  <si>
    <t>Waaree Technologies Ltd</t>
  </si>
  <si>
    <t>WAAREE</t>
  </si>
  <si>
    <t>Ganesh Green Bharat Ltd</t>
  </si>
  <si>
    <t>GGBL</t>
  </si>
  <si>
    <t>Anuh Pharma Ltd</t>
  </si>
  <si>
    <t>ANUHPHR</t>
  </si>
  <si>
    <t>Infobeans Technologies Ltd</t>
  </si>
  <si>
    <t>INFOBEAN</t>
  </si>
  <si>
    <t>Basilic Fly Studio Ltd</t>
  </si>
  <si>
    <t>BASILIC</t>
  </si>
  <si>
    <t>Ganesh Benzoplast Ltd</t>
  </si>
  <si>
    <t>GANESHBE</t>
  </si>
  <si>
    <t>Bodal Chemicals Ltd</t>
  </si>
  <si>
    <t>BODALCHEM</t>
  </si>
  <si>
    <t>Gandhi Special Tubes Ltd</t>
  </si>
  <si>
    <t>GANDHITUBE</t>
  </si>
  <si>
    <t>Royal Orchid Hotels Ltd</t>
  </si>
  <si>
    <t>ROHLTD</t>
  </si>
  <si>
    <t>Orient Paper and Industries Ltd</t>
  </si>
  <si>
    <t>ORIENTPPR</t>
  </si>
  <si>
    <t>Krystal Integrated Services Ltd</t>
  </si>
  <si>
    <t>KRYSTAL</t>
  </si>
  <si>
    <t>Voith Paper Fabrics India Ltd</t>
  </si>
  <si>
    <t>VOITHPAPR</t>
  </si>
  <si>
    <t>Ratnaveer Precision Engineering Ltd</t>
  </si>
  <si>
    <t>RATNAVEER</t>
  </si>
  <si>
    <t>Vashu Bhagnani Industries Ltd</t>
  </si>
  <si>
    <t>POOJAENT</t>
  </si>
  <si>
    <t>GVK Power &amp; Infrastructure Ltd</t>
  </si>
  <si>
    <t>GVKPIL</t>
  </si>
  <si>
    <t>Airports</t>
  </si>
  <si>
    <t>TGV SRAAC Ltd</t>
  </si>
  <si>
    <t>TGVSL</t>
  </si>
  <si>
    <t>Krishna Defence &amp; Allied Industries Ltd</t>
  </si>
  <si>
    <t>KRISHNADEF</t>
  </si>
  <si>
    <t>BEML Land Assets Ltd</t>
  </si>
  <si>
    <t>BLAL</t>
  </si>
  <si>
    <t>Gala Precision Engineering Ltd</t>
  </si>
  <si>
    <t>GALAPREC</t>
  </si>
  <si>
    <t>Alphalogic Techsys Ltd</t>
  </si>
  <si>
    <t>ALPHALOGIC</t>
  </si>
  <si>
    <t>RSWM Ltd</t>
  </si>
  <si>
    <t>RSWM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</si>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</sst>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C5E98E-63D8-475C-8C60-04F4AC132D4F}" name="Table3" displayName="Table3" ref="A1:Z121" totalsRowShown="0">
  <autoFilter ref="A1:Z121" xr:uid="{98C5E98E-63D8-475C-8C60-04F4AC132D4F}"/>
  <sortState xmlns:xlrd2="http://schemas.microsoft.com/office/spreadsheetml/2017/richdata2" ref="A2:Z121">
    <sortCondition ref="Z1:Z121"/>
  </sortState>
  <tableColumns count="26">
    <tableColumn id="1" xr3:uid="{3604B72B-6212-436F-A0D6-3828EF25F82E}" name="Sub-Sector"/>
    <tableColumn id="2" xr3:uid="{01788869-8F63-40A3-94B0-72D5936F86F8}" name="Count" dataDxfId="48">
      <calculatedColumnFormula>COUNTIFS(Table2[Sub-Sector],Table3[[#This Row],[Sub-Sector]])</calculatedColumnFormula>
    </tableColumn>
    <tableColumn id="3" xr3:uid="{FE0489FB-F56B-434C-B52E-999E6D4E7262}" name="Uptrend" dataDxfId="47">
      <calculatedColumnFormula>COUNTIFS(Table2[Sub-Sector],Table3[[#This Row],[Sub-Sector]],Table2[Uptrend],"Uptrend")/Table3[[#This Row],[Count]]</calculatedColumnFormula>
    </tableColumn>
    <tableColumn id="4" xr3:uid="{B7311E4F-8A66-46D6-8B1B-381FBBECF8A6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4A8B5F74-B979-45B5-9430-61C79B7594D2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AE5C9E9B-19E5-4941-8196-B394FA093D2A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E58EE1F2-4466-4661-8CC4-01D69BEEC35F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65426E56-FB88-4F34-AB57-D89D223CEDFE}" name="RSI" dataDxfId="42">
      <calculatedColumnFormula>COUNTIFS(Table2[Sub-Sector],Table3[[#This Row],[Sub-Sector]],Table2[RSI Exponential â€“ 14D],"&gt;=50")/Table3[[#This Row],[Count]]</calculatedColumnFormula>
    </tableColumn>
    <tableColumn id="9" xr3:uid="{0213FE37-5B3E-4CD4-9B48-D62DB8762D18}" name="Relative Volume" dataDxfId="41">
      <calculatedColumnFormula>COUNTIFS(Table2[Sub-Sector],Table3[[#This Row],[Sub-Sector]],Table2[Relative Volume],"&gt;=1")/Table3[[#This Row],[Count]]</calculatedColumnFormula>
    </tableColumn>
    <tableColumn id="10" xr3:uid="{0BACECD7-3297-4ADA-8F3F-414FDABD48AF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DDBD163-C6C2-41D3-872F-6FE57B744727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B3335F2F-5F74-433B-A456-3AF6372AEB85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C49F90D8-2008-47B8-8900-7086D3A404A5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580287E2-E6A0-459D-8DA8-4D6AE0C8C14C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20EC1A8E-8142-433A-8B76-C66696395702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7972E706-428F-4923-A4E0-758472F17C5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EF3A29C-D1C1-4F6F-8BF6-2B1B03C8456E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96844F84-7C36-4190-ABE8-0C2A84F45223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562BB4E0-3026-4599-831E-B1FD1061BA5B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7916C357-EB3F-44F2-BA61-63B8C49FA732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F3CD3E99-74FF-4648-8FAB-C7CF4AC5B1F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E25DB023-0DD0-48ED-8E81-3201413BFBF0}" name="Sharpe Ratio" dataDxfId="28">
      <calculatedColumnFormula>COUNTIFS(Table2[Sub-Sector],Table3[[#This Row],[Sub-Sector]],Table2[Sharpe Ratio],"&gt;=0.10")/Table3[[#This Row],[Count]]</calculatedColumnFormula>
    </tableColumn>
    <tableColumn id="23" xr3:uid="{84EB6EE0-F482-47B3-8176-E9748E41657C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B3EDF3B9-4A29-4679-A9F0-3F62D4682538}" name="Rank" dataDxfId="26">
      <calculatedColumnFormula>_xlfn.RANK.AVG(Table3[[#This Row],[Score]],Table3[Score],1)</calculatedColumnFormula>
    </tableColumn>
    <tableColumn id="25" xr3:uid="{D8A23FB7-A77A-4E6C-B787-F91118071CCC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BF8F4AD-98D6-42EC-8CD5-F9AC209D2113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7E8637-C4A5-4B5F-ACDA-2E0DEF4FCCCD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DC87597E-94E7-4EA1-903E-51BB01533ADF}" name="Name"/>
    <tableColumn id="2" xr3:uid="{7428DF1D-E2A2-45A9-887B-0EC3E02F44B0}" name="Ticker"/>
    <tableColumn id="3" xr3:uid="{D99E84F3-D0B4-41DF-8295-E6E82F9AC92F}" name="Industry"/>
    <tableColumn id="4" xr3:uid="{B30E864E-81C5-4EEB-BF17-CBAAF347DCB1}" name="Sub-Sector"/>
    <tableColumn id="5" xr3:uid="{03D97804-DA7E-42A5-BC2B-FE75685C4E3E}" name="Market Cap"/>
    <tableColumn id="6" xr3:uid="{97D54AF6-3F1F-4035-95ED-414333DDE4E7}" name="Close Price"/>
    <tableColumn id="7" xr3:uid="{C373D88C-6B7F-43A8-BE1B-E3F872B365F4}" name="1Y Return vs Nifty"/>
    <tableColumn id="18" xr3:uid="{D5893DE0-3AF5-4D64-B747-5FFF21F818AA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654F7049-2B86-40F8-A376-6EF7FFF67ABD}" name="1M Return vs Nifty"/>
    <tableColumn id="19" xr3:uid="{2E5E5C30-1511-4D13-B1CD-FC291715DC04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1F34D65E-9E62-4133-B580-0177DE874DB7}" name="6M Return vs Nifty"/>
    <tableColumn id="20" xr3:uid="{35170DAB-7D19-4440-9C17-3B0566374C42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0FFA5E50-E69E-4276-A286-9A9ABCC63BF8}" name="1W Return vs Nifty"/>
    <tableColumn id="22" xr3:uid="{365BC840-0F42-44E8-9114-9B02A8E45852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5667C9EB-7E02-47BD-9BA4-B537B5233F27}" name="20D EMA" dataDxfId="19"/>
    <tableColumn id="11" xr3:uid="{D0FF9D03-D64A-489B-984D-CE0B9A77A126}" name="50D EMA"/>
    <tableColumn id="12" xr3:uid="{6D2363B3-331F-448D-B741-BE7C77CF0163}" name="200D EMA"/>
    <tableColumn id="13" xr3:uid="{F27E3390-3EA2-4FC1-AE50-551E224124ED}" name="RSI Exponential â€“ 14D"/>
    <tableColumn id="25" xr3:uid="{22B357F4-25B7-43AD-B527-BAEA8F64476D}" name="% Price above 20 EMA" dataDxfId="18">
      <calculatedColumnFormula>(Table2[[#This Row],[Close Price]]-Table2[[#This Row],[20D EMA]])/Table2[[#This Row],[20D EMA]]</calculatedColumnFormula>
    </tableColumn>
    <tableColumn id="24" xr3:uid="{C9E673F2-3F6E-46D1-9182-60A952351617}" name="% Price above 50 EMA" dataDxfId="17">
      <calculatedColumnFormula>(Table2[[#This Row],[Close Price]]-Table2[[#This Row],[50D EMA]])/Table2[[#This Row],[50D EMA]]</calculatedColumnFormula>
    </tableColumn>
    <tableColumn id="23" xr3:uid="{02CA6E44-432D-421E-81A1-55E3A8DF3F90}" name="% Price above 200 EMA" dataDxfId="16">
      <calculatedColumnFormula>(Table2[[#This Row],[Close Price]]-Table2[[#This Row],[200D EMA]])/Table2[[#This Row],[200D EMA]]</calculatedColumnFormula>
    </tableColumn>
    <tableColumn id="14" xr3:uid="{23EAA6E5-9676-443D-8289-87796134C5EF}" name="Relative Volume"/>
    <tableColumn id="37" xr3:uid="{E8153FBA-62BE-4393-BF1D-975CF64AEDD7}" name="Day Low" dataDxfId="15"/>
    <tableColumn id="36" xr3:uid="{8AE86BAF-1D90-487C-B23F-B9E3B00EC15B}" name="Day High"/>
    <tableColumn id="35" xr3:uid="{F97D8F22-C9A7-4938-AE34-305DD4BA2F16}" name="Current Week Low"/>
    <tableColumn id="34" xr3:uid="{D245549C-2A03-44BA-95A6-0F053F3086EB}" name="Current Week High"/>
    <tableColumn id="33" xr3:uid="{1EDF4F82-DE7E-40C0-82E7-A31E3B1E1FCF}" name="Current Month Low"/>
    <tableColumn id="32" xr3:uid="{29E2AC21-ECB4-41C6-9912-3A9A321DB7CC}" name="Current Month High"/>
    <tableColumn id="31" xr3:uid="{BFF0FE95-674B-45BF-B271-D0EAE70054BE}" name="% Away From Day Low" dataDxfId="14">
      <calculatedColumnFormula>(Table2[[#This Row],[Close Price]]/Table2[[#This Row],[Day Low]])-1</calculatedColumnFormula>
    </tableColumn>
    <tableColumn id="30" xr3:uid="{051B1C42-AB0D-44D3-A345-C6E0EC3958DD}" name="% Away From Day High" dataDxfId="13">
      <calculatedColumnFormula>(Table2[[#This Row],[Day High]]/Table2[[#This Row],[Close Price]])-1</calculatedColumnFormula>
    </tableColumn>
    <tableColumn id="29" xr3:uid="{2D4AD696-E574-4E4C-A185-319A77EF8BA5}" name="% Away From Current Week Low" dataDxfId="12">
      <calculatedColumnFormula>(Table2[[#This Row],[Close Price]]/Table2[[#This Row],[Current Week Low]])-1</calculatedColumnFormula>
    </tableColumn>
    <tableColumn id="28" xr3:uid="{E7E2CC4F-7C29-4C71-BF95-D7B0AFC610F9}" name="% Away From Current Week High" dataDxfId="11">
      <calculatedColumnFormula>(Table2[[#This Row],[Current Week High]]/Table2[[#This Row],[Close Price]])-1</calculatedColumnFormula>
    </tableColumn>
    <tableColumn id="27" xr3:uid="{978B33DF-D657-41C1-94B8-EF1B85FA90E5}" name="% Away From Current Month Low" dataDxfId="10">
      <calculatedColumnFormula>(Table2[[#This Row],[Close Price]]/Table2[[#This Row],[Current Month Low]])-1</calculatedColumnFormula>
    </tableColumn>
    <tableColumn id="26" xr3:uid="{EFC0A9CC-1B84-4DE7-88AF-BF61CBB4EDFB}" name="% Away From Current Month High" dataDxfId="9">
      <calculatedColumnFormula>(Table2[[#This Row],[Current Month High]]/Table2[[#This Row],[Close Price]])-1</calculatedColumnFormula>
    </tableColumn>
    <tableColumn id="15" xr3:uid="{5025BAE1-448A-4D50-9E64-DC54EB1454D1}" name="% Away From 52W High"/>
    <tableColumn id="16" xr3:uid="{BE8234EC-7AEA-4F2E-9CBD-D3819A28AE8C}" name="% Away From 52W Low"/>
    <tableColumn id="42" xr3:uid="{5203AE96-8F07-4FE5-8581-561AC370F15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55D3D5F8-21BD-408B-A636-2517A9F0E21C}" name="Relative Strength Sector Index" dataDxfId="7"/>
    <tableColumn id="40" xr3:uid="{F623041C-93CF-4E35-8B57-63E7C2388323}" name="Relative Strength Sector Index - Zone"/>
    <tableColumn id="39" xr3:uid="{76E461D9-3912-4F22-8E4B-CACCBBD3BB3D}" name="Rate of Change"/>
    <tableColumn id="38" xr3:uid="{5E88FF53-E584-41A2-BF48-5CC033FFB78A}" name="Rate of Change - Zone"/>
    <tableColumn id="17" xr3:uid="{68B94AD8-2B4E-412E-BB06-02987F68713C}" name="Sharpe Ratio"/>
    <tableColumn id="43" xr3:uid="{F7334B4B-7DE6-4DF1-8A56-FA0FDFFB46D6}" name="Sharpe Ratio Z-Score" dataDxfId="6">
      <calculatedColumnFormula>(Table2[[#This Row],[Sharpe Ratio]]-AVERAGE(Table2[Sharpe Ratio]))/_xlfn.STDEV.P(Table2[Sharpe Ratio])</calculatedColumnFormula>
    </tableColumn>
    <tableColumn id="44" xr3:uid="{F2AF6D50-272E-4CD8-B28D-62621708B4DF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A664B9F6-7EC6-4866-943C-E434565A22FC}" name="Rank 1Y" dataDxfId="4">
      <calculatedColumnFormula>_xlfn.RANK.AVG(Table2[[#This Row],[1Y Return vs Nifty Z-Score]],Table2[1Y Return vs Nifty Z-Score])</calculatedColumnFormula>
    </tableColumn>
    <tableColumn id="46" xr3:uid="{5D5E3447-1FCD-4CFD-B0DA-769959C9E798}" name="Rank 6M" dataDxfId="3">
      <calculatedColumnFormula>_xlfn.RANK.AVG(Table2[[#This Row],[6M Return vs Nifty Z-Score]],Table2[6M Return vs Nifty Z-Score])</calculatedColumnFormula>
    </tableColumn>
    <tableColumn id="47" xr3:uid="{1F2D2F50-C122-4174-8EB7-6A9EA6682666}" name="Rank Sharpe" dataDxfId="2">
      <calculatedColumnFormula>_xlfn.RANK.AVG(Table2[[#This Row],[Sharpe Ratio Z-Score]],Table2[Sharpe Ratio Z-Score])</calculatedColumnFormula>
    </tableColumn>
    <tableColumn id="48" xr3:uid="{C89BBF27-350B-4A81-8DB2-4828FB3E3DE7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B2C8C-7DBA-4A06-A018-81D10F8C4D57}" name="Table1" displayName="Table1" ref="A1:Q1496" totalsRowShown="0">
  <autoFilter ref="A1:Q1496" xr:uid="{C81B2C8C-7DBA-4A06-A018-81D10F8C4D57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5DF7201-5E63-4D03-9E93-DCD931B79B92}" name="Name"/>
    <tableColumn id="2" xr3:uid="{F0E8EBA0-5215-41AF-B338-129A89EBFB68}" name="Ticker"/>
    <tableColumn id="17" xr3:uid="{7438B7CE-6046-4D0D-A588-890E834E31B0}" name="Industry" dataDxfId="0"/>
    <tableColumn id="3" xr3:uid="{7E95FC04-3E70-448B-8D88-37CD38300CCB}" name="Sub-Sector"/>
    <tableColumn id="4" xr3:uid="{0F20E156-CDDE-4A1B-96C3-855A8FFEA1FD}" name="Market Cap"/>
    <tableColumn id="5" xr3:uid="{204D75CD-6C8A-43F2-B55E-819756CBF10D}" name="Close Price"/>
    <tableColumn id="6" xr3:uid="{50A6E946-E208-46A4-A6A3-14A8A742E3FC}" name="1Y Return vs Nifty"/>
    <tableColumn id="7" xr3:uid="{E2027E5B-FE22-4E21-BBA1-BE83ECF41B3F}" name="1M Return vs Nifty"/>
    <tableColumn id="8" xr3:uid="{9EABDC6D-A252-4D51-956E-E2405BECCA4B}" name="6M Return vs Nifty"/>
    <tableColumn id="9" xr3:uid="{BF6E916E-ECAD-4F4C-B181-692F8B6C4110}" name="1W Return vs Nifty"/>
    <tableColumn id="10" xr3:uid="{AA9BDF7C-B609-4F27-99C8-5CC370F2B02B}" name="50D EMA"/>
    <tableColumn id="11" xr3:uid="{61B4BE4C-9010-4E68-84BD-9C9E4C2F14C9}" name="200D EMA"/>
    <tableColumn id="12" xr3:uid="{FED1F264-5E55-4294-A0C4-99B1869D4A06}" name="RSI Exponential â€“ 14D"/>
    <tableColumn id="13" xr3:uid="{04213782-F3AA-49F4-8C1F-1EDCB3D8249B}" name="Relative Volume"/>
    <tableColumn id="14" xr3:uid="{2A832E1D-608E-4769-A60D-4A89505A582E}" name="% Away From 52W High"/>
    <tableColumn id="15" xr3:uid="{7B9E4D7A-76C8-4E1F-A4D0-893FBDC287B2}" name="% Away From 52W Low"/>
    <tableColumn id="16" xr3:uid="{B78E5AE1-BB1F-41BC-9D93-36F6D22A42F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0499-A5F0-41D2-BD48-762F6E443217}">
  <dimension ref="A1:Z121"/>
  <sheetViews>
    <sheetView workbookViewId="0">
      <selection activeCell="B3" sqref="B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3223</v>
      </c>
      <c r="C1" t="s">
        <v>3209</v>
      </c>
      <c r="D1" t="s">
        <v>3224</v>
      </c>
      <c r="E1" t="s">
        <v>3225</v>
      </c>
      <c r="F1" t="s">
        <v>7</v>
      </c>
      <c r="G1" t="s">
        <v>5</v>
      </c>
      <c r="H1" t="s">
        <v>3226</v>
      </c>
      <c r="I1" t="s">
        <v>12</v>
      </c>
      <c r="J1" t="s">
        <v>3203</v>
      </c>
      <c r="K1" t="s">
        <v>3204</v>
      </c>
      <c r="L1" t="s">
        <v>3205</v>
      </c>
      <c r="M1" t="s">
        <v>3206</v>
      </c>
      <c r="N1" t="s">
        <v>3207</v>
      </c>
      <c r="O1" t="s">
        <v>3208</v>
      </c>
      <c r="P1" t="s">
        <v>13</v>
      </c>
      <c r="Q1" t="s">
        <v>14</v>
      </c>
      <c r="R1" t="s">
        <v>3227</v>
      </c>
      <c r="S1" t="s">
        <v>3195</v>
      </c>
      <c r="T1" t="s">
        <v>3196</v>
      </c>
      <c r="U1" t="s">
        <v>3213</v>
      </c>
      <c r="V1" t="s">
        <v>15</v>
      </c>
      <c r="W1" t="s">
        <v>3218</v>
      </c>
      <c r="X1" t="s">
        <v>3228</v>
      </c>
      <c r="Y1" t="s">
        <v>3229</v>
      </c>
      <c r="Z1" t="s">
        <v>3230</v>
      </c>
    </row>
    <row r="2" spans="1:26" x14ac:dyDescent="0.3">
      <c r="A2" t="s">
        <v>167</v>
      </c>
      <c r="B2">
        <f>COUNTIFS(Table2[Sub-Sector],Table3[[#This Row],[Sub-Sector]])</f>
        <v>2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0.5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40.5</v>
      </c>
      <c r="Z2">
        <f>_xlfn.RANK.AVG(Table3[[#This Row],[Score 2 ]],Table3[[Score 2 ]],1)</f>
        <v>1</v>
      </c>
    </row>
    <row r="3" spans="1:26" x14ac:dyDescent="0.3">
      <c r="A3" t="s">
        <v>89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0.33333333333333331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0.66666666666666663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106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62.5</v>
      </c>
      <c r="Z3">
        <f>_xlfn.RANK.AVG(Table3[[#This Row],[Score 2 ]],Table3[[Score 2 ]],1)</f>
        <v>2</v>
      </c>
    </row>
    <row r="4" spans="1:26" x14ac:dyDescent="0.3">
      <c r="A4" t="s">
        <v>111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0.33333333333333331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114.5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76</v>
      </c>
      <c r="Z4">
        <f>_xlfn.RANK.AVG(Table3[[#This Row],[Score 2 ]],Table3[[Score 2 ]],1)</f>
        <v>3</v>
      </c>
    </row>
    <row r="5" spans="1:26" x14ac:dyDescent="0.3">
      <c r="A5" t="s">
        <v>988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0.8</v>
      </c>
      <c r="D5" s="1">
        <f>COUNTIFS(Table2[Sub-Sector],Table3[[#This Row],[Sub-Sector]],Table2[1W Return vs Nifty],"&gt;=5")/Table3[[#This Row],[Count]]</f>
        <v>0.6</v>
      </c>
      <c r="E5" s="1">
        <f>COUNTIFS(Table2[Sub-Sector],Table3[[#This Row],[Sub-Sector]],Table2[1M Return vs Nifty],"&gt;=5")/Table3[[#This Row],[Count]]</f>
        <v>0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0.8</v>
      </c>
      <c r="O5" s="1">
        <f>COUNTIFS(Table2[Sub-Sector],Table3[[#This Row],[Sub-Sector]],Table2[% Away From Current Month High],"&lt;=0.05")/Table3[[#This Row],[Count]]</f>
        <v>0.8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5">
        <f>_xlfn.RANK.AVG(Table3[[#This Row],[Score]],Table3[Score],1)</f>
        <v>6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5">
        <f>_xlfn.RANK.AVG(Table3[[#This Row],[Score 2 ]],Table3[[Score 2 ]],1)</f>
        <v>4</v>
      </c>
    </row>
    <row r="6" spans="1:26" x14ac:dyDescent="0.3">
      <c r="A6" t="s">
        <v>57</v>
      </c>
      <c r="B6">
        <f>COUNTIFS(Table2[Sub-Sector],Table3[[#This Row],[Sub-Sector]])</f>
        <v>4</v>
      </c>
      <c r="C6" s="1">
        <f>COUNTIFS(Table2[Sub-Sector],Table3[[#This Row],[Sub-Sector]],Table2[Uptrend],"Uptrend")/Table3[[#This Row],[Count]]</f>
        <v>0.75</v>
      </c>
      <c r="D6" s="1">
        <f>COUNTIFS(Table2[Sub-Sector],Table3[[#This Row],[Sub-Sector]],Table2[1W Return vs Nifty],"&gt;=5")/Table3[[#This Row],[Count]]</f>
        <v>0.25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0.75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0.5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0.5</v>
      </c>
      <c r="P6" s="1">
        <f>COUNTIFS(Table2[Sub-Sector],Table3[[#This Row],[Sub-Sector]],Table2[% Away From 52W High],"&lt;=10")/Table3[[#This Row],[Count]]</f>
        <v>0.75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0.75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262.5</v>
      </c>
      <c r="X6">
        <f>_xlfn.RANK.AVG(Table3[[#This Row],[Score]],Table3[Score],1)</f>
        <v>17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</v>
      </c>
      <c r="Z6">
        <f>_xlfn.RANK.AVG(Table3[[#This Row],[Score 2 ]],Table3[[Score 2 ]],1)</f>
        <v>5</v>
      </c>
    </row>
    <row r="7" spans="1:26" x14ac:dyDescent="0.3">
      <c r="A7" t="s">
        <v>77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0.66666666666666663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0.66666666666666663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0.66666666666666663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147.5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</v>
      </c>
      <c r="Z7">
        <f>_xlfn.RANK.AVG(Table3[[#This Row],[Score 2 ]],Table3[[Score 2 ]],1)</f>
        <v>6</v>
      </c>
    </row>
    <row r="8" spans="1:26" x14ac:dyDescent="0.3">
      <c r="A8" t="s">
        <v>935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0.5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0.5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230.5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8">
        <f>_xlfn.RANK.AVG(Table3[[#This Row],[Score 2 ]],Table3[[Score 2 ]],1)</f>
        <v>7</v>
      </c>
    </row>
    <row r="9" spans="1:26" x14ac:dyDescent="0.3">
      <c r="A9" t="s">
        <v>452</v>
      </c>
      <c r="B9">
        <f>COUNTIFS(Table2[Sub-Sector],Table3[[#This Row],[Sub-Sector]])</f>
        <v>4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0.75</v>
      </c>
      <c r="H9" s="1">
        <f>COUNTIFS(Table2[Sub-Sector],Table3[[#This Row],[Sub-Sector]],Table2[RSI Exponential â€“ 14D],"&gt;=50")/Table3[[#This Row],[Count]]</f>
        <v>0.75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0.75</v>
      </c>
      <c r="O9" s="1">
        <f>COUNTIFS(Table2[Sub-Sector],Table3[[#This Row],[Sub-Sector]],Table2[% Away From Current Month High],"&lt;=0.05")/Table3[[#This Row],[Count]]</f>
        <v>0.25</v>
      </c>
      <c r="P9" s="1">
        <f>COUNTIFS(Table2[Sub-Sector],Table3[[#This Row],[Sub-Sector]],Table2[% Away From 52W High],"&lt;=10")/Table3[[#This Row],[Count]]</f>
        <v>0.25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0.75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0.75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9">
        <f>_xlfn.RANK.AVG(Table3[[#This Row],[Score]],Table3[Score],1)</f>
        <v>10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9">
        <f>_xlfn.RANK.AVG(Table3[[#This Row],[Score 2 ]],Table3[[Score 2 ]],1)</f>
        <v>8</v>
      </c>
    </row>
    <row r="10" spans="1:26" x14ac:dyDescent="0.3">
      <c r="A10" t="s">
        <v>481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0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0">
        <f>_xlfn.RANK.AVG(Table3[[#This Row],[Score 2 ]],Table3[[Score 2 ]],1)</f>
        <v>9</v>
      </c>
    </row>
    <row r="11" spans="1:26" x14ac:dyDescent="0.3">
      <c r="A11" t="s">
        <v>924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11">
        <f>_xlfn.RANK.AVG(Table3[[#This Row],[Score]],Table3[Score],1)</f>
        <v>11.5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1">
        <f>_xlfn.RANK.AVG(Table3[[#This Row],[Score 2 ]],Table3[[Score 2 ]],1)</f>
        <v>12</v>
      </c>
    </row>
    <row r="12" spans="1:26" x14ac:dyDescent="0.3">
      <c r="A12" t="s">
        <v>1280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</v>
      </c>
      <c r="X12">
        <f>_xlfn.RANK.AVG(Table3[[#This Row],[Score]],Table3[Score],1)</f>
        <v>11.5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2">
        <f>_xlfn.RANK.AVG(Table3[[#This Row],[Score 2 ]],Table3[[Score 2 ]],1)</f>
        <v>12</v>
      </c>
    </row>
    <row r="13" spans="1:26" x14ac:dyDescent="0.3">
      <c r="A13" t="s">
        <v>395</v>
      </c>
      <c r="B13">
        <f>COUNTIFS(Table2[Sub-Sector],Table3[[#This Row],[Sub-Sector]])</f>
        <v>10</v>
      </c>
      <c r="C13" s="1">
        <f>COUNTIFS(Table2[Sub-Sector],Table3[[#This Row],[Sub-Sector]],Table2[Uptrend],"Uptrend")/Table3[[#This Row],[Count]]</f>
        <v>0.8</v>
      </c>
      <c r="D13" s="1">
        <f>COUNTIFS(Table2[Sub-Sector],Table3[[#This Row],[Sub-Sector]],Table2[1W Return vs Nifty],"&gt;=5")/Table3[[#This Row],[Count]]</f>
        <v>0.2</v>
      </c>
      <c r="E13" s="1">
        <f>COUNTIFS(Table2[Sub-Sector],Table3[[#This Row],[Sub-Sector]],Table2[1M Return vs Nifty],"&gt;=5")/Table3[[#This Row],[Count]]</f>
        <v>0.3</v>
      </c>
      <c r="F13" s="1">
        <f>COUNTIFS(Table2[Sub-Sector],Table3[[#This Row],[Sub-Sector]],Table2[6M Return vs Nifty],"&gt;=10")/Table3[[#This Row],[Count]]</f>
        <v>0.8</v>
      </c>
      <c r="G13" s="1">
        <f>COUNTIFS(Table2[Sub-Sector],Table3[[#This Row],[Sub-Sector]],Table2[1Y Return vs Nifty],"&gt;=10")/Table3[[#This Row],[Count]]</f>
        <v>0.6</v>
      </c>
      <c r="H13" s="1">
        <f>COUNTIFS(Table2[Sub-Sector],Table3[[#This Row],[Sub-Sector]],Table2[RSI Exponential â€“ 14D],"&gt;=50")/Table3[[#This Row],[Count]]</f>
        <v>0.8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0.8</v>
      </c>
      <c r="O13" s="1">
        <f>COUNTIFS(Table2[Sub-Sector],Table3[[#This Row],[Sub-Sector]],Table2[% Away From Current Month High],"&lt;=0.05")/Table3[[#This Row],[Count]]</f>
        <v>0.7</v>
      </c>
      <c r="P13" s="1">
        <f>COUNTIFS(Table2[Sub-Sector],Table3[[#This Row],[Sub-Sector]],Table2[% Away From 52W High],"&lt;=10")/Table3[[#This Row],[Count]]</f>
        <v>0.7</v>
      </c>
      <c r="Q13" s="1">
        <f>COUNTIFS(Table2[Sub-Sector],Table3[[#This Row],[Sub-Sector]],Table2[% Away From 52W Low],"&gt;=10")/Table3[[#This Row],[Count]]</f>
        <v>0.8</v>
      </c>
      <c r="R13" s="1">
        <f>COUNTIFS(Table2[Sub-Sector],Table3[[#This Row],[Sub-Sector]],Table2[% Price above 20 EMA],"&gt;=0")/Table3[[#This Row],[Count]]</f>
        <v>0.8</v>
      </c>
      <c r="S13" s="1">
        <f>COUNTIFS(Table2[Sub-Sector],Table3[[#This Row],[Sub-Sector]],Table2[% Price above 50 EMA],"&gt;=0")/Table3[[#This Row],[Count]]</f>
        <v>0.9</v>
      </c>
      <c r="T13" s="1">
        <f>COUNTIFS(Table2[Sub-Sector],Table3[[#This Row],[Sub-Sector]],Table2[% Price above 200 EMA],"&gt;=0")/Table3[[#This Row],[Count]]</f>
        <v>0.8</v>
      </c>
      <c r="U13" s="1">
        <f>COUNTIFS(Table2[Sub-Sector],Table3[[#This Row],[Sub-Sector]],Table2[Rate of Change - Zone],"Positive")/Table3[[#This Row],[Count]]</f>
        <v>0.7</v>
      </c>
      <c r="V13" s="1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13">
        <f>_xlfn.RANK.AVG(Table3[[#This Row],[Score]],Table3[Score],1)</f>
        <v>14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3">
        <f>_xlfn.RANK.AVG(Table3[[#This Row],[Score 2 ]],Table3[[Score 2 ]],1)</f>
        <v>12</v>
      </c>
    </row>
    <row r="14" spans="1:26" x14ac:dyDescent="0.3">
      <c r="A14" t="s">
        <v>1370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0.5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14">
        <f>_xlfn.RANK.AVG(Table3[[#This Row],[Score]],Table3[Score],1)</f>
        <v>62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4">
        <f>_xlfn.RANK.AVG(Table3[[#This Row],[Score 2 ]],Table3[[Score 2 ]],1)</f>
        <v>12</v>
      </c>
    </row>
    <row r="15" spans="1:26" x14ac:dyDescent="0.3">
      <c r="A15" t="s">
        <v>762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15">
        <f>_xlfn.RANK.AVG(Table3[[#This Row],[Score]],Table3[Score],1)</f>
        <v>30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5">
        <f>_xlfn.RANK.AVG(Table3[[#This Row],[Score 2 ]],Table3[[Score 2 ]],1)</f>
        <v>12</v>
      </c>
    </row>
    <row r="16" spans="1:26" x14ac:dyDescent="0.3">
      <c r="A16" t="s">
        <v>607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16">
        <f>_xlfn.RANK.AVG(Table3[[#This Row],[Score]],Table3[Score],1)</f>
        <v>32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6">
        <f>_xlfn.RANK.AVG(Table3[[#This Row],[Score 2 ]],Table3[[Score 2 ]],1)</f>
        <v>16</v>
      </c>
    </row>
    <row r="17" spans="1:26" x14ac:dyDescent="0.3">
      <c r="A17" t="s">
        <v>360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7">
        <f>_xlfn.RANK.AVG(Table3[[#This Row],[Score]],Table3[Score],1)</f>
        <v>37.5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7">
        <f>_xlfn.RANK.AVG(Table3[[#This Row],[Score 2 ]],Table3[[Score 2 ]],1)</f>
        <v>16</v>
      </c>
    </row>
    <row r="18" spans="1:26" x14ac:dyDescent="0.3">
      <c r="A18" t="s">
        <v>327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18">
        <f>_xlfn.RANK.AVG(Table3[[#This Row],[Score]],Table3[Score],1)</f>
        <v>32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8">
        <f>_xlfn.RANK.AVG(Table3[[#This Row],[Score 2 ]],Table3[[Score 2 ]],1)</f>
        <v>16</v>
      </c>
    </row>
    <row r="19" spans="1:26" x14ac:dyDescent="0.3">
      <c r="A19" t="s">
        <v>519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0.25</v>
      </c>
      <c r="D19" s="1">
        <f>COUNTIFS(Table2[Sub-Sector],Table3[[#This Row],[Sub-Sector]],Table2[1W Return vs Nifty],"&gt;=5")/Table3[[#This Row],[Count]]</f>
        <v>0.25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0.25</v>
      </c>
      <c r="J19" s="1">
        <f>COUNTIFS(Table2[Sub-Sector],Table3[[#This Row],[Sub-Sector]],Table2[% Away From Day Low],"&gt;=0.05")/Table3[[#This Row],[Count]]</f>
        <v>0.25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0.25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0.5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0.75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0.75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19">
        <f>_xlfn.RANK.AVG(Table3[[#This Row],[Score]],Table3[Score],1)</f>
        <v>40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9">
        <f>_xlfn.RANK.AVG(Table3[[#This Row],[Score 2 ]],Table3[[Score 2 ]],1)</f>
        <v>18</v>
      </c>
    </row>
    <row r="20" spans="1:26" x14ac:dyDescent="0.3">
      <c r="A20" t="s">
        <v>215</v>
      </c>
      <c r="B20">
        <f>COUNTIFS(Table2[Sub-Sector],Table3[[#This Row],[Sub-Sector]])</f>
        <v>8</v>
      </c>
      <c r="C20" s="1">
        <f>COUNTIFS(Table2[Sub-Sector],Table3[[#This Row],[Sub-Sector]],Table2[Uptrend],"Uptrend")/Table3[[#This Row],[Count]]</f>
        <v>0.875</v>
      </c>
      <c r="D20" s="1">
        <f>COUNTIFS(Table2[Sub-Sector],Table3[[#This Row],[Sub-Sector]],Table2[1W Return vs Nifty],"&gt;=5")/Table3[[#This Row],[Count]]</f>
        <v>0.25</v>
      </c>
      <c r="E20" s="1">
        <f>COUNTIFS(Table2[Sub-Sector],Table3[[#This Row],[Sub-Sector]],Table2[1M Return vs Nifty],"&gt;=5")/Table3[[#This Row],[Count]]</f>
        <v>0.375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0.625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0.375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0.875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0.375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0.875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0.75</v>
      </c>
      <c r="V20" s="1">
        <f>COUNTIFS(Table2[Sub-Sector],Table3[[#This Row],[Sub-Sector]],Table2[Sharpe Ratio],"&gt;=0.10")/Table3[[#This Row],[Count]]</f>
        <v>0.375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20">
        <f>_xlfn.RANK.AVG(Table3[[#This Row],[Score]],Table3[Score],1)</f>
        <v>9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20">
        <f>_xlfn.RANK.AVG(Table3[[#This Row],[Score 2 ]],Table3[[Score 2 ]],1)</f>
        <v>19</v>
      </c>
    </row>
    <row r="21" spans="1:26" x14ac:dyDescent="0.3">
      <c r="A21" t="s">
        <v>114</v>
      </c>
      <c r="B21">
        <f>COUNTIFS(Table2[Sub-Sector],Table3[[#This Row],[Sub-Sector]])</f>
        <v>9</v>
      </c>
      <c r="C21" s="1">
        <f>COUNTIFS(Table2[Sub-Sector],Table3[[#This Row],[Sub-Sector]],Table2[Uptrend],"Uptrend")/Table3[[#This Row],[Count]]</f>
        <v>0.55555555555555558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0.55555555555555558</v>
      </c>
      <c r="F21" s="1">
        <f>COUNTIFS(Table2[Sub-Sector],Table3[[#This Row],[Sub-Sector]],Table2[6M Return vs Nifty],"&gt;=10")/Table3[[#This Row],[Count]]</f>
        <v>0.77777777777777779</v>
      </c>
      <c r="G21" s="1">
        <f>COUNTIFS(Table2[Sub-Sector],Table3[[#This Row],[Sub-Sector]],Table2[1Y Return vs Nifty],"&gt;=10")/Table3[[#This Row],[Count]]</f>
        <v>0.44444444444444442</v>
      </c>
      <c r="H21" s="1">
        <f>COUNTIFS(Table2[Sub-Sector],Table3[[#This Row],[Sub-Sector]],Table2[RSI Exponential â€“ 14D],"&gt;=50")/Table3[[#This Row],[Count]]</f>
        <v>0.55555555555555558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0.77777777777777779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0.77777777777777779</v>
      </c>
      <c r="N21" s="1">
        <f>COUNTIFS(Table2[Sub-Sector],Table3[[#This Row],[Sub-Sector]],Table2[% Away From Current Month Low],"&gt;=0.05")/Table3[[#This Row],[Count]]</f>
        <v>0.55555555555555558</v>
      </c>
      <c r="O21" s="1">
        <f>COUNTIFS(Table2[Sub-Sector],Table3[[#This Row],[Sub-Sector]],Table2[% Away From Current Month High],"&lt;=0.05")/Table3[[#This Row],[Count]]</f>
        <v>0.55555555555555558</v>
      </c>
      <c r="P21" s="1">
        <f>COUNTIFS(Table2[Sub-Sector],Table3[[#This Row],[Sub-Sector]],Table2[% Away From 52W High],"&lt;=10")/Table3[[#This Row],[Count]]</f>
        <v>0.44444444444444442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0.77777777777777779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0.88888888888888884</v>
      </c>
      <c r="U21" s="1">
        <f>COUNTIFS(Table2[Sub-Sector],Table3[[#This Row],[Sub-Sector]],Table2[Rate of Change - Zone],"Positive")/Table3[[#This Row],[Count]]</f>
        <v>0.66666666666666663</v>
      </c>
      <c r="V21" s="1">
        <f>COUNTIFS(Table2[Sub-Sector],Table3[[#This Row],[Sub-Sector]],Table2[Sharpe Ratio],"&gt;=0.10")/Table3[[#This Row],[Count]]</f>
        <v>0.1111111111111111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21">
        <f>_xlfn.RANK.AVG(Table3[[#This Row],[Score]],Table3[Score],1)</f>
        <v>23.5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21">
        <f>_xlfn.RANK.AVG(Table3[[#This Row],[Score 2 ]],Table3[[Score 2 ]],1)</f>
        <v>20</v>
      </c>
    </row>
    <row r="22" spans="1:26" x14ac:dyDescent="0.3">
      <c r="A22" t="s">
        <v>83</v>
      </c>
      <c r="B22">
        <f>COUNTIFS(Table2[Sub-Sector],Table3[[#This Row],[Sub-Sector]])</f>
        <v>5</v>
      </c>
      <c r="C22" s="1">
        <f>COUNTIFS(Table2[Sub-Sector],Table3[[#This Row],[Sub-Sector]],Table2[Uptrend],"Uptrend")/Table3[[#This Row],[Count]]</f>
        <v>0.8</v>
      </c>
      <c r="D22" s="1">
        <f>COUNTIFS(Table2[Sub-Sector],Table3[[#This Row],[Sub-Sector]],Table2[1W Return vs Nifty],"&gt;=5")/Table3[[#This Row],[Count]]</f>
        <v>0.2</v>
      </c>
      <c r="E22" s="1">
        <f>COUNTIFS(Table2[Sub-Sector],Table3[[#This Row],[Sub-Sector]],Table2[1M Return vs Nifty],"&gt;=5")/Table3[[#This Row],[Count]]</f>
        <v>0.6</v>
      </c>
      <c r="F22" s="1">
        <f>COUNTIFS(Table2[Sub-Sector],Table3[[#This Row],[Sub-Sector]],Table2[6M Return vs Nifty],"&gt;=10")/Table3[[#This Row],[Count]]</f>
        <v>0.6</v>
      </c>
      <c r="G22" s="1">
        <f>COUNTIFS(Table2[Sub-Sector],Table3[[#This Row],[Sub-Sector]],Table2[1Y Return vs Nifty],"&gt;=10")/Table3[[#This Row],[Count]]</f>
        <v>0.6</v>
      </c>
      <c r="H22" s="1">
        <f>COUNTIFS(Table2[Sub-Sector],Table3[[#This Row],[Sub-Sector]],Table2[RSI Exponential â€“ 14D],"&gt;=50")/Table3[[#This Row],[Count]]</f>
        <v>1</v>
      </c>
      <c r="I22" s="1">
        <f>COUNTIFS(Table2[Sub-Sector],Table3[[#This Row],[Sub-Sector]],Table2[Relative Volume],"&gt;=1")/Table3[[#This Row],[Count]]</f>
        <v>0.4</v>
      </c>
      <c r="J22" s="1">
        <f>COUNTIFS(Table2[Sub-Sector],Table3[[#This Row],[Sub-Sector]],Table2[% Away From Day Low],"&gt;=0.05")/Table3[[#This Row],[Count]]</f>
        <v>0.2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0.2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0.8</v>
      </c>
      <c r="O22" s="1">
        <f>COUNTIFS(Table2[Sub-Sector],Table3[[#This Row],[Sub-Sector]],Table2[% Away From Current Month High],"&lt;=0.05")/Table3[[#This Row],[Count]]</f>
        <v>0.8</v>
      </c>
      <c r="P22" s="1">
        <f>COUNTIFS(Table2[Sub-Sector],Table3[[#This Row],[Sub-Sector]],Table2[% Away From 52W High],"&lt;=10")/Table3[[#This Row],[Count]]</f>
        <v>0.8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0.8</v>
      </c>
      <c r="S22" s="1">
        <f>COUNTIFS(Table2[Sub-Sector],Table3[[#This Row],[Sub-Sector]],Table2[% Price above 50 EMA],"&gt;=0")/Table3[[#This Row],[Count]]</f>
        <v>0.8</v>
      </c>
      <c r="T22" s="1">
        <f>COUNTIFS(Table2[Sub-Sector],Table3[[#This Row],[Sub-Sector]],Table2[% Price above 200 EMA],"&gt;=0")/Table3[[#This Row],[Count]]</f>
        <v>0.8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0.4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22">
        <f>_xlfn.RANK.AVG(Table3[[#This Row],[Score]],Table3[Score],1)</f>
        <v>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22">
        <f>_xlfn.RANK.AVG(Table3[[#This Row],[Score 2 ]],Table3[[Score 2 ]],1)</f>
        <v>21</v>
      </c>
    </row>
    <row r="23" spans="1:26" x14ac:dyDescent="0.3">
      <c r="A23" t="s">
        <v>132</v>
      </c>
      <c r="B23">
        <f>COUNTIFS(Table2[Sub-Sector],Table3[[#This Row],[Sub-Sector]])</f>
        <v>20</v>
      </c>
      <c r="C23" s="1">
        <f>COUNTIFS(Table2[Sub-Sector],Table3[[#This Row],[Sub-Sector]],Table2[Uptrend],"Uptrend")/Table3[[#This Row],[Count]]</f>
        <v>0.6</v>
      </c>
      <c r="D23" s="1">
        <f>COUNTIFS(Table2[Sub-Sector],Table3[[#This Row],[Sub-Sector]],Table2[1W Return vs Nifty],"&gt;=5")/Table3[[#This Row],[Count]]</f>
        <v>0.2</v>
      </c>
      <c r="E23" s="1">
        <f>COUNTIFS(Table2[Sub-Sector],Table3[[#This Row],[Sub-Sector]],Table2[1M Return vs Nifty],"&gt;=5")/Table3[[#This Row],[Count]]</f>
        <v>0.4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0.6</v>
      </c>
      <c r="I23" s="1">
        <f>COUNTIFS(Table2[Sub-Sector],Table3[[#This Row],[Sub-Sector]],Table2[Relative Volume],"&gt;=1")/Table3[[#This Row],[Count]]</f>
        <v>0.55000000000000004</v>
      </c>
      <c r="J23" s="1">
        <f>COUNTIFS(Table2[Sub-Sector],Table3[[#This Row],[Sub-Sector]],Table2[% Away From Day Low],"&gt;=0.05")/Table3[[#This Row],[Count]]</f>
        <v>0.05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0.05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0.7</v>
      </c>
      <c r="O23" s="1">
        <f>COUNTIFS(Table2[Sub-Sector],Table3[[#This Row],[Sub-Sector]],Table2[% Away From Current Month High],"&lt;=0.05")/Table3[[#This Row],[Count]]</f>
        <v>0.45</v>
      </c>
      <c r="P23" s="1">
        <f>COUNTIFS(Table2[Sub-Sector],Table3[[#This Row],[Sub-Sector]],Table2[% Away From 52W High],"&lt;=10")/Table3[[#This Row],[Count]]</f>
        <v>0.4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0.7</v>
      </c>
      <c r="S23" s="1">
        <f>COUNTIFS(Table2[Sub-Sector],Table3[[#This Row],[Sub-Sector]],Table2[% Price above 50 EMA],"&gt;=0")/Table3[[#This Row],[Count]]</f>
        <v>0.55000000000000004</v>
      </c>
      <c r="T23" s="1">
        <f>COUNTIFS(Table2[Sub-Sector],Table3[[#This Row],[Sub-Sector]],Table2[% Price above 200 EMA],"&gt;=0")/Table3[[#This Row],[Count]]</f>
        <v>0.85</v>
      </c>
      <c r="U23" s="1">
        <f>COUNTIFS(Table2[Sub-Sector],Table3[[#This Row],[Sub-Sector]],Table2[Rate of Change - Zone],"Positive")/Table3[[#This Row],[Count]]</f>
        <v>0.65</v>
      </c>
      <c r="V23" s="1">
        <f>COUNTIFS(Table2[Sub-Sector],Table3[[#This Row],[Sub-Sector]],Table2[Sharpe Ratio],"&gt;=0.10")/Table3[[#This Row],[Count]]</f>
        <v>0.45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3">
        <f>_xlfn.RANK.AVG(Table3[[#This Row],[Score 2 ]],Table3[[Score 2 ]],1)</f>
        <v>22</v>
      </c>
    </row>
    <row r="24" spans="1:26" x14ac:dyDescent="0.3">
      <c r="A24" t="s">
        <v>164</v>
      </c>
      <c r="B24">
        <f>COUNTIFS(Table2[Sub-Sector],Table3[[#This Row],[Sub-Sector]])</f>
        <v>13</v>
      </c>
      <c r="C24" s="1">
        <f>COUNTIFS(Table2[Sub-Sector],Table3[[#This Row],[Sub-Sector]],Table2[Uptrend],"Uptrend")/Table3[[#This Row],[Count]]</f>
        <v>0.76923076923076927</v>
      </c>
      <c r="D24" s="1">
        <f>COUNTIFS(Table2[Sub-Sector],Table3[[#This Row],[Sub-Sector]],Table2[1W Return vs Nifty],"&gt;=5")/Table3[[#This Row],[Count]]</f>
        <v>0.53846153846153844</v>
      </c>
      <c r="E24" s="1">
        <f>COUNTIFS(Table2[Sub-Sector],Table3[[#This Row],[Sub-Sector]],Table2[1M Return vs Nifty],"&gt;=5")/Table3[[#This Row],[Count]]</f>
        <v>0.30769230769230771</v>
      </c>
      <c r="F24" s="1">
        <f>COUNTIFS(Table2[Sub-Sector],Table3[[#This Row],[Sub-Sector]],Table2[6M Return vs Nifty],"&gt;=10")/Table3[[#This Row],[Count]]</f>
        <v>0.69230769230769229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0.61538461538461542</v>
      </c>
      <c r="I24" s="1">
        <f>COUNTIFS(Table2[Sub-Sector],Table3[[#This Row],[Sub-Sector]],Table2[Relative Volume],"&gt;=1")/Table3[[#This Row],[Count]]</f>
        <v>0.38461538461538464</v>
      </c>
      <c r="J24" s="1">
        <f>COUNTIFS(Table2[Sub-Sector],Table3[[#This Row],[Sub-Sector]],Table2[% Away From Day Low],"&gt;=0.05")/Table3[[#This Row],[Count]]</f>
        <v>7.6923076923076927E-2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7.6923076923076927E-2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0.69230769230769229</v>
      </c>
      <c r="O24" s="1">
        <f>COUNTIFS(Table2[Sub-Sector],Table3[[#This Row],[Sub-Sector]],Table2[% Away From Current Month High],"&lt;=0.05")/Table3[[#This Row],[Count]]</f>
        <v>0.46153846153846156</v>
      </c>
      <c r="P24" s="1">
        <f>COUNTIFS(Table2[Sub-Sector],Table3[[#This Row],[Sub-Sector]],Table2[% Away From 52W High],"&lt;=10")/Table3[[#This Row],[Count]]</f>
        <v>0.38461538461538464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0.76923076923076927</v>
      </c>
      <c r="S24" s="1">
        <f>COUNTIFS(Table2[Sub-Sector],Table3[[#This Row],[Sub-Sector]],Table2[% Price above 50 EMA],"&gt;=0")/Table3[[#This Row],[Count]]</f>
        <v>0.69230769230769229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0.46153846153846156</v>
      </c>
      <c r="V24" s="1">
        <f>COUNTIFS(Table2[Sub-Sector],Table3[[#This Row],[Sub-Sector]],Table2[Sharpe Ratio],"&gt;=0.10")/Table3[[#This Row],[Count]]</f>
        <v>0.92307692307692313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</v>
      </c>
      <c r="X24">
        <f>_xlfn.RANK.AVG(Table3[[#This Row],[Score]],Table3[Score],1)</f>
        <v>13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4">
        <f>_xlfn.RANK.AVG(Table3[[#This Row],[Score 2 ]],Table3[[Score 2 ]],1)</f>
        <v>23</v>
      </c>
    </row>
    <row r="25" spans="1:26" x14ac:dyDescent="0.3">
      <c r="A25" t="s">
        <v>60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0.5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0.25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0.75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0.75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0.75</v>
      </c>
      <c r="V25" s="1">
        <f>COUNTIFS(Table2[Sub-Sector],Table3[[#This Row],[Sub-Sector]],Table2[Sharpe Ratio],"&gt;=0.10")/Table3[[#This Row],[Count]]</f>
        <v>0.75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25">
        <f>_xlfn.RANK.AVG(Table3[[#This Row],[Score]],Table3[Score],1)</f>
        <v>16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5">
        <f>_xlfn.RANK.AVG(Table3[[#This Row],[Score 2 ]],Table3[[Score 2 ]],1)</f>
        <v>24</v>
      </c>
    </row>
    <row r="26" spans="1:26" x14ac:dyDescent="0.3">
      <c r="A26" t="s">
        <v>124</v>
      </c>
      <c r="B26">
        <f>COUNTIFS(Table2[Sub-Sector],Table3[[#This Row],[Sub-Sector]])</f>
        <v>24</v>
      </c>
      <c r="C26" s="1">
        <f>COUNTIFS(Table2[Sub-Sector],Table3[[#This Row],[Sub-Sector]],Table2[Uptrend],"Uptrend")/Table3[[#This Row],[Count]]</f>
        <v>0.54166666666666663</v>
      </c>
      <c r="D26" s="1">
        <f>COUNTIFS(Table2[Sub-Sector],Table3[[#This Row],[Sub-Sector]],Table2[1W Return vs Nifty],"&gt;=5")/Table3[[#This Row],[Count]]</f>
        <v>0.29166666666666669</v>
      </c>
      <c r="E26" s="1">
        <f>COUNTIFS(Table2[Sub-Sector],Table3[[#This Row],[Sub-Sector]],Table2[1M Return vs Nifty],"&gt;=5")/Table3[[#This Row],[Count]]</f>
        <v>0.45833333333333331</v>
      </c>
      <c r="F26" s="1">
        <f>COUNTIFS(Table2[Sub-Sector],Table3[[#This Row],[Sub-Sector]],Table2[6M Return vs Nifty],"&gt;=10")/Table3[[#This Row],[Count]]</f>
        <v>0.375</v>
      </c>
      <c r="G26" s="1">
        <f>COUNTIFS(Table2[Sub-Sector],Table3[[#This Row],[Sub-Sector]],Table2[1Y Return vs Nifty],"&gt;=10")/Table3[[#This Row],[Count]]</f>
        <v>0.625</v>
      </c>
      <c r="H26" s="1">
        <f>COUNTIFS(Table2[Sub-Sector],Table3[[#This Row],[Sub-Sector]],Table2[RSI Exponential â€“ 14D],"&gt;=50")/Table3[[#This Row],[Count]]</f>
        <v>0.875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0.66666666666666663</v>
      </c>
      <c r="O26" s="1">
        <f>COUNTIFS(Table2[Sub-Sector],Table3[[#This Row],[Sub-Sector]],Table2[% Away From Current Month High],"&lt;=0.05")/Table3[[#This Row],[Count]]</f>
        <v>0.75</v>
      </c>
      <c r="P26" s="1">
        <f>COUNTIFS(Table2[Sub-Sector],Table3[[#This Row],[Sub-Sector]],Table2[% Away From 52W High],"&lt;=10")/Table3[[#This Row],[Count]]</f>
        <v>0.375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0.91666666666666663</v>
      </c>
      <c r="S26" s="1">
        <f>COUNTIFS(Table2[Sub-Sector],Table3[[#This Row],[Sub-Sector]],Table2[% Price above 50 EMA],"&gt;=0")/Table3[[#This Row],[Count]]</f>
        <v>0.875</v>
      </c>
      <c r="T26" s="1">
        <f>COUNTIFS(Table2[Sub-Sector],Table3[[#This Row],[Sub-Sector]],Table2[% Price above 200 EMA],"&gt;=0")/Table3[[#This Row],[Count]]</f>
        <v>0.95833333333333337</v>
      </c>
      <c r="U26" s="1">
        <f>COUNTIFS(Table2[Sub-Sector],Table3[[#This Row],[Sub-Sector]],Table2[Rate of Change - Zone],"Positive")/Table3[[#This Row],[Count]]</f>
        <v>0.79166666666666663</v>
      </c>
      <c r="V26" s="1">
        <f>COUNTIFS(Table2[Sub-Sector],Table3[[#This Row],[Sub-Sector]],Table2[Sharpe Ratio],"&gt;=0.10")/Table3[[#This Row],[Count]]</f>
        <v>0.45833333333333331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26">
        <f>_xlfn.RANK.AVG(Table3[[#This Row],[Score]],Table3[Score],1)</f>
        <v>19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6">
        <f>_xlfn.RANK.AVG(Table3[[#This Row],[Score 2 ]],Table3[[Score 2 ]],1)</f>
        <v>25</v>
      </c>
    </row>
    <row r="27" spans="1:26" x14ac:dyDescent="0.3">
      <c r="A27" t="s">
        <v>140</v>
      </c>
      <c r="B27">
        <f>COUNTIFS(Table2[Sub-Sector],Table3[[#This Row],[Sub-Sector]])</f>
        <v>6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0.33333333333333331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0.83333333333333337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0.83333333333333337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0.16666666666666666</v>
      </c>
      <c r="P27" s="1">
        <f>COUNTIFS(Table2[Sub-Sector],Table3[[#This Row],[Sub-Sector]],Table2[% Away From 52W High],"&lt;=10")/Table3[[#This Row],[Count]]</f>
        <v>0.16666666666666666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0.83333333333333337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27">
        <f>_xlfn.RANK.AVG(Table3[[#This Row],[Score]],Table3[Score],1)</f>
        <v>27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7">
        <f>_xlfn.RANK.AVG(Table3[[#This Row],[Score 2 ]],Table3[[Score 2 ]],1)</f>
        <v>26</v>
      </c>
    </row>
    <row r="28" spans="1:26" x14ac:dyDescent="0.3">
      <c r="A28" t="s">
        <v>135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0.33333333333333331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0.66666666666666663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0.33333333333333331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0.66666666666666663</v>
      </c>
      <c r="O28" s="1">
        <f>COUNTIFS(Table2[Sub-Sector],Table3[[#This Row],[Sub-Sector]],Table2[% Away From Current Month High],"&lt;=0.05")/Table3[[#This Row],[Count]]</f>
        <v>0.66666666666666663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0.33333333333333331</v>
      </c>
      <c r="T28" s="1">
        <f>COUNTIFS(Table2[Sub-Sector],Table3[[#This Row],[Sub-Sector]],Table2[% Price above 200 EMA],"&gt;=0")/Table3[[#This Row],[Count]]</f>
        <v>0.66666666666666663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0.66666666666666663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28">
        <f>_xlfn.RANK.AVG(Table3[[#This Row],[Score]],Table3[Score],1)</f>
        <v>50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8">
        <f>_xlfn.RANK.AVG(Table3[[#This Row],[Score 2 ]],Table3[[Score 2 ]],1)</f>
        <v>27</v>
      </c>
    </row>
    <row r="29" spans="1:26" x14ac:dyDescent="0.3">
      <c r="A29" t="s">
        <v>198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1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0.5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29">
        <f>_xlfn.RANK.AVG(Table3[[#This Row],[Score]],Table3[Score],1)</f>
        <v>56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9">
        <f>_xlfn.RANK.AVG(Table3[[#This Row],[Score 2 ]],Table3[[Score 2 ]],1)</f>
        <v>28</v>
      </c>
    </row>
    <row r="30" spans="1:26" x14ac:dyDescent="0.3">
      <c r="A30" t="s">
        <v>332</v>
      </c>
      <c r="B30">
        <f>COUNTIFS(Table2[Sub-Sector],Table3[[#This Row],[Sub-Sector]])</f>
        <v>11</v>
      </c>
      <c r="C30" s="1">
        <f>COUNTIFS(Table2[Sub-Sector],Table3[[#This Row],[Sub-Sector]],Table2[Uptrend],"Uptrend")/Table3[[#This Row],[Count]]</f>
        <v>0.63636363636363635</v>
      </c>
      <c r="D30" s="1">
        <f>COUNTIFS(Table2[Sub-Sector],Table3[[#This Row],[Sub-Sector]],Table2[1W Return vs Nifty],"&gt;=5")/Table3[[#This Row],[Count]]</f>
        <v>0.36363636363636365</v>
      </c>
      <c r="E30" s="1">
        <f>COUNTIFS(Table2[Sub-Sector],Table3[[#This Row],[Sub-Sector]],Table2[1M Return vs Nifty],"&gt;=5")/Table3[[#This Row],[Count]]</f>
        <v>0.18181818181818182</v>
      </c>
      <c r="F30" s="1">
        <f>COUNTIFS(Table2[Sub-Sector],Table3[[#This Row],[Sub-Sector]],Table2[6M Return vs Nifty],"&gt;=10")/Table3[[#This Row],[Count]]</f>
        <v>0.72727272727272729</v>
      </c>
      <c r="G30" s="1">
        <f>COUNTIFS(Table2[Sub-Sector],Table3[[#This Row],[Sub-Sector]],Table2[1Y Return vs Nifty],"&gt;=10")/Table3[[#This Row],[Count]]</f>
        <v>0.63636363636363635</v>
      </c>
      <c r="H30" s="1">
        <f>COUNTIFS(Table2[Sub-Sector],Table3[[#This Row],[Sub-Sector]],Table2[RSI Exponential â€“ 14D],"&gt;=50")/Table3[[#This Row],[Count]]</f>
        <v>0.54545454545454541</v>
      </c>
      <c r="I30" s="1">
        <f>COUNTIFS(Table2[Sub-Sector],Table3[[#This Row],[Sub-Sector]],Table2[Relative Volume],"&gt;=1")/Table3[[#This Row],[Count]]</f>
        <v>0.36363636363636365</v>
      </c>
      <c r="J30" s="1">
        <f>COUNTIFS(Table2[Sub-Sector],Table3[[#This Row],[Sub-Sector]],Table2[% Away From Day Low],"&gt;=0.05")/Table3[[#This Row],[Count]]</f>
        <v>9.0909090909090912E-2</v>
      </c>
      <c r="K30" s="1">
        <f>COUNTIFS(Table2[Sub-Sector],Table3[[#This Row],[Sub-Sector]],Table2[% Away From Day High],"&lt;=0.05")/Table3[[#This Row],[Count]]</f>
        <v>0.81818181818181823</v>
      </c>
      <c r="L30" s="1">
        <f>COUNTIFS(Table2[Sub-Sector],Table3[[#This Row],[Sub-Sector]],Table2[% Away From Current Week Low],"&gt;=0.05")/Table3[[#This Row],[Count]]</f>
        <v>9.0909090909090912E-2</v>
      </c>
      <c r="M30" s="1">
        <f>COUNTIFS(Table2[Sub-Sector],Table3[[#This Row],[Sub-Sector]],Table2[% Away From Current Week High],"&lt;=0.05")/Table3[[#This Row],[Count]]</f>
        <v>0.81818181818181823</v>
      </c>
      <c r="N30" s="1">
        <f>COUNTIFS(Table2[Sub-Sector],Table3[[#This Row],[Sub-Sector]],Table2[% Away From Current Month Low],"&gt;=0.05")/Table3[[#This Row],[Count]]</f>
        <v>0.54545454545454541</v>
      </c>
      <c r="O30" s="1">
        <f>COUNTIFS(Table2[Sub-Sector],Table3[[#This Row],[Sub-Sector]],Table2[% Away From Current Month High],"&lt;=0.05")/Table3[[#This Row],[Count]]</f>
        <v>0.27272727272727271</v>
      </c>
      <c r="P30" s="1">
        <f>COUNTIFS(Table2[Sub-Sector],Table3[[#This Row],[Sub-Sector]],Table2[% Away From 52W High],"&lt;=10")/Table3[[#This Row],[Count]]</f>
        <v>0.45454545454545453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0.63636363636363635</v>
      </c>
      <c r="S30" s="1">
        <f>COUNTIFS(Table2[Sub-Sector],Table3[[#This Row],[Sub-Sector]],Table2[% Price above 50 EMA],"&gt;=0")/Table3[[#This Row],[Count]]</f>
        <v>0.63636363636363635</v>
      </c>
      <c r="T30" s="1">
        <f>COUNTIFS(Table2[Sub-Sector],Table3[[#This Row],[Sub-Sector]],Table2[% Price above 200 EMA],"&gt;=0")/Table3[[#This Row],[Count]]</f>
        <v>0.81818181818181823</v>
      </c>
      <c r="U30" s="1">
        <f>COUNTIFS(Table2[Sub-Sector],Table3[[#This Row],[Sub-Sector]],Table2[Rate of Change - Zone],"Positive")/Table3[[#This Row],[Count]]</f>
        <v>0.54545454545454541</v>
      </c>
      <c r="V30" s="1">
        <f>COUNTIFS(Table2[Sub-Sector],Table3[[#This Row],[Sub-Sector]],Table2[Sharpe Ratio],"&gt;=0.10")/Table3[[#This Row],[Count]]</f>
        <v>0.18181818181818182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30">
        <f>_xlfn.RANK.AVG(Table3[[#This Row],[Score]],Table3[Score],1)</f>
        <v>22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</v>
      </c>
      <c r="Z30">
        <f>_xlfn.RANK.AVG(Table3[[#This Row],[Score 2 ]],Table3[[Score 2 ]],1)</f>
        <v>29</v>
      </c>
    </row>
    <row r="31" spans="1:26" x14ac:dyDescent="0.3">
      <c r="A31" t="s">
        <v>233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0.6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0.6</v>
      </c>
      <c r="F31" s="1">
        <f>COUNTIFS(Table2[Sub-Sector],Table3[[#This Row],[Sub-Sector]],Table2[6M Return vs Nifty],"&gt;=10")/Table3[[#This Row],[Count]]</f>
        <v>0.4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0.4</v>
      </c>
      <c r="I31" s="1">
        <f>COUNTIFS(Table2[Sub-Sector],Table3[[#This Row],[Sub-Sector]],Table2[Relative Volume],"&gt;=1")/Table3[[#This Row],[Count]]</f>
        <v>0.8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0.6</v>
      </c>
      <c r="O31" s="1">
        <f>COUNTIFS(Table2[Sub-Sector],Table3[[#This Row],[Sub-Sector]],Table2[% Away From Current Month High],"&lt;=0.05")/Table3[[#This Row],[Count]]</f>
        <v>0.8</v>
      </c>
      <c r="P31" s="1">
        <f>COUNTIFS(Table2[Sub-Sector],Table3[[#This Row],[Sub-Sector]],Table2[% Away From 52W High],"&lt;=10")/Table3[[#This Row],[Count]]</f>
        <v>0.6</v>
      </c>
      <c r="Q31" s="1">
        <f>COUNTIFS(Table2[Sub-Sector],Table3[[#This Row],[Sub-Sector]],Table2[% Away From 52W Low],"&gt;=10")/Table3[[#This Row],[Count]]</f>
        <v>0.8</v>
      </c>
      <c r="R31" s="1">
        <f>COUNTIFS(Table2[Sub-Sector],Table3[[#This Row],[Sub-Sector]],Table2[% Price above 20 EMA],"&gt;=0")/Table3[[#This Row],[Count]]</f>
        <v>0.6</v>
      </c>
      <c r="S31" s="1">
        <f>COUNTIFS(Table2[Sub-Sector],Table3[[#This Row],[Sub-Sector]],Table2[% Price above 50 EMA],"&gt;=0")/Table3[[#This Row],[Count]]</f>
        <v>0.8</v>
      </c>
      <c r="T31" s="1">
        <f>COUNTIFS(Table2[Sub-Sector],Table3[[#This Row],[Sub-Sector]],Table2[% Price above 200 EMA],"&gt;=0")/Table3[[#This Row],[Count]]</f>
        <v>0.8</v>
      </c>
      <c r="U31" s="1">
        <f>COUNTIFS(Table2[Sub-Sector],Table3[[#This Row],[Sub-Sector]],Table2[Rate of Change - Zone],"Positive")/Table3[[#This Row],[Count]]</f>
        <v>0.6</v>
      </c>
      <c r="V31" s="1">
        <f>COUNTIFS(Table2[Sub-Sector],Table3[[#This Row],[Sub-Sector]],Table2[Sharpe Ratio],"&gt;=0.10")/Table3[[#This Row],[Count]]</f>
        <v>0.2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31">
        <f>_xlfn.RANK.AVG(Table3[[#This Row],[Score]],Table3[Score],1)</f>
        <v>36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1">
        <f>_xlfn.RANK.AVG(Table3[[#This Row],[Score 2 ]],Table3[[Score 2 ]],1)</f>
        <v>30</v>
      </c>
    </row>
    <row r="32" spans="1:26" x14ac:dyDescent="0.3">
      <c r="A32" t="s">
        <v>786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0.66666666666666663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0.33333333333333331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0.66666666666666663</v>
      </c>
      <c r="O32" s="1">
        <f>COUNTIFS(Table2[Sub-Sector],Table3[[#This Row],[Sub-Sector]],Table2[% Away From Current Month High],"&lt;=0.05")/Table3[[#This Row],[Count]]</f>
        <v>0.33333333333333331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0.33333333333333331</v>
      </c>
      <c r="S32" s="1">
        <f>COUNTIFS(Table2[Sub-Sector],Table3[[#This Row],[Sub-Sector]],Table2[% Price above 50 EMA],"&gt;=0")/Table3[[#This Row],[Count]]</f>
        <v>0.66666666666666663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0.33333333333333331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32">
        <f>_xlfn.RANK.AVG(Table3[[#This Row],[Score]],Table3[Score],1)</f>
        <v>26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2">
        <f>_xlfn.RANK.AVG(Table3[[#This Row],[Score 2 ]],Table3[[Score 2 ]],1)</f>
        <v>31</v>
      </c>
    </row>
    <row r="33" spans="1:26" x14ac:dyDescent="0.3">
      <c r="A33" t="s">
        <v>146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0.66666666666666663</v>
      </c>
      <c r="E33" s="1">
        <f>COUNTIFS(Table2[Sub-Sector],Table3[[#This Row],[Sub-Sector]],Table2[1M Return vs Nifty],"&gt;=5")/Table3[[#This Row],[Count]]</f>
        <v>0.33333333333333331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1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0.33333333333333331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0.33333333333333331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0.33333333333333331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1</v>
      </c>
      <c r="S33" s="1">
        <f>COUNTIFS(Table2[Sub-Sector],Table3[[#This Row],[Sub-Sector]],Table2[% Price above 50 EMA],"&gt;=0")/Table3[[#This Row],[Count]]</f>
        <v>0.66666666666666663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1</v>
      </c>
      <c r="V33" s="1">
        <f>COUNTIFS(Table2[Sub-Sector],Table3[[#This Row],[Sub-Sector]],Table2[Sharpe Ratio],"&gt;=0.10")/Table3[[#This Row],[Count]]</f>
        <v>0.33333333333333331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33">
        <f>_xlfn.RANK.AVG(Table3[[#This Row],[Score]],Table3[Score],1)</f>
        <v>21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3">
        <f>_xlfn.RANK.AVG(Table3[[#This Row],[Score 2 ]],Table3[[Score 2 ]],1)</f>
        <v>32</v>
      </c>
    </row>
    <row r="34" spans="1:26" x14ac:dyDescent="0.3">
      <c r="A34" t="s">
        <v>564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0.55555555555555558</v>
      </c>
      <c r="D34" s="1">
        <f>COUNTIFS(Table2[Sub-Sector],Table3[[#This Row],[Sub-Sector]],Table2[1W Return vs Nifty],"&gt;=5")/Table3[[#This Row],[Count]]</f>
        <v>0.1111111111111111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0.66666666666666663</v>
      </c>
      <c r="G34" s="1">
        <f>COUNTIFS(Table2[Sub-Sector],Table3[[#This Row],[Sub-Sector]],Table2[1Y Return vs Nifty],"&gt;=10")/Table3[[#This Row],[Count]]</f>
        <v>0.44444444444444442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0.22222222222222221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0.22222222222222221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0.55555555555555558</v>
      </c>
      <c r="O34" s="1">
        <f>COUNTIFS(Table2[Sub-Sector],Table3[[#This Row],[Sub-Sector]],Table2[% Away From Current Month High],"&lt;=0.05")/Table3[[#This Row],[Count]]</f>
        <v>0.55555555555555558</v>
      </c>
      <c r="P34" s="1">
        <f>COUNTIFS(Table2[Sub-Sector],Table3[[#This Row],[Sub-Sector]],Table2[% Away From 52W High],"&lt;=10")/Table3[[#This Row],[Count]]</f>
        <v>0.44444444444444442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0.88888888888888884</v>
      </c>
      <c r="U34" s="1">
        <f>COUNTIFS(Table2[Sub-Sector],Table3[[#This Row],[Sub-Sector]],Table2[Rate of Change - Zone],"Positive")/Table3[[#This Row],[Count]]</f>
        <v>0.77777777777777779</v>
      </c>
      <c r="V34" s="1">
        <f>COUNTIFS(Table2[Sub-Sector],Table3[[#This Row],[Sub-Sector]],Table2[Sharpe Ratio],"&gt;=0.10")/Table3[[#This Row],[Count]]</f>
        <v>0.22222222222222221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34">
        <f>_xlfn.RANK.AVG(Table3[[#This Row],[Score]],Table3[Score],1)</f>
        <v>34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>
        <f>_xlfn.RANK.AVG(Table3[[#This Row],[Score 2 ]],Table3[[Score 2 ]],1)</f>
        <v>33</v>
      </c>
    </row>
    <row r="35" spans="1:26" x14ac:dyDescent="0.3">
      <c r="A35" t="s">
        <v>174</v>
      </c>
      <c r="B35">
        <f>COUNTIFS(Table2[Sub-Sector],Table3[[#This Row],[Sub-Sector]])</f>
        <v>6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0.16666666666666666</v>
      </c>
      <c r="E35" s="1">
        <f>COUNTIFS(Table2[Sub-Sector],Table3[[#This Row],[Sub-Sector]],Table2[1M Return vs Nifty],"&gt;=5")/Table3[[#This Row],[Count]]</f>
        <v>0.16666666666666666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0.66666666666666663</v>
      </c>
      <c r="H35" s="1">
        <f>COUNTIFS(Table2[Sub-Sector],Table3[[#This Row],[Sub-Sector]],Table2[RSI Exponential â€“ 14D],"&gt;=50")/Table3[[#This Row],[Count]]</f>
        <v>0.66666666666666663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0.66666666666666663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0.83333333333333337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5">
        <f>_xlfn.RANK.AVG(Table3[[#This Row],[Score]],Table3[Score],1)</f>
        <v>32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5">
        <f>_xlfn.RANK.AVG(Table3[[#This Row],[Score 2 ]],Table3[[Score 2 ]],1)</f>
        <v>34</v>
      </c>
    </row>
    <row r="36" spans="1:26" x14ac:dyDescent="0.3">
      <c r="A36" t="s">
        <v>270</v>
      </c>
      <c r="B36">
        <f>COUNTIFS(Table2[Sub-Sector],Table3[[#This Row],[Sub-Sector]])</f>
        <v>20</v>
      </c>
      <c r="C36" s="1">
        <f>COUNTIFS(Table2[Sub-Sector],Table3[[#This Row],[Sub-Sector]],Table2[Uptrend],"Uptrend")/Table3[[#This Row],[Count]]</f>
        <v>0.45</v>
      </c>
      <c r="D36" s="1">
        <f>COUNTIFS(Table2[Sub-Sector],Table3[[#This Row],[Sub-Sector]],Table2[1W Return vs Nifty],"&gt;=5")/Table3[[#This Row],[Count]]</f>
        <v>0.25</v>
      </c>
      <c r="E36" s="1">
        <f>COUNTIFS(Table2[Sub-Sector],Table3[[#This Row],[Sub-Sector]],Table2[1M Return vs Nifty],"&gt;=5")/Table3[[#This Row],[Count]]</f>
        <v>0.35</v>
      </c>
      <c r="F36" s="1">
        <f>COUNTIFS(Table2[Sub-Sector],Table3[[#This Row],[Sub-Sector]],Table2[6M Return vs Nifty],"&gt;=10")/Table3[[#This Row],[Count]]</f>
        <v>0.75</v>
      </c>
      <c r="G36" s="1">
        <f>COUNTIFS(Table2[Sub-Sector],Table3[[#This Row],[Sub-Sector]],Table2[1Y Return vs Nifty],"&gt;=10")/Table3[[#This Row],[Count]]</f>
        <v>0.6</v>
      </c>
      <c r="H36" s="1">
        <f>COUNTIFS(Table2[Sub-Sector],Table3[[#This Row],[Sub-Sector]],Table2[RSI Exponential â€“ 14D],"&gt;=50")/Table3[[#This Row],[Count]]</f>
        <v>0.6</v>
      </c>
      <c r="I36" s="1">
        <f>COUNTIFS(Table2[Sub-Sector],Table3[[#This Row],[Sub-Sector]],Table2[Relative Volume],"&gt;=1")/Table3[[#This Row],[Count]]</f>
        <v>0.25</v>
      </c>
      <c r="J36" s="1">
        <f>COUNTIFS(Table2[Sub-Sector],Table3[[#This Row],[Sub-Sector]],Table2[% Away From Day Low],"&gt;=0.05")/Table3[[#This Row],[Count]]</f>
        <v>0.05</v>
      </c>
      <c r="K36" s="1">
        <f>COUNTIFS(Table2[Sub-Sector],Table3[[#This Row],[Sub-Sector]],Table2[% Away From Day High],"&lt;=0.05")/Table3[[#This Row],[Count]]</f>
        <v>0.95</v>
      </c>
      <c r="L36" s="1">
        <f>COUNTIFS(Table2[Sub-Sector],Table3[[#This Row],[Sub-Sector]],Table2[% Away From Current Week Low],"&gt;=0.05")/Table3[[#This Row],[Count]]</f>
        <v>0.05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0.4</v>
      </c>
      <c r="O36" s="1">
        <f>COUNTIFS(Table2[Sub-Sector],Table3[[#This Row],[Sub-Sector]],Table2[% Away From Current Month High],"&lt;=0.05")/Table3[[#This Row],[Count]]</f>
        <v>0.85</v>
      </c>
      <c r="P36" s="1">
        <f>COUNTIFS(Table2[Sub-Sector],Table3[[#This Row],[Sub-Sector]],Table2[% Away From 52W High],"&lt;=10")/Table3[[#This Row],[Count]]</f>
        <v>0.4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0.9</v>
      </c>
      <c r="S36" s="1">
        <f>COUNTIFS(Table2[Sub-Sector],Table3[[#This Row],[Sub-Sector]],Table2[% Price above 50 EMA],"&gt;=0")/Table3[[#This Row],[Count]]</f>
        <v>0.75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0.65</v>
      </c>
      <c r="V36" s="1">
        <f>COUNTIFS(Table2[Sub-Sector],Table3[[#This Row],[Sub-Sector]],Table2[Sharpe Ratio],"&gt;=0.10")/Table3[[#This Row],[Count]]</f>
        <v>0.25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36">
        <f>_xlfn.RANK.AVG(Table3[[#This Row],[Score]],Table3[Score],1)</f>
        <v>35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6">
        <f>_xlfn.RANK.AVG(Table3[[#This Row],[Score 2 ]],Table3[[Score 2 ]],1)</f>
        <v>35</v>
      </c>
    </row>
    <row r="37" spans="1:26" x14ac:dyDescent="0.3">
      <c r="A37" t="s">
        <v>507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0.25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0.25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0.25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0.25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0.25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0.75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0.25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37">
        <f>_xlfn.RANK.AVG(Table3[[#This Row],[Score]],Table3[Score],1)</f>
        <v>44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7">
        <f>_xlfn.RANK.AVG(Table3[[#This Row],[Score 2 ]],Table3[[Score 2 ]],1)</f>
        <v>36.5</v>
      </c>
    </row>
    <row r="38" spans="1:26" x14ac:dyDescent="0.3">
      <c r="A38" t="s">
        <v>496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0.8</v>
      </c>
      <c r="D38" s="1">
        <f>COUNTIFS(Table2[Sub-Sector],Table3[[#This Row],[Sub-Sector]],Table2[1W Return vs Nifty],"&gt;=5")/Table3[[#This Row],[Count]]</f>
        <v>0.4</v>
      </c>
      <c r="E38" s="1">
        <f>COUNTIFS(Table2[Sub-Sector],Table3[[#This Row],[Sub-Sector]],Table2[1M Return vs Nifty],"&gt;=5")/Table3[[#This Row],[Count]]</f>
        <v>0.4</v>
      </c>
      <c r="F38" s="1">
        <f>COUNTIFS(Table2[Sub-Sector],Table3[[#This Row],[Sub-Sector]],Table2[6M Return vs Nifty],"&gt;=10")/Table3[[#This Row],[Count]]</f>
        <v>0.4</v>
      </c>
      <c r="G38" s="1">
        <f>COUNTIFS(Table2[Sub-Sector],Table3[[#This Row],[Sub-Sector]],Table2[1Y Return vs Nifty],"&gt;=10")/Table3[[#This Row],[Count]]</f>
        <v>0</v>
      </c>
      <c r="H38" s="1">
        <f>COUNTIFS(Table2[Sub-Sector],Table3[[#This Row],[Sub-Sector]],Table2[RSI Exponential â€“ 14D],"&gt;=50")/Table3[[#This Row],[Count]]</f>
        <v>0.6</v>
      </c>
      <c r="I38" s="1">
        <f>COUNTIFS(Table2[Sub-Sector],Table3[[#This Row],[Sub-Sector]],Table2[Relative Volume],"&gt;=1")/Table3[[#This Row],[Count]]</f>
        <v>0.8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0.8</v>
      </c>
      <c r="O38" s="1">
        <f>COUNTIFS(Table2[Sub-Sector],Table3[[#This Row],[Sub-Sector]],Table2[% Away From Current Month High],"&lt;=0.05")/Table3[[#This Row],[Count]]</f>
        <v>0.6</v>
      </c>
      <c r="P38" s="1">
        <f>COUNTIFS(Table2[Sub-Sector],Table3[[#This Row],[Sub-Sector]],Table2[% Away From 52W High],"&lt;=10")/Table3[[#This Row],[Count]]</f>
        <v>0.4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1</v>
      </c>
      <c r="S38" s="1">
        <f>COUNTIFS(Table2[Sub-Sector],Table3[[#This Row],[Sub-Sector]],Table2[% Price above 50 EMA],"&gt;=0")/Table3[[#This Row],[Count]]</f>
        <v>1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38">
        <f>_xlfn.RANK.AVG(Table3[[#This Row],[Score]],Table3[Score],1)</f>
        <v>18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8">
        <f>_xlfn.RANK.AVG(Table3[[#This Row],[Score 2 ]],Table3[[Score 2 ]],1)</f>
        <v>36.5</v>
      </c>
    </row>
    <row r="39" spans="1:26" x14ac:dyDescent="0.3">
      <c r="A39" t="s">
        <v>252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0.5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0.5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0.5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39">
        <f>_xlfn.RANK.AVG(Table3[[#This Row],[Score]],Table3[Score],1)</f>
        <v>74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9">
        <f>_xlfn.RANK.AVG(Table3[[#This Row],[Score 2 ]],Table3[[Score 2 ]],1)</f>
        <v>38</v>
      </c>
    </row>
    <row r="40" spans="1:26" x14ac:dyDescent="0.3">
      <c r="A40" t="s">
        <v>835</v>
      </c>
      <c r="B40">
        <f>COUNTIFS(Table2[Sub-Sector],Table3[[#This Row],[Sub-Sector]])</f>
        <v>3</v>
      </c>
      <c r="C40" s="1">
        <f>COUNTIFS(Table2[Sub-Sector],Table3[[#This Row],[Sub-Sector]],Table2[Uptrend],"Uptrend")/Table3[[#This Row],[Count]]</f>
        <v>0.33333333333333331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0.66666666666666663</v>
      </c>
      <c r="G40" s="1">
        <f>COUNTIFS(Table2[Sub-Sector],Table3[[#This Row],[Sub-Sector]],Table2[1Y Return vs Nifty],"&gt;=10")/Table3[[#This Row],[Count]]</f>
        <v>0.33333333333333331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Volume],"&gt;=1")/Table3[[#This Row],[Count]]</f>
        <v>0.33333333333333331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0.33333333333333331</v>
      </c>
      <c r="O40" s="1">
        <f>COUNTIFS(Table2[Sub-Sector],Table3[[#This Row],[Sub-Sector]],Table2[% Away From Current Month High],"&lt;=0.05")/Table3[[#This Row],[Count]]</f>
        <v>0.66666666666666663</v>
      </c>
      <c r="P40" s="1">
        <f>COUNTIFS(Table2[Sub-Sector],Table3[[#This Row],[Sub-Sector]],Table2[% Away From 52W High],"&lt;=10")/Table3[[#This Row],[Count]]</f>
        <v>0.66666666666666663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1</v>
      </c>
      <c r="S40" s="1">
        <f>COUNTIFS(Table2[Sub-Sector],Table3[[#This Row],[Sub-Sector]],Table2[% Price above 50 EMA],"&gt;=0")/Table3[[#This Row],[Count]]</f>
        <v>1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0.66666666666666663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40">
        <f>_xlfn.RANK.AVG(Table3[[#This Row],[Score]],Table3[Score],1)</f>
        <v>57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0">
        <f>_xlfn.RANK.AVG(Table3[[#This Row],[Score 2 ]],Table3[[Score 2 ]],1)</f>
        <v>39</v>
      </c>
    </row>
    <row r="41" spans="1:26" x14ac:dyDescent="0.3">
      <c r="A41" t="s">
        <v>65</v>
      </c>
      <c r="B41">
        <f>COUNTIFS(Table2[Sub-Sector],Table3[[#This Row],[Sub-Sector]])</f>
        <v>3</v>
      </c>
      <c r="C41" s="1">
        <f>COUNTIFS(Table2[Sub-Sector],Table3[[#This Row],[Sub-Sector]],Table2[Uptrend],"Uptrend")/Table3[[#This Row],[Count]]</f>
        <v>0.33333333333333331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0.66666666666666663</v>
      </c>
      <c r="G41" s="1">
        <f>COUNTIFS(Table2[Sub-Sector],Table3[[#This Row],[Sub-Sector]],Table2[1Y Return vs Nifty],"&gt;=10")/Table3[[#This Row],[Count]]</f>
        <v>0.66666666666666663</v>
      </c>
      <c r="H41" s="1">
        <f>COUNTIFS(Table2[Sub-Sector],Table3[[#This Row],[Sub-Sector]],Table2[RSI Exponential â€“ 14D],"&gt;=50")/Table3[[#This Row],[Count]]</f>
        <v>0.33333333333333331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0.33333333333333331</v>
      </c>
      <c r="O41" s="1">
        <f>COUNTIFS(Table2[Sub-Sector],Table3[[#This Row],[Sub-Sector]],Table2[% Away From Current Month High],"&lt;=0.05")/Table3[[#This Row],[Count]]</f>
        <v>0.33333333333333331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0.33333333333333331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0.66666666666666663</v>
      </c>
      <c r="V41" s="1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41">
        <f>_xlfn.RANK.AVG(Table3[[#This Row],[Score]],Table3[Score],1)</f>
        <v>79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1">
        <f>_xlfn.RANK.AVG(Table3[[#This Row],[Score 2 ]],Table3[[Score 2 ]],1)</f>
        <v>40.5</v>
      </c>
    </row>
    <row r="42" spans="1:26" x14ac:dyDescent="0.3">
      <c r="A42" t="s">
        <v>161</v>
      </c>
      <c r="B42">
        <f>COUNTIFS(Table2[Sub-Sector],Table3[[#This Row],[Sub-Sector]])</f>
        <v>9</v>
      </c>
      <c r="C42" s="1">
        <f>COUNTIFS(Table2[Sub-Sector],Table3[[#This Row],[Sub-Sector]],Table2[Uptrend],"Uptrend")/Table3[[#This Row],[Count]]</f>
        <v>0.66666666666666663</v>
      </c>
      <c r="D42" s="1">
        <f>COUNTIFS(Table2[Sub-Sector],Table3[[#This Row],[Sub-Sector]],Table2[1W Return vs Nifty],"&gt;=5")/Table3[[#This Row],[Count]]</f>
        <v>0.22222222222222221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0.44444444444444442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0.77777777777777779</v>
      </c>
      <c r="I42" s="1">
        <f>COUNTIFS(Table2[Sub-Sector],Table3[[#This Row],[Sub-Sector]],Table2[Relative Volume],"&gt;=1")/Table3[[#This Row],[Count]]</f>
        <v>0.44444444444444442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0.88888888888888884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0.88888888888888884</v>
      </c>
      <c r="N42" s="1">
        <f>COUNTIFS(Table2[Sub-Sector],Table3[[#This Row],[Sub-Sector]],Table2[% Away From Current Month Low],"&gt;=0.05")/Table3[[#This Row],[Count]]</f>
        <v>0.66666666666666663</v>
      </c>
      <c r="O42" s="1">
        <f>COUNTIFS(Table2[Sub-Sector],Table3[[#This Row],[Sub-Sector]],Table2[% Away From Current Month High],"&lt;=0.05")/Table3[[#This Row],[Count]]</f>
        <v>0.55555555555555558</v>
      </c>
      <c r="P42" s="1">
        <f>COUNTIFS(Table2[Sub-Sector],Table3[[#This Row],[Sub-Sector]],Table2[% Away From 52W High],"&lt;=10")/Table3[[#This Row],[Count]]</f>
        <v>0.77777777777777779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0.77777777777777779</v>
      </c>
      <c r="S42" s="1">
        <f>COUNTIFS(Table2[Sub-Sector],Table3[[#This Row],[Sub-Sector]],Table2[% Price above 50 EMA],"&gt;=0")/Table3[[#This Row],[Count]]</f>
        <v>0.88888888888888884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0.77777777777777779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42">
        <f>_xlfn.RANK.AVG(Table3[[#This Row],[Score]],Table3[Score],1)</f>
        <v>29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2">
        <f>_xlfn.RANK.AVG(Table3[[#This Row],[Score 2 ]],Table3[[Score 2 ]],1)</f>
        <v>40.5</v>
      </c>
    </row>
    <row r="43" spans="1:26" x14ac:dyDescent="0.3">
      <c r="A43" t="s">
        <v>1099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0.5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43">
        <f>_xlfn.RANK.AVG(Table3[[#This Row],[Score]],Table3[Score],1)</f>
        <v>25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3">
        <f>_xlfn.RANK.AVG(Table3[[#This Row],[Score 2 ]],Table3[[Score 2 ]],1)</f>
        <v>42.5</v>
      </c>
    </row>
    <row r="44" spans="1:26" x14ac:dyDescent="0.3">
      <c r="A44" t="s">
        <v>86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1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1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44">
        <f>_xlfn.RANK.AVG(Table3[[#This Row],[Score]],Table3[Score],1)</f>
        <v>15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4">
        <f>_xlfn.RANK.AVG(Table3[[#This Row],[Score 2 ]],Table3[[Score 2 ]],1)</f>
        <v>42.5</v>
      </c>
    </row>
    <row r="45" spans="1:26" x14ac:dyDescent="0.3">
      <c r="A45" t="s">
        <v>228</v>
      </c>
      <c r="B45">
        <f>COUNTIFS(Table2[Sub-Sector],Table3[[#This Row],[Sub-Sector]])</f>
        <v>8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0.125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0.25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0.25</v>
      </c>
      <c r="O45" s="1">
        <f>COUNTIFS(Table2[Sub-Sector],Table3[[#This Row],[Sub-Sector]],Table2[% Away From Current Month High],"&lt;=0.05")/Table3[[#This Row],[Count]]</f>
        <v>0.125</v>
      </c>
      <c r="P45" s="1">
        <f>COUNTIFS(Table2[Sub-Sector],Table3[[#This Row],[Sub-Sector]],Table2[% Away From 52W High],"&lt;=10")/Table3[[#This Row],[Count]]</f>
        <v>0.75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0.75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0.375</v>
      </c>
      <c r="V45" s="1">
        <f>COUNTIFS(Table2[Sub-Sector],Table3[[#This Row],[Sub-Sector]],Table2[Sharpe Ratio],"&gt;=0.10")/Table3[[#This Row],[Count]]</f>
        <v>0.375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45">
        <f>_xlfn.RANK.AVG(Table3[[#This Row],[Score]],Table3[Score],1)</f>
        <v>28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5">
        <f>_xlfn.RANK.AVG(Table3[[#This Row],[Score 2 ]],Table3[[Score 2 ]],1)</f>
        <v>44</v>
      </c>
    </row>
    <row r="46" spans="1:26" x14ac:dyDescent="0.3">
      <c r="A46" t="s">
        <v>127</v>
      </c>
      <c r="B46">
        <f>COUNTIFS(Table2[Sub-Sector],Table3[[#This Row],[Sub-Sector]])</f>
        <v>8</v>
      </c>
      <c r="C46" s="1">
        <f>COUNTIFS(Table2[Sub-Sector],Table3[[#This Row],[Sub-Sector]],Table2[Uptrend],"Uptrend")/Table3[[#This Row],[Count]]</f>
        <v>0.625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0.25</v>
      </c>
      <c r="F46" s="1">
        <f>COUNTIFS(Table2[Sub-Sector],Table3[[#This Row],[Sub-Sector]],Table2[6M Return vs Nifty],"&gt;=10")/Table3[[#This Row],[Count]]</f>
        <v>0.625</v>
      </c>
      <c r="G46" s="1">
        <f>COUNTIFS(Table2[Sub-Sector],Table3[[#This Row],[Sub-Sector]],Table2[1Y Return vs Nifty],"&gt;=10")/Table3[[#This Row],[Count]]</f>
        <v>0.625</v>
      </c>
      <c r="H46" s="1">
        <f>COUNTIFS(Table2[Sub-Sector],Table3[[#This Row],[Sub-Sector]],Table2[RSI Exponential â€“ 14D],"&gt;=50")/Table3[[#This Row],[Count]]</f>
        <v>0.25</v>
      </c>
      <c r="I46" s="1">
        <f>COUNTIFS(Table2[Sub-Sector],Table3[[#This Row],[Sub-Sector]],Table2[Relative Volume],"&gt;=1")/Table3[[#This Row],[Count]]</f>
        <v>0.375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0.875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0.875</v>
      </c>
      <c r="N46" s="1">
        <f>COUNTIFS(Table2[Sub-Sector],Table3[[#This Row],[Sub-Sector]],Table2[% Away From Current Month Low],"&gt;=0.05")/Table3[[#This Row],[Count]]</f>
        <v>0.375</v>
      </c>
      <c r="O46" s="1">
        <f>COUNTIFS(Table2[Sub-Sector],Table3[[#This Row],[Sub-Sector]],Table2[% Away From Current Month High],"&lt;=0.05")/Table3[[#This Row],[Count]]</f>
        <v>0.375</v>
      </c>
      <c r="P46" s="1">
        <f>COUNTIFS(Table2[Sub-Sector],Table3[[#This Row],[Sub-Sector]],Table2[% Away From 52W High],"&lt;=10")/Table3[[#This Row],[Count]]</f>
        <v>0.5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0.375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0.875</v>
      </c>
      <c r="U46" s="1">
        <f>COUNTIFS(Table2[Sub-Sector],Table3[[#This Row],[Sub-Sector]],Table2[Rate of Change - Zone],"Positive")/Table3[[#This Row],[Count]]</f>
        <v>0.25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46">
        <f>_xlfn.RANK.AVG(Table3[[#This Row],[Score]],Table3[Score],1)</f>
        <v>53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6">
        <f>_xlfn.RANK.AVG(Table3[[#This Row],[Score 2 ]],Table3[[Score 2 ]],1)</f>
        <v>45</v>
      </c>
    </row>
    <row r="47" spans="1:26" x14ac:dyDescent="0.3">
      <c r="A47" t="s">
        <v>54</v>
      </c>
      <c r="B47">
        <f>COUNTIFS(Table2[Sub-Sector],Table3[[#This Row],[Sub-Sector]])</f>
        <v>45</v>
      </c>
      <c r="C47" s="1">
        <f>COUNTIFS(Table2[Sub-Sector],Table3[[#This Row],[Sub-Sector]],Table2[Uptrend],"Uptrend")/Table3[[#This Row],[Count]]</f>
        <v>0.8</v>
      </c>
      <c r="D47" s="1">
        <f>COUNTIFS(Table2[Sub-Sector],Table3[[#This Row],[Sub-Sector]],Table2[1W Return vs Nifty],"&gt;=5")/Table3[[#This Row],[Count]]</f>
        <v>0.13333333333333333</v>
      </c>
      <c r="E47" s="1">
        <f>COUNTIFS(Table2[Sub-Sector],Table3[[#This Row],[Sub-Sector]],Table2[1M Return vs Nifty],"&gt;=5")/Table3[[#This Row],[Count]]</f>
        <v>0.28888888888888886</v>
      </c>
      <c r="F47" s="1">
        <f>COUNTIFS(Table2[Sub-Sector],Table3[[#This Row],[Sub-Sector]],Table2[6M Return vs Nifty],"&gt;=10")/Table3[[#This Row],[Count]]</f>
        <v>0.62222222222222223</v>
      </c>
      <c r="G47" s="1">
        <f>COUNTIFS(Table2[Sub-Sector],Table3[[#This Row],[Sub-Sector]],Table2[1Y Return vs Nifty],"&gt;=10")/Table3[[#This Row],[Count]]</f>
        <v>0.71111111111111114</v>
      </c>
      <c r="H47" s="1">
        <f>COUNTIFS(Table2[Sub-Sector],Table3[[#This Row],[Sub-Sector]],Table2[RSI Exponential â€“ 14D],"&gt;=50")/Table3[[#This Row],[Count]]</f>
        <v>0.31111111111111112</v>
      </c>
      <c r="I47" s="1">
        <f>COUNTIFS(Table2[Sub-Sector],Table3[[#This Row],[Sub-Sector]],Table2[Relative Volume],"&gt;=1")/Table3[[#This Row],[Count]]</f>
        <v>0.31111111111111112</v>
      </c>
      <c r="J47" s="1">
        <f>COUNTIFS(Table2[Sub-Sector],Table3[[#This Row],[Sub-Sector]],Table2[% Away From Day Low],"&gt;=0.05")/Table3[[#This Row],[Count]]</f>
        <v>4.4444444444444446E-2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6.6666666666666666E-2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0.48888888888888887</v>
      </c>
      <c r="O47" s="1">
        <f>COUNTIFS(Table2[Sub-Sector],Table3[[#This Row],[Sub-Sector]],Table2[% Away From Current Month High],"&lt;=0.05")/Table3[[#This Row],[Count]]</f>
        <v>0.35555555555555557</v>
      </c>
      <c r="P47" s="1">
        <f>COUNTIFS(Table2[Sub-Sector],Table3[[#This Row],[Sub-Sector]],Table2[% Away From 52W High],"&lt;=10")/Table3[[#This Row],[Count]]</f>
        <v>0.51111111111111107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0.46666666666666667</v>
      </c>
      <c r="S47" s="1">
        <f>COUNTIFS(Table2[Sub-Sector],Table3[[#This Row],[Sub-Sector]],Table2[% Price above 50 EMA],"&gt;=0")/Table3[[#This Row],[Count]]</f>
        <v>0.73333333333333328</v>
      </c>
      <c r="T47" s="1">
        <f>COUNTIFS(Table2[Sub-Sector],Table3[[#This Row],[Sub-Sector]],Table2[% Price above 200 EMA],"&gt;=0")/Table3[[#This Row],[Count]]</f>
        <v>0.93333333333333335</v>
      </c>
      <c r="U47" s="1">
        <f>COUNTIFS(Table2[Sub-Sector],Table3[[#This Row],[Sub-Sector]],Table2[Rate of Change - Zone],"Positive")/Table3[[#This Row],[Count]]</f>
        <v>0.28888888888888886</v>
      </c>
      <c r="V47" s="1">
        <f>COUNTIFS(Table2[Sub-Sector],Table3[[#This Row],[Sub-Sector]],Table2[Sharpe Ratio],"&gt;=0.10")/Table3[[#This Row],[Count]]</f>
        <v>0.15555555555555556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47">
        <f>_xlfn.RANK.AVG(Table3[[#This Row],[Score]],Table3[Score],1)</f>
        <v>37.5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7">
        <f>_xlfn.RANK.AVG(Table3[[#This Row],[Score 2 ]],Table3[[Score 2 ]],1)</f>
        <v>46</v>
      </c>
    </row>
    <row r="48" spans="1:26" x14ac:dyDescent="0.3">
      <c r="A48" t="s">
        <v>187</v>
      </c>
      <c r="B48">
        <f>COUNTIFS(Table2[Sub-Sector],Table3[[#This Row],[Sub-Sector]])</f>
        <v>28</v>
      </c>
      <c r="C48" s="1">
        <f>COUNTIFS(Table2[Sub-Sector],Table3[[#This Row],[Sub-Sector]],Table2[Uptrend],"Uptrend")/Table3[[#This Row],[Count]]</f>
        <v>0.5357142857142857</v>
      </c>
      <c r="D48" s="1">
        <f>COUNTIFS(Table2[Sub-Sector],Table3[[#This Row],[Sub-Sector]],Table2[1W Return vs Nifty],"&gt;=5")/Table3[[#This Row],[Count]]</f>
        <v>0.14285714285714285</v>
      </c>
      <c r="E48" s="1">
        <f>COUNTIFS(Table2[Sub-Sector],Table3[[#This Row],[Sub-Sector]],Table2[1M Return vs Nifty],"&gt;=5")/Table3[[#This Row],[Count]]</f>
        <v>0.21428571428571427</v>
      </c>
      <c r="F48" s="1">
        <f>COUNTIFS(Table2[Sub-Sector],Table3[[#This Row],[Sub-Sector]],Table2[6M Return vs Nifty],"&gt;=10")/Table3[[#This Row],[Count]]</f>
        <v>0.4642857142857143</v>
      </c>
      <c r="G48" s="1">
        <f>COUNTIFS(Table2[Sub-Sector],Table3[[#This Row],[Sub-Sector]],Table2[1Y Return vs Nifty],"&gt;=10")/Table3[[#This Row],[Count]]</f>
        <v>0.5357142857142857</v>
      </c>
      <c r="H48" s="1">
        <f>COUNTIFS(Table2[Sub-Sector],Table3[[#This Row],[Sub-Sector]],Table2[RSI Exponential â€“ 14D],"&gt;=50")/Table3[[#This Row],[Count]]</f>
        <v>0.42857142857142855</v>
      </c>
      <c r="I48" s="1">
        <f>COUNTIFS(Table2[Sub-Sector],Table3[[#This Row],[Sub-Sector]],Table2[Relative Volume],"&gt;=1")/Table3[[#This Row],[Count]]</f>
        <v>0.35714285714285715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0.9642857142857143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0.32142857142857145</v>
      </c>
      <c r="O48" s="1">
        <f>COUNTIFS(Table2[Sub-Sector],Table3[[#This Row],[Sub-Sector]],Table2[% Away From Current Month High],"&lt;=0.05")/Table3[[#This Row],[Count]]</f>
        <v>0.5357142857142857</v>
      </c>
      <c r="P48" s="1">
        <f>COUNTIFS(Table2[Sub-Sector],Table3[[#This Row],[Sub-Sector]],Table2[% Away From 52W High],"&lt;=10")/Table3[[#This Row],[Count]]</f>
        <v>0.35714285714285715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0.5357142857142857</v>
      </c>
      <c r="S48" s="1">
        <f>COUNTIFS(Table2[Sub-Sector],Table3[[#This Row],[Sub-Sector]],Table2[% Price above 50 EMA],"&gt;=0")/Table3[[#This Row],[Count]]</f>
        <v>0.5714285714285714</v>
      </c>
      <c r="T48" s="1">
        <f>COUNTIFS(Table2[Sub-Sector],Table3[[#This Row],[Sub-Sector]],Table2[% Price above 200 EMA],"&gt;=0")/Table3[[#This Row],[Count]]</f>
        <v>0.8928571428571429</v>
      </c>
      <c r="U48" s="1">
        <f>COUNTIFS(Table2[Sub-Sector],Table3[[#This Row],[Sub-Sector]],Table2[Rate of Change - Zone],"Positive")/Table3[[#This Row],[Count]]</f>
        <v>0.5357142857142857</v>
      </c>
      <c r="V48" s="1">
        <f>COUNTIFS(Table2[Sub-Sector],Table3[[#This Row],[Sub-Sector]],Table2[Sharpe Ratio],"&gt;=0.10")/Table3[[#This Row],[Count]]</f>
        <v>0.42857142857142855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48">
        <f>_xlfn.RANK.AVG(Table3[[#This Row],[Score]],Table3[Score],1)</f>
        <v>46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8">
        <f>_xlfn.RANK.AVG(Table3[[#This Row],[Score 2 ]],Table3[[Score 2 ]],1)</f>
        <v>47.5</v>
      </c>
    </row>
    <row r="49" spans="1:26" x14ac:dyDescent="0.3">
      <c r="A49" t="s">
        <v>103</v>
      </c>
      <c r="B49">
        <f>COUNTIFS(Table2[Sub-Sector],Table3[[#This Row],[Sub-Sector]])</f>
        <v>4</v>
      </c>
      <c r="C49" s="1">
        <f>COUNTIFS(Table2[Sub-Sector],Table3[[#This Row],[Sub-Sector]],Table2[Uptrend],"Uptrend")/Table3[[#This Row],[Count]]</f>
        <v>0.25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0.25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0.75</v>
      </c>
      <c r="I49" s="1">
        <f>COUNTIFS(Table2[Sub-Sector],Table3[[#This Row],[Sub-Sector]],Table2[Relative Volume],"&gt;=1")/Table3[[#This Row],[Count]]</f>
        <v>0.25</v>
      </c>
      <c r="J49" s="1">
        <f>COUNTIFS(Table2[Sub-Sector],Table3[[#This Row],[Sub-Sector]],Table2[% Away From Day Low],"&gt;=0.05")/Table3[[#This Row],[Count]]</f>
        <v>0.25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0.75</v>
      </c>
      <c r="O49" s="1">
        <f>COUNTIFS(Table2[Sub-Sector],Table3[[#This Row],[Sub-Sector]],Table2[% Away From Current Month High],"&lt;=0.05")/Table3[[#This Row],[Count]]</f>
        <v>0.25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0.75</v>
      </c>
      <c r="V49" s="1">
        <f>COUNTIFS(Table2[Sub-Sector],Table3[[#This Row],[Sub-Sector]],Table2[Sharpe Ratio],"&gt;=0.10")/Table3[[#This Row],[Count]]</f>
        <v>0.75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49">
        <f>_xlfn.RANK.AVG(Table3[[#This Row],[Score]],Table3[Score],1)</f>
        <v>75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9">
        <f>_xlfn.RANK.AVG(Table3[[#This Row],[Score 2 ]],Table3[[Score 2 ]],1)</f>
        <v>47.5</v>
      </c>
    </row>
    <row r="50" spans="1:26" x14ac:dyDescent="0.3">
      <c r="A50" t="s">
        <v>510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0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50">
        <f>_xlfn.RANK.AVG(Table3[[#This Row],[Score]],Table3[Score],1)</f>
        <v>58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0">
        <f>_xlfn.RANK.AVG(Table3[[#This Row],[Score 2 ]],Table3[[Score 2 ]],1)</f>
        <v>49</v>
      </c>
    </row>
    <row r="51" spans="1:26" x14ac:dyDescent="0.3">
      <c r="A51" t="s">
        <v>100</v>
      </c>
      <c r="B51">
        <f>COUNTIFS(Table2[Sub-Sector],Table3[[#This Row],[Sub-Sector]])</f>
        <v>3</v>
      </c>
      <c r="C51" s="1">
        <f>COUNTIFS(Table2[Sub-Sector],Table3[[#This Row],[Sub-Sector]],Table2[Uptrend],"Uptrend")/Table3[[#This Row],[Count]]</f>
        <v>0.66666666666666663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0.33333333333333331</v>
      </c>
      <c r="F51" s="1">
        <f>COUNTIFS(Table2[Sub-Sector],Table3[[#This Row],[Sub-Sector]],Table2[6M Return vs Nifty],"&gt;=10")/Table3[[#This Row],[Count]]</f>
        <v>0.33333333333333331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0.33333333333333331</v>
      </c>
      <c r="I51" s="1">
        <f>COUNTIFS(Table2[Sub-Sector],Table3[[#This Row],[Sub-Sector]],Table2[Relative Volume],"&gt;=1")/Table3[[#This Row],[Count]]</f>
        <v>0.33333333333333331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0.33333333333333331</v>
      </c>
      <c r="O51" s="1">
        <f>COUNTIFS(Table2[Sub-Sector],Table3[[#This Row],[Sub-Sector]],Table2[% Away From Current Month High],"&lt;=0.05")/Table3[[#This Row],[Count]]</f>
        <v>0.66666666666666663</v>
      </c>
      <c r="P51" s="1">
        <f>COUNTIFS(Table2[Sub-Sector],Table3[[#This Row],[Sub-Sector]],Table2[% Away From 52W High],"&lt;=10")/Table3[[#This Row],[Count]]</f>
        <v>0.33333333333333331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0.33333333333333331</v>
      </c>
      <c r="S51" s="1">
        <f>COUNTIFS(Table2[Sub-Sector],Table3[[#This Row],[Sub-Sector]],Table2[% Price above 50 EMA],"&gt;=0")/Table3[[#This Row],[Count]]</f>
        <v>0.33333333333333331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0.33333333333333331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51">
        <f>_xlfn.RANK.AVG(Table3[[#This Row],[Score]],Table3[Score],1)</f>
        <v>48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1">
        <f>_xlfn.RANK.AVG(Table3[[#This Row],[Score 2 ]],Table3[[Score 2 ]],1)</f>
        <v>50</v>
      </c>
    </row>
    <row r="52" spans="1:26" x14ac:dyDescent="0.3">
      <c r="A52" t="s">
        <v>117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0.5</v>
      </c>
      <c r="D52" s="1">
        <f>COUNTIFS(Table2[Sub-Sector],Table3[[#This Row],[Sub-Sector]],Table2[1W Return vs Nifty],"&gt;=5")/Table3[[#This Row],[Count]]</f>
        <v>0.5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0.5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0.5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0.5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0.5</v>
      </c>
      <c r="V52" s="1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52">
        <f>_xlfn.RANK.AVG(Table3[[#This Row],[Score]],Table3[Score],1)</f>
        <v>51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2">
        <f>_xlfn.RANK.AVG(Table3[[#This Row],[Score 2 ]],Table3[[Score 2 ]],1)</f>
        <v>51</v>
      </c>
    </row>
    <row r="53" spans="1:26" x14ac:dyDescent="0.3">
      <c r="A53" t="s">
        <v>322</v>
      </c>
      <c r="B53">
        <f>COUNTIFS(Table2[Sub-Sector],Table3[[#This Row],[Sub-Sector]])</f>
        <v>3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0.66666666666666663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53">
        <f>_xlfn.RANK.AVG(Table3[[#This Row],[Score]],Table3[Score],1)</f>
        <v>91.5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3">
        <f>_xlfn.RANK.AVG(Table3[[#This Row],[Score 2 ]],Table3[[Score 2 ]],1)</f>
        <v>53.5</v>
      </c>
    </row>
    <row r="54" spans="1:26" x14ac:dyDescent="0.3">
      <c r="A54" t="s">
        <v>154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4">
        <f>_xlfn.RANK.AVG(Table3[[#This Row],[Score]],Table3[Score],1)</f>
        <v>59.5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4">
        <f>_xlfn.RANK.AVG(Table3[[#This Row],[Score 2 ]],Table3[[Score 2 ]],1)</f>
        <v>53.5</v>
      </c>
    </row>
    <row r="55" spans="1:26" x14ac:dyDescent="0.3">
      <c r="A55" t="s">
        <v>743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5">
        <f>_xlfn.RANK.AVG(Table3[[#This Row],[Score]],Table3[Score],1)</f>
        <v>59.5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5">
        <f>_xlfn.RANK.AVG(Table3[[#This Row],[Score 2 ]],Table3[[Score 2 ]],1)</f>
        <v>53.5</v>
      </c>
    </row>
    <row r="56" spans="1:26" x14ac:dyDescent="0.3">
      <c r="A56" t="s">
        <v>1710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56">
        <f>_xlfn.RANK.AVG(Table3[[#This Row],[Score]],Table3[Score],1)</f>
        <v>91.5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6">
        <f>_xlfn.RANK.AVG(Table3[[#This Row],[Score 2 ]],Table3[[Score 2 ]],1)</f>
        <v>53.5</v>
      </c>
    </row>
    <row r="57" spans="1:26" x14ac:dyDescent="0.3">
      <c r="A57" t="s">
        <v>1570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1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0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7">
        <f>_xlfn.RANK.AVG(Table3[[#This Row],[Score]],Table3[Score],1)</f>
        <v>64.5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7">
        <f>_xlfn.RANK.AVG(Table3[[#This Row],[Score 2 ]],Table3[[Score 2 ]],1)</f>
        <v>56</v>
      </c>
    </row>
    <row r="58" spans="1:26" x14ac:dyDescent="0.3">
      <c r="A58" t="s">
        <v>149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58">
        <f>_xlfn.RANK.AVG(Table3[[#This Row],[Score]],Table3[Score],1)</f>
        <v>61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8">
        <f>_xlfn.RANK.AVG(Table3[[#This Row],[Score 2 ]],Table3[[Score 2 ]],1)</f>
        <v>57.5</v>
      </c>
    </row>
    <row r="59" spans="1:26" x14ac:dyDescent="0.3">
      <c r="A59" t="s">
        <v>273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59">
        <f>_xlfn.RANK.AVG(Table3[[#This Row],[Score]],Table3[Score],1)</f>
        <v>93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9">
        <f>_xlfn.RANK.AVG(Table3[[#This Row],[Score 2 ]],Table3[[Score 2 ]],1)</f>
        <v>57.5</v>
      </c>
    </row>
    <row r="60" spans="1:26" x14ac:dyDescent="0.3">
      <c r="A60" t="s">
        <v>97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1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60">
        <f>_xlfn.RANK.AVG(Table3[[#This Row],[Score]],Table3[Score],1)</f>
        <v>68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0">
        <f>_xlfn.RANK.AVG(Table3[[#This Row],[Score 2 ]],Table3[[Score 2 ]],1)</f>
        <v>59</v>
      </c>
    </row>
    <row r="61" spans="1:26" x14ac:dyDescent="0.3">
      <c r="A61" t="s">
        <v>573</v>
      </c>
      <c r="B61">
        <f>COUNTIFS(Table2[Sub-Sector],Table3[[#This Row],[Sub-Sector]])</f>
        <v>7</v>
      </c>
      <c r="C61" s="1">
        <f>COUNTIFS(Table2[Sub-Sector],Table3[[#This Row],[Sub-Sector]],Table2[Uptrend],"Uptrend")/Table3[[#This Row],[Count]]</f>
        <v>0.7142857142857143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0.2857142857142857</v>
      </c>
      <c r="F61" s="1">
        <f>COUNTIFS(Table2[Sub-Sector],Table3[[#This Row],[Sub-Sector]],Table2[6M Return vs Nifty],"&gt;=10")/Table3[[#This Row],[Count]]</f>
        <v>0.42857142857142855</v>
      </c>
      <c r="G61" s="1">
        <f>COUNTIFS(Table2[Sub-Sector],Table3[[#This Row],[Sub-Sector]],Table2[1Y Return vs Nifty],"&gt;=10")/Table3[[#This Row],[Count]]</f>
        <v>0.14285714285714285</v>
      </c>
      <c r="H61" s="1">
        <f>COUNTIFS(Table2[Sub-Sector],Table3[[#This Row],[Sub-Sector]],Table2[RSI Exponential â€“ 14D],"&gt;=50")/Table3[[#This Row],[Count]]</f>
        <v>0.2857142857142857</v>
      </c>
      <c r="I61" s="1">
        <f>COUNTIFS(Table2[Sub-Sector],Table3[[#This Row],[Sub-Sector]],Table2[Relative Volume],"&gt;=1")/Table3[[#This Row],[Count]]</f>
        <v>0.5714285714285714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0.5714285714285714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0.42857142857142855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0.2857142857142857</v>
      </c>
      <c r="S61" s="1">
        <f>COUNTIFS(Table2[Sub-Sector],Table3[[#This Row],[Sub-Sector]],Table2[% Price above 50 EMA],"&gt;=0")/Table3[[#This Row],[Count]]</f>
        <v>0.7142857142857143</v>
      </c>
      <c r="T61" s="1">
        <f>COUNTIFS(Table2[Sub-Sector],Table3[[#This Row],[Sub-Sector]],Table2[% Price above 200 EMA],"&gt;=0")/Table3[[#This Row],[Count]]</f>
        <v>0.8571428571428571</v>
      </c>
      <c r="U61" s="1">
        <f>COUNTIFS(Table2[Sub-Sector],Table3[[#This Row],[Sub-Sector]],Table2[Rate of Change - Zone],"Positive")/Table3[[#This Row],[Count]]</f>
        <v>0.5714285714285714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61">
        <f>_xlfn.RANK.AVG(Table3[[#This Row],[Score]],Table3[Score],1)</f>
        <v>52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1">
        <f>_xlfn.RANK.AVG(Table3[[#This Row],[Score 2 ]],Table3[[Score 2 ]],1)</f>
        <v>60</v>
      </c>
    </row>
    <row r="62" spans="1:26" x14ac:dyDescent="0.3">
      <c r="A62" t="s">
        <v>276</v>
      </c>
      <c r="B62">
        <f>COUNTIFS(Table2[Sub-Sector],Table3[[#This Row],[Sub-Sector]])</f>
        <v>14</v>
      </c>
      <c r="C62" s="1">
        <f>COUNTIFS(Table2[Sub-Sector],Table3[[#This Row],[Sub-Sector]],Table2[Uptrend],"Uptrend")/Table3[[#This Row],[Count]]</f>
        <v>0.7857142857142857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0.42857142857142855</v>
      </c>
      <c r="F62" s="1">
        <f>COUNTIFS(Table2[Sub-Sector],Table3[[#This Row],[Sub-Sector]],Table2[6M Return vs Nifty],"&gt;=10")/Table3[[#This Row],[Count]]</f>
        <v>0.42857142857142855</v>
      </c>
      <c r="G62" s="1">
        <f>COUNTIFS(Table2[Sub-Sector],Table3[[#This Row],[Sub-Sector]],Table2[1Y Return vs Nifty],"&gt;=10")/Table3[[#This Row],[Count]]</f>
        <v>0.42857142857142855</v>
      </c>
      <c r="H62" s="1">
        <f>COUNTIFS(Table2[Sub-Sector],Table3[[#This Row],[Sub-Sector]],Table2[RSI Exponential â€“ 14D],"&gt;=50")/Table3[[#This Row],[Count]]</f>
        <v>0.7142857142857143</v>
      </c>
      <c r="I62" s="1">
        <f>COUNTIFS(Table2[Sub-Sector],Table3[[#This Row],[Sub-Sector]],Table2[Relative Volume],"&gt;=1")/Table3[[#This Row],[Count]]</f>
        <v>0.35714285714285715</v>
      </c>
      <c r="J62" s="1">
        <f>COUNTIFS(Table2[Sub-Sector],Table3[[#This Row],[Sub-Sector]],Table2[% Away From Day Low],"&gt;=0.05")/Table3[[#This Row],[Count]]</f>
        <v>7.1428571428571425E-2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7.1428571428571425E-2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0.5714285714285714</v>
      </c>
      <c r="O62" s="1">
        <f>COUNTIFS(Table2[Sub-Sector],Table3[[#This Row],[Sub-Sector]],Table2[% Away From Current Month High],"&lt;=0.05")/Table3[[#This Row],[Count]]</f>
        <v>0.6428571428571429</v>
      </c>
      <c r="P62" s="1">
        <f>COUNTIFS(Table2[Sub-Sector],Table3[[#This Row],[Sub-Sector]],Table2[% Away From 52W High],"&lt;=10")/Table3[[#This Row],[Count]]</f>
        <v>0.5714285714285714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0.7857142857142857</v>
      </c>
      <c r="S62" s="1">
        <f>COUNTIFS(Table2[Sub-Sector],Table3[[#This Row],[Sub-Sector]],Table2[% Price above 50 EMA],"&gt;=0")/Table3[[#This Row],[Count]]</f>
        <v>0.8571428571428571</v>
      </c>
      <c r="T62" s="1">
        <f>COUNTIFS(Table2[Sub-Sector],Table3[[#This Row],[Sub-Sector]],Table2[% Price above 200 EMA],"&gt;=0")/Table3[[#This Row],[Count]]</f>
        <v>0.9285714285714286</v>
      </c>
      <c r="U62" s="1">
        <f>COUNTIFS(Table2[Sub-Sector],Table3[[#This Row],[Sub-Sector]],Table2[Rate of Change - Zone],"Positive")/Table3[[#This Row],[Count]]</f>
        <v>0.6428571428571429</v>
      </c>
      <c r="V62" s="1">
        <f>COUNTIFS(Table2[Sub-Sector],Table3[[#This Row],[Sub-Sector]],Table2[Sharpe Ratio],"&gt;=0.10")/Table3[[#This Row],[Count]]</f>
        <v>0.21428571428571427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62">
        <f>_xlfn.RANK.AVG(Table3[[#This Row],[Score]],Table3[Score],1)</f>
        <v>45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2">
        <f>_xlfn.RANK.AVG(Table3[[#This Row],[Score 2 ]],Table3[[Score 2 ]],1)</f>
        <v>61</v>
      </c>
    </row>
    <row r="63" spans="1:26" x14ac:dyDescent="0.3">
      <c r="A63" t="s">
        <v>409</v>
      </c>
      <c r="B63">
        <f>COUNTIFS(Table2[Sub-Sector],Table3[[#This Row],[Sub-Sector]])</f>
        <v>6</v>
      </c>
      <c r="C63" s="1">
        <f>COUNTIFS(Table2[Sub-Sector],Table3[[#This Row],[Sub-Sector]],Table2[Uptrend],"Uptrend")/Table3[[#This Row],[Count]]</f>
        <v>0.83333333333333337</v>
      </c>
      <c r="D63" s="1">
        <f>COUNTIFS(Table2[Sub-Sector],Table3[[#This Row],[Sub-Sector]],Table2[1W Return vs Nifty],"&gt;=5")/Table3[[#This Row],[Count]]</f>
        <v>0.33333333333333331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0.33333333333333331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0.66666666666666663</v>
      </c>
      <c r="O63" s="1">
        <f>COUNTIFS(Table2[Sub-Sector],Table3[[#This Row],[Sub-Sector]],Table2[% Away From Current Month High],"&lt;=0.05")/Table3[[#This Row],[Count]]</f>
        <v>0.66666666666666663</v>
      </c>
      <c r="P63" s="1">
        <f>COUNTIFS(Table2[Sub-Sector],Table3[[#This Row],[Sub-Sector]],Table2[% Away From 52W High],"&lt;=10")/Table3[[#This Row],[Count]]</f>
        <v>0.66666666666666663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0.83333333333333337</v>
      </c>
      <c r="V63" s="1">
        <f>COUNTIFS(Table2[Sub-Sector],Table3[[#This Row],[Sub-Sector]],Table2[Sharpe Ratio],"&gt;=0.10")/Table3[[#This Row],[Count]]</f>
        <v>0.5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63">
        <f>_xlfn.RANK.AVG(Table3[[#This Row],[Score]],Table3[Score],1)</f>
        <v>23.5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3">
        <f>_xlfn.RANK.AVG(Table3[[#This Row],[Score 2 ]],Table3[[Score 2 ]],1)</f>
        <v>62.5</v>
      </c>
    </row>
    <row r="64" spans="1:26" x14ac:dyDescent="0.3">
      <c r="A64" t="s">
        <v>883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0.66666666666666663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0.33333333333333331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64">
        <f>_xlfn.RANK.AVG(Table3[[#This Row],[Score]],Table3[Score],1)</f>
        <v>77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4">
        <f>_xlfn.RANK.AVG(Table3[[#This Row],[Score 2 ]],Table3[[Score 2 ]],1)</f>
        <v>62.5</v>
      </c>
    </row>
    <row r="65" spans="1:26" x14ac:dyDescent="0.3">
      <c r="A65" t="s">
        <v>18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0.16666666666666666</v>
      </c>
      <c r="G65" s="1">
        <f>COUNTIFS(Table2[Sub-Sector],Table3[[#This Row],[Sub-Sector]],Table2[1Y Return vs Nifty],"&gt;=10")/Table3[[#This Row],[Count]]</f>
        <v>0.83333333333333337</v>
      </c>
      <c r="H65" s="1">
        <f>COUNTIFS(Table2[Sub-Sector],Table3[[#This Row],[Sub-Sector]],Table2[RSI Exponential â€“ 14D],"&gt;=50")/Table3[[#This Row],[Count]]</f>
        <v>0.66666666666666663</v>
      </c>
      <c r="I65" s="1">
        <f>COUNTIFS(Table2[Sub-Sector],Table3[[#This Row],[Sub-Sector]],Table2[Relative Volume],"&gt;=1")/Table3[[#This Row],[Count]]</f>
        <v>0.16666666666666666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0.66666666666666663</v>
      </c>
      <c r="O65" s="1">
        <f>COUNTIFS(Table2[Sub-Sector],Table3[[#This Row],[Sub-Sector]],Table2[% Away From Current Month High],"&lt;=0.05")/Table3[[#This Row],[Count]]</f>
        <v>0.66666666666666663</v>
      </c>
      <c r="P65" s="1">
        <f>COUNTIFS(Table2[Sub-Sector],Table3[[#This Row],[Sub-Sector]],Table2[% Away From 52W High],"&lt;=10")/Table3[[#This Row],[Count]]</f>
        <v>0.66666666666666663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0.66666666666666663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0.83333333333333337</v>
      </c>
      <c r="U65" s="1">
        <f>COUNTIFS(Table2[Sub-Sector],Table3[[#This Row],[Sub-Sector]],Table2[Rate of Change - Zone],"Positive")/Table3[[#This Row],[Count]]</f>
        <v>0.66666666666666663</v>
      </c>
      <c r="V65" s="1">
        <f>COUNTIFS(Table2[Sub-Sector],Table3[[#This Row],[Sub-Sector]],Table2[Sharpe Ratio],"&gt;=0.10")/Table3[[#This Row],[Count]]</f>
        <v>0.33333333333333331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5">
        <f>_xlfn.RANK.AVG(Table3[[#This Row],[Score 2 ]],Table3[[Score 2 ]],1)</f>
        <v>64</v>
      </c>
    </row>
    <row r="66" spans="1:26" x14ac:dyDescent="0.3">
      <c r="A66" t="s">
        <v>465</v>
      </c>
      <c r="B66">
        <f>COUNTIFS(Table2[Sub-Sector],Table3[[#This Row],[Sub-Sector]])</f>
        <v>10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0.2</v>
      </c>
      <c r="E66" s="1">
        <f>COUNTIFS(Table2[Sub-Sector],Table3[[#This Row],[Sub-Sector]],Table2[1M Return vs Nifty],"&gt;=5")/Table3[[#This Row],[Count]]</f>
        <v>0.3</v>
      </c>
      <c r="F66" s="1">
        <f>COUNTIFS(Table2[Sub-Sector],Table3[[#This Row],[Sub-Sector]],Table2[6M Return vs Nifty],"&gt;=10")/Table3[[#This Row],[Count]]</f>
        <v>0.6</v>
      </c>
      <c r="G66" s="1">
        <f>COUNTIFS(Table2[Sub-Sector],Table3[[#This Row],[Sub-Sector]],Table2[1Y Return vs Nifty],"&gt;=10")/Table3[[#This Row],[Count]]</f>
        <v>0.2</v>
      </c>
      <c r="H66" s="1">
        <f>COUNTIFS(Table2[Sub-Sector],Table3[[#This Row],[Sub-Sector]],Table2[RSI Exponential â€“ 14D],"&gt;=50")/Table3[[#This Row],[Count]]</f>
        <v>0.6</v>
      </c>
      <c r="I66" s="1">
        <f>COUNTIFS(Table2[Sub-Sector],Table3[[#This Row],[Sub-Sector]],Table2[Relative Volume],"&gt;=1")/Table3[[#This Row],[Count]]</f>
        <v>0.4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0.9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0.4</v>
      </c>
      <c r="O66" s="1">
        <f>COUNTIFS(Table2[Sub-Sector],Table3[[#This Row],[Sub-Sector]],Table2[% Away From Current Month High],"&lt;=0.05")/Table3[[#This Row],[Count]]</f>
        <v>0.5</v>
      </c>
      <c r="P66" s="1">
        <f>COUNTIFS(Table2[Sub-Sector],Table3[[#This Row],[Sub-Sector]],Table2[% Away From 52W High],"&lt;=10")/Table3[[#This Row],[Count]]</f>
        <v>0.3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0.6</v>
      </c>
      <c r="S66" s="1">
        <f>COUNTIFS(Table2[Sub-Sector],Table3[[#This Row],[Sub-Sector]],Table2[% Price above 50 EMA],"&gt;=0")/Table3[[#This Row],[Count]]</f>
        <v>0.5</v>
      </c>
      <c r="T66" s="1">
        <f>COUNTIFS(Table2[Sub-Sector],Table3[[#This Row],[Sub-Sector]],Table2[% Price above 200 EMA],"&gt;=0")/Table3[[#This Row],[Count]]</f>
        <v>0.9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0.4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66">
        <f>_xlfn.RANK.AVG(Table3[[#This Row],[Score]],Table3[Score],1)</f>
        <v>47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6">
        <f>_xlfn.RANK.AVG(Table3[[#This Row],[Score 2 ]],Table3[[Score 2 ]],1)</f>
        <v>65.5</v>
      </c>
    </row>
    <row r="67" spans="1:26" x14ac:dyDescent="0.3">
      <c r="A67" t="s">
        <v>51</v>
      </c>
      <c r="B67">
        <f>COUNTIFS(Table2[Sub-Sector],Table3[[#This Row],[Sub-Sector]])</f>
        <v>17</v>
      </c>
      <c r="C67" s="1">
        <f>COUNTIFS(Table2[Sub-Sector],Table3[[#This Row],[Sub-Sector]],Table2[Uptrend],"Uptrend")/Table3[[#This Row],[Count]]</f>
        <v>0.6470588235294118</v>
      </c>
      <c r="D67" s="1">
        <f>COUNTIFS(Table2[Sub-Sector],Table3[[#This Row],[Sub-Sector]],Table2[1W Return vs Nifty],"&gt;=5")/Table3[[#This Row],[Count]]</f>
        <v>5.8823529411764705E-2</v>
      </c>
      <c r="E67" s="1">
        <f>COUNTIFS(Table2[Sub-Sector],Table3[[#This Row],[Sub-Sector]],Table2[1M Return vs Nifty],"&gt;=5")/Table3[[#This Row],[Count]]</f>
        <v>0.47058823529411764</v>
      </c>
      <c r="F67" s="1">
        <f>COUNTIFS(Table2[Sub-Sector],Table3[[#This Row],[Sub-Sector]],Table2[6M Return vs Nifty],"&gt;=10")/Table3[[#This Row],[Count]]</f>
        <v>0.23529411764705882</v>
      </c>
      <c r="G67" s="1">
        <f>COUNTIFS(Table2[Sub-Sector],Table3[[#This Row],[Sub-Sector]],Table2[1Y Return vs Nifty],"&gt;=10")/Table3[[#This Row],[Count]]</f>
        <v>0.29411764705882354</v>
      </c>
      <c r="H67" s="1">
        <f>COUNTIFS(Table2[Sub-Sector],Table3[[#This Row],[Sub-Sector]],Table2[RSI Exponential â€“ 14D],"&gt;=50")/Table3[[#This Row],[Count]]</f>
        <v>0.58823529411764708</v>
      </c>
      <c r="I67" s="1">
        <f>COUNTIFS(Table2[Sub-Sector],Table3[[#This Row],[Sub-Sector]],Table2[Relative Volume],"&gt;=1")/Table3[[#This Row],[Count]]</f>
        <v>0.52941176470588236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0.6470588235294118</v>
      </c>
      <c r="O67" s="1">
        <f>COUNTIFS(Table2[Sub-Sector],Table3[[#This Row],[Sub-Sector]],Table2[% Away From Current Month High],"&lt;=0.05")/Table3[[#This Row],[Count]]</f>
        <v>0.70588235294117652</v>
      </c>
      <c r="P67" s="1">
        <f>COUNTIFS(Table2[Sub-Sector],Table3[[#This Row],[Sub-Sector]],Table2[% Away From 52W High],"&lt;=10")/Table3[[#This Row],[Count]]</f>
        <v>0.47058823529411764</v>
      </c>
      <c r="Q67" s="1">
        <f>COUNTIFS(Table2[Sub-Sector],Table3[[#This Row],[Sub-Sector]],Table2[% Away From 52W Low],"&gt;=10")/Table3[[#This Row],[Count]]</f>
        <v>0.82352941176470584</v>
      </c>
      <c r="R67" s="1">
        <f>COUNTIFS(Table2[Sub-Sector],Table3[[#This Row],[Sub-Sector]],Table2[% Price above 20 EMA],"&gt;=0")/Table3[[#This Row],[Count]]</f>
        <v>0.58823529411764708</v>
      </c>
      <c r="S67" s="1">
        <f>COUNTIFS(Table2[Sub-Sector],Table3[[#This Row],[Sub-Sector]],Table2[% Price above 50 EMA],"&gt;=0")/Table3[[#This Row],[Count]]</f>
        <v>0.58823529411764708</v>
      </c>
      <c r="T67" s="1">
        <f>COUNTIFS(Table2[Sub-Sector],Table3[[#This Row],[Sub-Sector]],Table2[% Price above 200 EMA],"&gt;=0")/Table3[[#This Row],[Count]]</f>
        <v>0.6470588235294118</v>
      </c>
      <c r="U67" s="1">
        <f>COUNTIFS(Table2[Sub-Sector],Table3[[#This Row],[Sub-Sector]],Table2[Rate of Change - Zone],"Positive")/Table3[[#This Row],[Count]]</f>
        <v>0.6470588235294118</v>
      </c>
      <c r="V67" s="1">
        <f>COUNTIFS(Table2[Sub-Sector],Table3[[#This Row],[Sub-Sector]],Table2[Sharpe Ratio],"&gt;=0.10")/Table3[[#This Row],[Count]]</f>
        <v>0.11764705882352941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67">
        <f>_xlfn.RANK.AVG(Table3[[#This Row],[Score]],Table3[Score],1)</f>
        <v>42.5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7">
        <f>_xlfn.RANK.AVG(Table3[[#This Row],[Score 2 ]],Table3[[Score 2 ]],1)</f>
        <v>65.5</v>
      </c>
    </row>
    <row r="68" spans="1:26" x14ac:dyDescent="0.3">
      <c r="A68" t="s">
        <v>27</v>
      </c>
      <c r="B68">
        <f>COUNTIFS(Table2[Sub-Sector],Table3[[#This Row],[Sub-Sector]])</f>
        <v>4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0.25</v>
      </c>
      <c r="E68" s="1">
        <f>COUNTIFS(Table2[Sub-Sector],Table3[[#This Row],[Sub-Sector]],Table2[1M Return vs Nifty],"&gt;=5")/Table3[[#This Row],[Count]]</f>
        <v>0.5</v>
      </c>
      <c r="F68" s="1">
        <f>COUNTIFS(Table2[Sub-Sector],Table3[[#This Row],[Sub-Sector]],Table2[6M Return vs Nifty],"&gt;=10")/Table3[[#This Row],[Count]]</f>
        <v>0.25</v>
      </c>
      <c r="G68" s="1">
        <f>COUNTIFS(Table2[Sub-Sector],Table3[[#This Row],[Sub-Sector]],Table2[1Y Return vs Nifty],"&gt;=10")/Table3[[#This Row],[Count]]</f>
        <v>0.25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0.75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0.75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0.5</v>
      </c>
      <c r="Q68" s="1">
        <f>COUNTIFS(Table2[Sub-Sector],Table3[[#This Row],[Sub-Sector]],Table2[% Away From 52W Low],"&gt;=10")/Table3[[#This Row],[Count]]</f>
        <v>0.75</v>
      </c>
      <c r="R68" s="1">
        <f>COUNTIFS(Table2[Sub-Sector],Table3[[#This Row],[Sub-Sector]],Table2[% Price above 20 EMA],"&gt;=0")/Table3[[#This Row],[Count]]</f>
        <v>0.5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0.25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68">
        <f>_xlfn.RANK.AVG(Table3[[#This Row],[Score]],Table3[Score],1)</f>
        <v>41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8">
        <f>_xlfn.RANK.AVG(Table3[[#This Row],[Score 2 ]],Table3[[Score 2 ]],1)</f>
        <v>67.5</v>
      </c>
    </row>
    <row r="69" spans="1:26" x14ac:dyDescent="0.3">
      <c r="A69" t="s">
        <v>222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0.66666666666666663</v>
      </c>
      <c r="D69" s="1">
        <f>COUNTIFS(Table2[Sub-Sector],Table3[[#This Row],[Sub-Sector]],Table2[1W Return vs Nifty],"&gt;=5")/Table3[[#This Row],[Count]]</f>
        <v>0.33333333333333331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0.66666666666666663</v>
      </c>
      <c r="I69" s="1">
        <f>COUNTIFS(Table2[Sub-Sector],Table3[[#This Row],[Sub-Sector]],Table2[Relative Volume],"&gt;=1")/Table3[[#This Row],[Count]]</f>
        <v>0.33333333333333331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0.66666666666666663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0.66666666666666663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0.66666666666666663</v>
      </c>
      <c r="S69" s="1">
        <f>COUNTIFS(Table2[Sub-Sector],Table3[[#This Row],[Sub-Sector]],Table2[% Price above 50 EMA],"&gt;=0")/Table3[[#This Row],[Count]]</f>
        <v>0.66666666666666663</v>
      </c>
      <c r="T69" s="1">
        <f>COUNTIFS(Table2[Sub-Sector],Table3[[#This Row],[Sub-Sector]],Table2[% Price above 200 EMA],"&gt;=0")/Table3[[#This Row],[Count]]</f>
        <v>0.66666666666666663</v>
      </c>
      <c r="U69" s="1">
        <f>COUNTIFS(Table2[Sub-Sector],Table3[[#This Row],[Sub-Sector]],Table2[Rate of Change - Zone],"Positive")/Table3[[#This Row],[Count]]</f>
        <v>0.66666666666666663</v>
      </c>
      <c r="V69" s="1">
        <f>COUNTIFS(Table2[Sub-Sector],Table3[[#This Row],[Sub-Sector]],Table2[Sharpe Ratio],"&gt;=0.10")/Table3[[#This Row],[Count]]</f>
        <v>0.66666666666666663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69">
        <f>_xlfn.RANK.AVG(Table3[[#This Row],[Score]],Table3[Score],1)</f>
        <v>39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9">
        <f>_xlfn.RANK.AVG(Table3[[#This Row],[Score 2 ]],Table3[[Score 2 ]],1)</f>
        <v>67.5</v>
      </c>
    </row>
    <row r="70" spans="1:26" x14ac:dyDescent="0.3">
      <c r="A70" t="s">
        <v>773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0.6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0.2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0.2</v>
      </c>
      <c r="O70" s="1">
        <f>COUNTIFS(Table2[Sub-Sector],Table3[[#This Row],[Sub-Sector]],Table2[% Away From Current Month High],"&lt;=0.05")/Table3[[#This Row],[Count]]</f>
        <v>0.2</v>
      </c>
      <c r="P70" s="1">
        <f>COUNTIFS(Table2[Sub-Sector],Table3[[#This Row],[Sub-Sector]],Table2[% Away From 52W High],"&lt;=10")/Table3[[#This Row],[Count]]</f>
        <v>0.2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</v>
      </c>
      <c r="S70" s="1">
        <f>COUNTIFS(Table2[Sub-Sector],Table3[[#This Row],[Sub-Sector]],Table2[% Price above 50 EMA],"&gt;=0")/Table3[[#This Row],[Count]]</f>
        <v>0.2</v>
      </c>
      <c r="T70" s="1">
        <f>COUNTIFS(Table2[Sub-Sector],Table3[[#This Row],[Sub-Sector]],Table2[% Price above 200 EMA],"&gt;=0")/Table3[[#This Row],[Count]]</f>
        <v>0.8</v>
      </c>
      <c r="U70" s="1">
        <f>COUNTIFS(Table2[Sub-Sector],Table3[[#This Row],[Sub-Sector]],Table2[Rate of Change - Zone],"Positive")/Table3[[#This Row],[Count]]</f>
        <v>0.2</v>
      </c>
      <c r="V70" s="1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70">
        <f>_xlfn.RANK.AVG(Table3[[#This Row],[Score]],Table3[Score],1)</f>
        <v>96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0">
        <f>_xlfn.RANK.AVG(Table3[[#This Row],[Score 2 ]],Table3[[Score 2 ]],1)</f>
        <v>69</v>
      </c>
    </row>
    <row r="71" spans="1:26" x14ac:dyDescent="0.3">
      <c r="A71" t="s">
        <v>634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0.33333333333333331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0.33333333333333331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0.66666666666666663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0.33333333333333331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0.66666666666666663</v>
      </c>
      <c r="V71" s="1">
        <f>COUNTIFS(Table2[Sub-Sector],Table3[[#This Row],[Sub-Sector]],Table2[Sharpe Ratio],"&gt;=0.10")/Table3[[#This Row],[Count]]</f>
        <v>0.33333333333333331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71">
        <f>_xlfn.RANK.AVG(Table3[[#This Row],[Score]],Table3[Score],1)</f>
        <v>76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>
        <f>_xlfn.RANK.AVG(Table3[[#This Row],[Score 2 ]],Table3[[Score 2 ]],1)</f>
        <v>70</v>
      </c>
    </row>
    <row r="72" spans="1:26" x14ac:dyDescent="0.3">
      <c r="A72" t="s">
        <v>1008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0.5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72">
        <f>_xlfn.RANK.AVG(Table3[[#This Row],[Score]],Table3[Score],1)</f>
        <v>84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2">
        <f>_xlfn.RANK.AVG(Table3[[#This Row],[Score 2 ]],Table3[[Score 2 ]],1)</f>
        <v>71</v>
      </c>
    </row>
    <row r="73" spans="1:26" x14ac:dyDescent="0.3">
      <c r="A73" t="s">
        <v>261</v>
      </c>
      <c r="B73">
        <f>COUNTIFS(Table2[Sub-Sector],Table3[[#This Row],[Sub-Sector]])</f>
        <v>26</v>
      </c>
      <c r="C73" s="1">
        <f>COUNTIFS(Table2[Sub-Sector],Table3[[#This Row],[Sub-Sector]],Table2[Uptrend],"Uptrend")/Table3[[#This Row],[Count]]</f>
        <v>0.38461538461538464</v>
      </c>
      <c r="D73" s="1">
        <f>COUNTIFS(Table2[Sub-Sector],Table3[[#This Row],[Sub-Sector]],Table2[1W Return vs Nifty],"&gt;=5")/Table3[[#This Row],[Count]]</f>
        <v>0.15384615384615385</v>
      </c>
      <c r="E73" s="1">
        <f>COUNTIFS(Table2[Sub-Sector],Table3[[#This Row],[Sub-Sector]],Table2[1M Return vs Nifty],"&gt;=5")/Table3[[#This Row],[Count]]</f>
        <v>0.15384615384615385</v>
      </c>
      <c r="F73" s="1">
        <f>COUNTIFS(Table2[Sub-Sector],Table3[[#This Row],[Sub-Sector]],Table2[6M Return vs Nifty],"&gt;=10")/Table3[[#This Row],[Count]]</f>
        <v>0.46153846153846156</v>
      </c>
      <c r="G73" s="1">
        <f>COUNTIFS(Table2[Sub-Sector],Table3[[#This Row],[Sub-Sector]],Table2[1Y Return vs Nifty],"&gt;=10")/Table3[[#This Row],[Count]]</f>
        <v>0.42307692307692307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0.34615384615384615</v>
      </c>
      <c r="J73" s="1">
        <f>COUNTIFS(Table2[Sub-Sector],Table3[[#This Row],[Sub-Sector]],Table2[% Away From Day Low],"&gt;=0.05")/Table3[[#This Row],[Count]]</f>
        <v>3.8461538461538464E-2</v>
      </c>
      <c r="K73" s="1">
        <f>COUNTIFS(Table2[Sub-Sector],Table3[[#This Row],[Sub-Sector]],Table2[% Away From Day High],"&lt;=0.05")/Table3[[#This Row],[Count]]</f>
        <v>0.92307692307692313</v>
      </c>
      <c r="L73" s="1">
        <f>COUNTIFS(Table2[Sub-Sector],Table3[[#This Row],[Sub-Sector]],Table2[% Away From Current Week Low],"&gt;=0.05")/Table3[[#This Row],[Count]]</f>
        <v>3.8461538461538464E-2</v>
      </c>
      <c r="M73" s="1">
        <f>COUNTIFS(Table2[Sub-Sector],Table3[[#This Row],[Sub-Sector]],Table2[% Away From Current Week High],"&lt;=0.05")/Table3[[#This Row],[Count]]</f>
        <v>0.96153846153846156</v>
      </c>
      <c r="N73" s="1">
        <f>COUNTIFS(Table2[Sub-Sector],Table3[[#This Row],[Sub-Sector]],Table2[% Away From Current Month Low],"&gt;=0.05")/Table3[[#This Row],[Count]]</f>
        <v>0.38461538461538464</v>
      </c>
      <c r="O73" s="1">
        <f>COUNTIFS(Table2[Sub-Sector],Table3[[#This Row],[Sub-Sector]],Table2[% Away From Current Month High],"&lt;=0.05")/Table3[[#This Row],[Count]]</f>
        <v>0.53846153846153844</v>
      </c>
      <c r="P73" s="1">
        <f>COUNTIFS(Table2[Sub-Sector],Table3[[#This Row],[Sub-Sector]],Table2[% Away From 52W High],"&lt;=10")/Table3[[#This Row],[Count]]</f>
        <v>0.26923076923076922</v>
      </c>
      <c r="Q73" s="1">
        <f>COUNTIFS(Table2[Sub-Sector],Table3[[#This Row],[Sub-Sector]],Table2[% Away From 52W Low],"&gt;=10")/Table3[[#This Row],[Count]]</f>
        <v>0.96153846153846156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0.53846153846153844</v>
      </c>
      <c r="T73" s="1">
        <f>COUNTIFS(Table2[Sub-Sector],Table3[[#This Row],[Sub-Sector]],Table2[% Price above 200 EMA],"&gt;=0")/Table3[[#This Row],[Count]]</f>
        <v>0.88461538461538458</v>
      </c>
      <c r="U73" s="1">
        <f>COUNTIFS(Table2[Sub-Sector],Table3[[#This Row],[Sub-Sector]],Table2[Rate of Change - Zone],"Positive")/Table3[[#This Row],[Count]]</f>
        <v>0.46153846153846156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3">
        <f>_xlfn.RANK.AVG(Table3[[#This Row],[Score]],Table3[Score],1)</f>
        <v>66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3">
        <f>_xlfn.RANK.AVG(Table3[[#This Row],[Score 2 ]],Table3[[Score 2 ]],1)</f>
        <v>72.5</v>
      </c>
    </row>
    <row r="74" spans="1:26" x14ac:dyDescent="0.3">
      <c r="A74" t="s">
        <v>613</v>
      </c>
      <c r="B74">
        <f>COUNTIFS(Table2[Sub-Sector],Table3[[#This Row],[Sub-Sector]])</f>
        <v>13</v>
      </c>
      <c r="C74" s="1">
        <f>COUNTIFS(Table2[Sub-Sector],Table3[[#This Row],[Sub-Sector]],Table2[Uptrend],"Uptrend")/Table3[[#This Row],[Count]]</f>
        <v>0.30769230769230771</v>
      </c>
      <c r="D74" s="1">
        <f>COUNTIFS(Table2[Sub-Sector],Table3[[#This Row],[Sub-Sector]],Table2[1W Return vs Nifty],"&gt;=5")/Table3[[#This Row],[Count]]</f>
        <v>7.6923076923076927E-2</v>
      </c>
      <c r="E74" s="1">
        <f>COUNTIFS(Table2[Sub-Sector],Table3[[#This Row],[Sub-Sector]],Table2[1M Return vs Nifty],"&gt;=5")/Table3[[#This Row],[Count]]</f>
        <v>0.23076923076923078</v>
      </c>
      <c r="F74" s="1">
        <f>COUNTIFS(Table2[Sub-Sector],Table3[[#This Row],[Sub-Sector]],Table2[6M Return vs Nifty],"&gt;=10")/Table3[[#This Row],[Count]]</f>
        <v>0.23076923076923078</v>
      </c>
      <c r="G74" s="1">
        <f>COUNTIFS(Table2[Sub-Sector],Table3[[#This Row],[Sub-Sector]],Table2[1Y Return vs Nifty],"&gt;=10")/Table3[[#This Row],[Count]]</f>
        <v>0.38461538461538464</v>
      </c>
      <c r="H74" s="1">
        <f>COUNTIFS(Table2[Sub-Sector],Table3[[#This Row],[Sub-Sector]],Table2[RSI Exponential â€“ 14D],"&gt;=50")/Table3[[#This Row],[Count]]</f>
        <v>0.53846153846153844</v>
      </c>
      <c r="I74" s="1">
        <f>COUNTIFS(Table2[Sub-Sector],Table3[[#This Row],[Sub-Sector]],Table2[Relative Volume],"&gt;=1")/Table3[[#This Row],[Count]]</f>
        <v>0.38461538461538464</v>
      </c>
      <c r="J74" s="1">
        <f>COUNTIFS(Table2[Sub-Sector],Table3[[#This Row],[Sub-Sector]],Table2[% Away From Day Low],"&gt;=0.05")/Table3[[#This Row],[Count]]</f>
        <v>7.6923076923076927E-2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0.15384615384615385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0.38461538461538464</v>
      </c>
      <c r="O74" s="1">
        <f>COUNTIFS(Table2[Sub-Sector],Table3[[#This Row],[Sub-Sector]],Table2[% Away From Current Month High],"&lt;=0.05")/Table3[[#This Row],[Count]]</f>
        <v>0.46153846153846156</v>
      </c>
      <c r="P74" s="1">
        <f>COUNTIFS(Table2[Sub-Sector],Table3[[#This Row],[Sub-Sector]],Table2[% Away From 52W High],"&lt;=10")/Table3[[#This Row],[Count]]</f>
        <v>0.15384615384615385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0.61538461538461542</v>
      </c>
      <c r="S74" s="1">
        <f>COUNTIFS(Table2[Sub-Sector],Table3[[#This Row],[Sub-Sector]],Table2[% Price above 50 EMA],"&gt;=0")/Table3[[#This Row],[Count]]</f>
        <v>0.46153846153846156</v>
      </c>
      <c r="T74" s="1">
        <f>COUNTIFS(Table2[Sub-Sector],Table3[[#This Row],[Sub-Sector]],Table2[% Price above 200 EMA],"&gt;=0")/Table3[[#This Row],[Count]]</f>
        <v>0.69230769230769229</v>
      </c>
      <c r="U74" s="1">
        <f>COUNTIFS(Table2[Sub-Sector],Table3[[#This Row],[Sub-Sector]],Table2[Rate of Change - Zone],"Positive")/Table3[[#This Row],[Count]]</f>
        <v>0.61538461538461542</v>
      </c>
      <c r="V74" s="1">
        <f>COUNTIFS(Table2[Sub-Sector],Table3[[#This Row],[Sub-Sector]],Table2[Sharpe Ratio],"&gt;=0.10")/Table3[[#This Row],[Count]]</f>
        <v>0.15384615384615385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74">
        <f>_xlfn.RANK.AVG(Table3[[#This Row],[Score]],Table3[Score],1)</f>
        <v>71.5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4">
        <f>_xlfn.RANK.AVG(Table3[[#This Row],[Score 2 ]],Table3[[Score 2 ]],1)</f>
        <v>72.5</v>
      </c>
    </row>
    <row r="75" spans="1:26" x14ac:dyDescent="0.3">
      <c r="A75" t="s">
        <v>195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0.77777777777777779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0.44444444444444442</v>
      </c>
      <c r="G75" s="1">
        <f>COUNTIFS(Table2[Sub-Sector],Table3[[#This Row],[Sub-Sector]],Table2[1Y Return vs Nifty],"&gt;=10")/Table3[[#This Row],[Count]]</f>
        <v>0.22222222222222221</v>
      </c>
      <c r="H75" s="1">
        <f>COUNTIFS(Table2[Sub-Sector],Table3[[#This Row],[Sub-Sector]],Table2[RSI Exponential â€“ 14D],"&gt;=50")/Table3[[#This Row],[Count]]</f>
        <v>0.44444444444444442</v>
      </c>
      <c r="I75" s="1">
        <f>COUNTIFS(Table2[Sub-Sector],Table3[[#This Row],[Sub-Sector]],Table2[Relative Volume],"&gt;=1")/Table3[[#This Row],[Count]]</f>
        <v>0.55555555555555558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0.44444444444444442</v>
      </c>
      <c r="P75" s="1">
        <f>COUNTIFS(Table2[Sub-Sector],Table3[[#This Row],[Sub-Sector]],Table2[% Away From 52W High],"&lt;=10")/Table3[[#This Row],[Count]]</f>
        <v>0.33333333333333331</v>
      </c>
      <c r="Q75" s="1">
        <f>COUNTIFS(Table2[Sub-Sector],Table3[[#This Row],[Sub-Sector]],Table2[% Away From 52W Low],"&gt;=10")/Table3[[#This Row],[Count]]</f>
        <v>0.88888888888888884</v>
      </c>
      <c r="R75" s="1">
        <f>COUNTIFS(Table2[Sub-Sector],Table3[[#This Row],[Sub-Sector]],Table2[% Price above 20 EMA],"&gt;=0")/Table3[[#This Row],[Count]]</f>
        <v>0.44444444444444442</v>
      </c>
      <c r="S75" s="1">
        <f>COUNTIFS(Table2[Sub-Sector],Table3[[#This Row],[Sub-Sector]],Table2[% Price above 50 EMA],"&gt;=0")/Table3[[#This Row],[Count]]</f>
        <v>0.44444444444444442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0.1111111111111111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75">
        <f>_xlfn.RANK.AVG(Table3[[#This Row],[Score]],Table3[Score],1)</f>
        <v>78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5">
        <f>_xlfn.RANK.AVG(Table3[[#This Row],[Score 2 ]],Table3[[Score 2 ]],1)</f>
        <v>74</v>
      </c>
    </row>
    <row r="76" spans="1:26" x14ac:dyDescent="0.3">
      <c r="A76" t="s">
        <v>390</v>
      </c>
      <c r="B76">
        <f>COUNTIFS(Table2[Sub-Sector],Table3[[#This Row],[Sub-Sector]])</f>
        <v>14</v>
      </c>
      <c r="C76" s="1">
        <f>COUNTIFS(Table2[Sub-Sector],Table3[[#This Row],[Sub-Sector]],Table2[Uptrend],"Uptrend")/Table3[[#This Row],[Count]]</f>
        <v>0.35714285714285715</v>
      </c>
      <c r="D76" s="1">
        <f>COUNTIFS(Table2[Sub-Sector],Table3[[#This Row],[Sub-Sector]],Table2[1W Return vs Nifty],"&gt;=5")/Table3[[#This Row],[Count]]</f>
        <v>0.14285714285714285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0.6428571428571429</v>
      </c>
      <c r="G76" s="1">
        <f>COUNTIFS(Table2[Sub-Sector],Table3[[#This Row],[Sub-Sector]],Table2[1Y Return vs Nifty],"&gt;=10")/Table3[[#This Row],[Count]]</f>
        <v>0.5714285714285714</v>
      </c>
      <c r="H76" s="1">
        <f>COUNTIFS(Table2[Sub-Sector],Table3[[#This Row],[Sub-Sector]],Table2[RSI Exponential â€“ 14D],"&gt;=50")/Table3[[#This Row],[Count]]</f>
        <v>0.42857142857142855</v>
      </c>
      <c r="I76" s="1">
        <f>COUNTIFS(Table2[Sub-Sector],Table3[[#This Row],[Sub-Sector]],Table2[Relative Volume],"&gt;=1")/Table3[[#This Row],[Count]]</f>
        <v>7.1428571428571425E-2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0.2857142857142857</v>
      </c>
      <c r="O76" s="1">
        <f>COUNTIFS(Table2[Sub-Sector],Table3[[#This Row],[Sub-Sector]],Table2[% Away From Current Month High],"&lt;=0.05")/Table3[[#This Row],[Count]]</f>
        <v>0.6428571428571429</v>
      </c>
      <c r="P76" s="1">
        <f>COUNTIFS(Table2[Sub-Sector],Table3[[#This Row],[Sub-Sector]],Table2[% Away From 52W High],"&lt;=10")/Table3[[#This Row],[Count]]</f>
        <v>0.2857142857142857</v>
      </c>
      <c r="Q76" s="1">
        <f>COUNTIFS(Table2[Sub-Sector],Table3[[#This Row],[Sub-Sector]],Table2[% Away From 52W Low],"&gt;=10")/Table3[[#This Row],[Count]]</f>
        <v>0.9285714285714286</v>
      </c>
      <c r="R76" s="1">
        <f>COUNTIFS(Table2[Sub-Sector],Table3[[#This Row],[Sub-Sector]],Table2[% Price above 20 EMA],"&gt;=0")/Table3[[#This Row],[Count]]</f>
        <v>0.5714285714285714</v>
      </c>
      <c r="S76" s="1">
        <f>COUNTIFS(Table2[Sub-Sector],Table3[[#This Row],[Sub-Sector]],Table2[% Price above 50 EMA],"&gt;=0")/Table3[[#This Row],[Count]]</f>
        <v>0.42857142857142855</v>
      </c>
      <c r="T76" s="1">
        <f>COUNTIFS(Table2[Sub-Sector],Table3[[#This Row],[Sub-Sector]],Table2[% Price above 200 EMA],"&gt;=0")/Table3[[#This Row],[Count]]</f>
        <v>0.8571428571428571</v>
      </c>
      <c r="U76" s="1">
        <f>COUNTIFS(Table2[Sub-Sector],Table3[[#This Row],[Sub-Sector]],Table2[Rate of Change - Zone],"Positive")/Table3[[#This Row],[Count]]</f>
        <v>0.2857142857142857</v>
      </c>
      <c r="V76" s="1">
        <f>COUNTIFS(Table2[Sub-Sector],Table3[[#This Row],[Sub-Sector]],Table2[Sharpe Ratio],"&gt;=0.10")/Table3[[#This Row],[Count]]</f>
        <v>7.1428571428571425E-2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6">
        <f>_xlfn.RANK.AVG(Table3[[#This Row],[Score]],Table3[Score],1)</f>
        <v>80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6">
        <f>_xlfn.RANK.AVG(Table3[[#This Row],[Score 2 ]],Table3[[Score 2 ]],1)</f>
        <v>75</v>
      </c>
    </row>
    <row r="77" spans="1:26" x14ac:dyDescent="0.3">
      <c r="A77" t="s">
        <v>46</v>
      </c>
      <c r="B77">
        <f>COUNTIFS(Table2[Sub-Sector],Table3[[#This Row],[Sub-Sector]])</f>
        <v>26</v>
      </c>
      <c r="C77" s="1">
        <f>COUNTIFS(Table2[Sub-Sector],Table3[[#This Row],[Sub-Sector]],Table2[Uptrend],"Uptrend")/Table3[[#This Row],[Count]]</f>
        <v>0.46153846153846156</v>
      </c>
      <c r="D77" s="1">
        <f>COUNTIFS(Table2[Sub-Sector],Table3[[#This Row],[Sub-Sector]],Table2[1W Return vs Nifty],"&gt;=5")/Table3[[#This Row],[Count]]</f>
        <v>0.15384615384615385</v>
      </c>
      <c r="E77" s="1">
        <f>COUNTIFS(Table2[Sub-Sector],Table3[[#This Row],[Sub-Sector]],Table2[1M Return vs Nifty],"&gt;=5")/Table3[[#This Row],[Count]]</f>
        <v>7.6923076923076927E-2</v>
      </c>
      <c r="F77" s="1">
        <f>COUNTIFS(Table2[Sub-Sector],Table3[[#This Row],[Sub-Sector]],Table2[6M Return vs Nifty],"&gt;=10")/Table3[[#This Row],[Count]]</f>
        <v>0.38461538461538464</v>
      </c>
      <c r="G77" s="1">
        <f>COUNTIFS(Table2[Sub-Sector],Table3[[#This Row],[Sub-Sector]],Table2[1Y Return vs Nifty],"&gt;=10")/Table3[[#This Row],[Count]]</f>
        <v>0.65384615384615385</v>
      </c>
      <c r="H77" s="1">
        <f>COUNTIFS(Table2[Sub-Sector],Table3[[#This Row],[Sub-Sector]],Table2[RSI Exponential â€“ 14D],"&gt;=50")/Table3[[#This Row],[Count]]</f>
        <v>0.42307692307692307</v>
      </c>
      <c r="I77" s="1">
        <f>COUNTIFS(Table2[Sub-Sector],Table3[[#This Row],[Sub-Sector]],Table2[Relative Volume],"&gt;=1")/Table3[[#This Row],[Count]]</f>
        <v>0.23076923076923078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0.96153846153846156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0.96153846153846156</v>
      </c>
      <c r="N77" s="1">
        <f>COUNTIFS(Table2[Sub-Sector],Table3[[#This Row],[Sub-Sector]],Table2[% Away From Current Month Low],"&gt;=0.05")/Table3[[#This Row],[Count]]</f>
        <v>0.42307692307692307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0.15384615384615385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0.42307692307692307</v>
      </c>
      <c r="T77" s="1">
        <f>COUNTIFS(Table2[Sub-Sector],Table3[[#This Row],[Sub-Sector]],Table2[% Price above 200 EMA],"&gt;=0")/Table3[[#This Row],[Count]]</f>
        <v>0.84615384615384615</v>
      </c>
      <c r="U77" s="1">
        <f>COUNTIFS(Table2[Sub-Sector],Table3[[#This Row],[Sub-Sector]],Table2[Rate of Change - Zone],"Positive")/Table3[[#This Row],[Count]]</f>
        <v>0.42307692307692307</v>
      </c>
      <c r="V77" s="1">
        <f>COUNTIFS(Table2[Sub-Sector],Table3[[#This Row],[Sub-Sector]],Table2[Sharpe Ratio],"&gt;=0.10")/Table3[[#This Row],[Count]]</f>
        <v>0.61538461538461542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77">
        <f>_xlfn.RANK.AVG(Table3[[#This Row],[Score]],Table3[Score],1)</f>
        <v>69.5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7">
        <f>_xlfn.RANK.AVG(Table3[[#This Row],[Score 2 ]],Table3[[Score 2 ]],1)</f>
        <v>76</v>
      </c>
    </row>
    <row r="78" spans="1:26" x14ac:dyDescent="0.3">
      <c r="A78" t="s">
        <v>192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0.75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0.75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0.25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0.75</v>
      </c>
      <c r="O78" s="1">
        <f>COUNTIFS(Table2[Sub-Sector],Table3[[#This Row],[Sub-Sector]],Table2[% Away From Current Month High],"&lt;=0.05")/Table3[[#This Row],[Count]]</f>
        <v>0.75</v>
      </c>
      <c r="P78" s="1">
        <f>COUNTIFS(Table2[Sub-Sector],Table3[[#This Row],[Sub-Sector]],Table2[% Away From 52W High],"&lt;=10")/Table3[[#This Row],[Count]]</f>
        <v>0.5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0.75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8">
        <f>_xlfn.RANK.AVG(Table3[[#This Row],[Score]],Table3[Score],1)</f>
        <v>67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8">
        <f>_xlfn.RANK.AVG(Table3[[#This Row],[Score 2 ]],Table3[[Score 2 ]],1)</f>
        <v>77</v>
      </c>
    </row>
    <row r="79" spans="1:26" x14ac:dyDescent="0.3">
      <c r="A79" t="s">
        <v>1454</v>
      </c>
      <c r="B79">
        <f>COUNTIFS(Table2[Sub-Sector],Table3[[#This Row],[Sub-Sector]])</f>
        <v>4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0.25</v>
      </c>
      <c r="G79" s="1">
        <f>COUNTIFS(Table2[Sub-Sector],Table3[[#This Row],[Sub-Sector]],Table2[1Y Return vs Nifty],"&gt;=10")/Table3[[#This Row],[Count]]</f>
        <v>0.25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0.25</v>
      </c>
      <c r="O79" s="1">
        <f>COUNTIFS(Table2[Sub-Sector],Table3[[#This Row],[Sub-Sector]],Table2[% Away From Current Month High],"&lt;=0.05")/Table3[[#This Row],[Count]]</f>
        <v>0.75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0.25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0.75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79">
        <f>_xlfn.RANK.AVG(Table3[[#This Row],[Score]],Table3[Score],1)</f>
        <v>88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9">
        <f>_xlfn.RANK.AVG(Table3[[#This Row],[Score 2 ]],Table3[[Score 2 ]],1)</f>
        <v>78</v>
      </c>
    </row>
    <row r="80" spans="1:26" x14ac:dyDescent="0.3">
      <c r="A80" t="s">
        <v>472</v>
      </c>
      <c r="B80">
        <f>COUNTIFS(Table2[Sub-Sector],Table3[[#This Row],[Sub-Sector]])</f>
        <v>17</v>
      </c>
      <c r="C80" s="1">
        <f>COUNTIFS(Table2[Sub-Sector],Table3[[#This Row],[Sub-Sector]],Table2[Uptrend],"Uptrend")/Table3[[#This Row],[Count]]</f>
        <v>0.58823529411764708</v>
      </c>
      <c r="D80" s="1">
        <f>COUNTIFS(Table2[Sub-Sector],Table3[[#This Row],[Sub-Sector]],Table2[1W Return vs Nifty],"&gt;=5")/Table3[[#This Row],[Count]]</f>
        <v>0.11764705882352941</v>
      </c>
      <c r="E80" s="1">
        <f>COUNTIFS(Table2[Sub-Sector],Table3[[#This Row],[Sub-Sector]],Table2[1M Return vs Nifty],"&gt;=5")/Table3[[#This Row],[Count]]</f>
        <v>0.35294117647058826</v>
      </c>
      <c r="F80" s="1">
        <f>COUNTIFS(Table2[Sub-Sector],Table3[[#This Row],[Sub-Sector]],Table2[6M Return vs Nifty],"&gt;=10")/Table3[[#This Row],[Count]]</f>
        <v>0.41176470588235292</v>
      </c>
      <c r="G80" s="1">
        <f>COUNTIFS(Table2[Sub-Sector],Table3[[#This Row],[Sub-Sector]],Table2[1Y Return vs Nifty],"&gt;=10")/Table3[[#This Row],[Count]]</f>
        <v>0.23529411764705882</v>
      </c>
      <c r="H80" s="1">
        <f>COUNTIFS(Table2[Sub-Sector],Table3[[#This Row],[Sub-Sector]],Table2[RSI Exponential â€“ 14D],"&gt;=50")/Table3[[#This Row],[Count]]</f>
        <v>0.41176470588235292</v>
      </c>
      <c r="I80" s="1">
        <f>COUNTIFS(Table2[Sub-Sector],Table3[[#This Row],[Sub-Sector]],Table2[Relative Volume],"&gt;=1")/Table3[[#This Row],[Count]]</f>
        <v>0.29411764705882354</v>
      </c>
      <c r="J80" s="1">
        <f>COUNTIFS(Table2[Sub-Sector],Table3[[#This Row],[Sub-Sector]],Table2[% Away From Day Low],"&gt;=0.05")/Table3[[#This Row],[Count]]</f>
        <v>5.8823529411764705E-2</v>
      </c>
      <c r="K80" s="1">
        <f>COUNTIFS(Table2[Sub-Sector],Table3[[#This Row],[Sub-Sector]],Table2[% Away From Day High],"&lt;=0.05")/Table3[[#This Row],[Count]]</f>
        <v>0.94117647058823528</v>
      </c>
      <c r="L80" s="1">
        <f>COUNTIFS(Table2[Sub-Sector],Table3[[#This Row],[Sub-Sector]],Table2[% Away From Current Week Low],"&gt;=0.05")/Table3[[#This Row],[Count]]</f>
        <v>5.8823529411764705E-2</v>
      </c>
      <c r="M80" s="1">
        <f>COUNTIFS(Table2[Sub-Sector],Table3[[#This Row],[Sub-Sector]],Table2[% Away From Current Week High],"&lt;=0.05")/Table3[[#This Row],[Count]]</f>
        <v>0.94117647058823528</v>
      </c>
      <c r="N80" s="1">
        <f>COUNTIFS(Table2[Sub-Sector],Table3[[#This Row],[Sub-Sector]],Table2[% Away From Current Month Low],"&gt;=0.05")/Table3[[#This Row],[Count]]</f>
        <v>0.41176470588235292</v>
      </c>
      <c r="O80" s="1">
        <f>COUNTIFS(Table2[Sub-Sector],Table3[[#This Row],[Sub-Sector]],Table2[% Away From Current Month High],"&lt;=0.05")/Table3[[#This Row],[Count]]</f>
        <v>0.47058823529411764</v>
      </c>
      <c r="P80" s="1">
        <f>COUNTIFS(Table2[Sub-Sector],Table3[[#This Row],[Sub-Sector]],Table2[% Away From 52W High],"&lt;=10")/Table3[[#This Row],[Count]]</f>
        <v>0.29411764705882354</v>
      </c>
      <c r="Q80" s="1">
        <f>COUNTIFS(Table2[Sub-Sector],Table3[[#This Row],[Sub-Sector]],Table2[% Away From 52W Low],"&gt;=10")/Table3[[#This Row],[Count]]</f>
        <v>0.94117647058823528</v>
      </c>
      <c r="R80" s="1">
        <f>COUNTIFS(Table2[Sub-Sector],Table3[[#This Row],[Sub-Sector]],Table2[% Price above 20 EMA],"&gt;=0")/Table3[[#This Row],[Count]]</f>
        <v>0.6470588235294118</v>
      </c>
      <c r="S80" s="1">
        <f>COUNTIFS(Table2[Sub-Sector],Table3[[#This Row],[Sub-Sector]],Table2[% Price above 50 EMA],"&gt;=0")/Table3[[#This Row],[Count]]</f>
        <v>0.76470588235294112</v>
      </c>
      <c r="T80" s="1">
        <f>COUNTIFS(Table2[Sub-Sector],Table3[[#This Row],[Sub-Sector]],Table2[% Price above 200 EMA],"&gt;=0")/Table3[[#This Row],[Count]]</f>
        <v>0.82352941176470584</v>
      </c>
      <c r="U80" s="1">
        <f>COUNTIFS(Table2[Sub-Sector],Table3[[#This Row],[Sub-Sector]],Table2[Rate of Change - Zone],"Positive")/Table3[[#This Row],[Count]]</f>
        <v>0.6470588235294118</v>
      </c>
      <c r="V80" s="1">
        <f>COUNTIFS(Table2[Sub-Sector],Table3[[#This Row],[Sub-Sector]],Table2[Sharpe Ratio],"&gt;=0.10")/Table3[[#This Row],[Count]]</f>
        <v>0.11764705882352941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80">
        <f>_xlfn.RANK.AVG(Table3[[#This Row],[Score]],Table3[Score],1)</f>
        <v>49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>
        <f>_xlfn.RANK.AVG(Table3[[#This Row],[Score 2 ]],Table3[[Score 2 ]],1)</f>
        <v>79</v>
      </c>
    </row>
    <row r="81" spans="1:26" x14ac:dyDescent="0.3">
      <c r="A81" t="s">
        <v>143</v>
      </c>
      <c r="B81">
        <f>COUNTIFS(Table2[Sub-Sector],Table3[[#This Row],[Sub-Sector]])</f>
        <v>8</v>
      </c>
      <c r="C81" s="1">
        <f>COUNTIFS(Table2[Sub-Sector],Table3[[#This Row],[Sub-Sector]],Table2[Uptrend],"Uptrend")/Table3[[#This Row],[Count]]</f>
        <v>0.25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0.125</v>
      </c>
      <c r="F81" s="1">
        <f>COUNTIFS(Table2[Sub-Sector],Table3[[#This Row],[Sub-Sector]],Table2[6M Return vs Nifty],"&gt;=10")/Table3[[#This Row],[Count]]</f>
        <v>0.375</v>
      </c>
      <c r="G81" s="1">
        <f>COUNTIFS(Table2[Sub-Sector],Table3[[#This Row],[Sub-Sector]],Table2[1Y Return vs Nifty],"&gt;=10")/Table3[[#This Row],[Count]]</f>
        <v>0.875</v>
      </c>
      <c r="H81" s="1">
        <f>COUNTIFS(Table2[Sub-Sector],Table3[[#This Row],[Sub-Sector]],Table2[RSI Exponential â€“ 14D],"&gt;=50")/Table3[[#This Row],[Count]]</f>
        <v>0.25</v>
      </c>
      <c r="I81" s="1">
        <f>COUNTIFS(Table2[Sub-Sector],Table3[[#This Row],[Sub-Sector]],Table2[Relative Volume],"&gt;=1")/Table3[[#This Row],[Count]]</f>
        <v>0.125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0.75</v>
      </c>
      <c r="O81" s="1">
        <f>COUNTIFS(Table2[Sub-Sector],Table3[[#This Row],[Sub-Sector]],Table2[% Away From Current Month High],"&lt;=0.05")/Table3[[#This Row],[Count]]</f>
        <v>0.125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0.25</v>
      </c>
      <c r="S81" s="1">
        <f>COUNTIFS(Table2[Sub-Sector],Table3[[#This Row],[Sub-Sector]],Table2[% Price above 50 EMA],"&gt;=0")/Table3[[#This Row],[Count]]</f>
        <v>0.25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0.25</v>
      </c>
      <c r="V81" s="1">
        <f>COUNTIFS(Table2[Sub-Sector],Table3[[#This Row],[Sub-Sector]],Table2[Sharpe Ratio],"&gt;=0.10")/Table3[[#This Row],[Count]]</f>
        <v>0.75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81">
        <f>_xlfn.RANK.AVG(Table3[[#This Row],[Score]],Table3[Score],1)</f>
        <v>87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81">
        <f>_xlfn.RANK.AVG(Table3[[#This Row],[Score 2 ]],Table3[[Score 2 ]],1)</f>
        <v>80</v>
      </c>
    </row>
    <row r="82" spans="1:26" x14ac:dyDescent="0.3">
      <c r="A82" t="s">
        <v>1375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0.5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0.5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0.5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1</v>
      </c>
      <c r="S82" s="1">
        <f>COUNTIFS(Table2[Sub-Sector],Table3[[#This Row],[Sub-Sector]],Table2[% Price above 50 EMA],"&gt;=0")/Table3[[#This Row],[Count]]</f>
        <v>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1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82">
        <f>_xlfn.RANK.AVG(Table3[[#This Row],[Score]],Table3[Score],1)</f>
        <v>69.5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2">
        <f>_xlfn.RANK.AVG(Table3[[#This Row],[Score 2 ]],Table3[[Score 2 ]],1)</f>
        <v>81</v>
      </c>
    </row>
    <row r="83" spans="1:26" x14ac:dyDescent="0.3">
      <c r="A83" t="s">
        <v>999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0.5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83">
        <f>_xlfn.RANK.AVG(Table3[[#This Row],[Score]],Table3[Score],1)</f>
        <v>94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3">
        <f>_xlfn.RANK.AVG(Table3[[#This Row],[Score 2 ]],Table3[[Score 2 ]],1)</f>
        <v>82.5</v>
      </c>
    </row>
    <row r="84" spans="1:26" x14ac:dyDescent="0.3">
      <c r="A84" t="s">
        <v>1967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0.66666666666666663</v>
      </c>
      <c r="D84" s="1">
        <f>COUNTIFS(Table2[Sub-Sector],Table3[[#This Row],[Sub-Sector]],Table2[1W Return vs Nifty],"&gt;=5")/Table3[[#This Row],[Count]]</f>
        <v>0.33333333333333331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0.66666666666666663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0.66666666666666663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0.66666666666666663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84">
        <f>_xlfn.RANK.AVG(Table3[[#This Row],[Score]],Table3[Score],1)</f>
        <v>64.5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4">
        <f>_xlfn.RANK.AVG(Table3[[#This Row],[Score 2 ]],Table3[[Score 2 ]],1)</f>
        <v>82.5</v>
      </c>
    </row>
    <row r="85" spans="1:26" x14ac:dyDescent="0.3">
      <c r="A85" t="s">
        <v>548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0.2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0.2</v>
      </c>
      <c r="G85" s="1">
        <f>COUNTIFS(Table2[Sub-Sector],Table3[[#This Row],[Sub-Sector]],Table2[1Y Return vs Nifty],"&gt;=10")/Table3[[#This Row],[Count]]</f>
        <v>0.2</v>
      </c>
      <c r="H85" s="1">
        <f>COUNTIFS(Table2[Sub-Sector],Table3[[#This Row],[Sub-Sector]],Table2[RSI Exponential â€“ 14D],"&gt;=50")/Table3[[#This Row],[Count]]</f>
        <v>0.4</v>
      </c>
      <c r="I85" s="1">
        <f>COUNTIFS(Table2[Sub-Sector],Table3[[#This Row],[Sub-Sector]],Table2[Relative Volume],"&gt;=1")/Table3[[#This Row],[Count]]</f>
        <v>0.6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0.2</v>
      </c>
      <c r="O85" s="1">
        <f>COUNTIFS(Table2[Sub-Sector],Table3[[#This Row],[Sub-Sector]],Table2[% Away From Current Month High],"&lt;=0.05")/Table3[[#This Row],[Count]]</f>
        <v>0.6</v>
      </c>
      <c r="P85" s="1">
        <f>COUNTIFS(Table2[Sub-Sector],Table3[[#This Row],[Sub-Sector]],Table2[% Away From 52W High],"&lt;=10")/Table3[[#This Row],[Count]]</f>
        <v>0.2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0.4</v>
      </c>
      <c r="S85" s="1">
        <f>COUNTIFS(Table2[Sub-Sector],Table3[[#This Row],[Sub-Sector]],Table2[% Price above 50 EMA],"&gt;=0")/Table3[[#This Row],[Count]]</f>
        <v>0.4</v>
      </c>
      <c r="T85" s="1">
        <f>COUNTIFS(Table2[Sub-Sector],Table3[[#This Row],[Sub-Sector]],Table2[% Price above 200 EMA],"&gt;=0")/Table3[[#This Row],[Count]]</f>
        <v>0.8</v>
      </c>
      <c r="U85" s="1">
        <f>COUNTIFS(Table2[Sub-Sector],Table3[[#This Row],[Sub-Sector]],Table2[Rate of Change - Zone],"Positive")/Table3[[#This Row],[Count]]</f>
        <v>0.4</v>
      </c>
      <c r="V85" s="1">
        <f>COUNTIFS(Table2[Sub-Sector],Table3[[#This Row],[Sub-Sector]],Table2[Sharpe Ratio],"&gt;=0.10")/Table3[[#This Row],[Count]]</f>
        <v>0.4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5">
        <f>_xlfn.RANK.AVG(Table3[[#This Row],[Score]],Table3[Score],1)</f>
        <v>104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5">
        <f>_xlfn.RANK.AVG(Table3[[#This Row],[Score 2 ]],Table3[[Score 2 ]],1)</f>
        <v>84</v>
      </c>
    </row>
    <row r="86" spans="1:26" x14ac:dyDescent="0.3">
      <c r="A86" t="s">
        <v>34</v>
      </c>
      <c r="B86">
        <f>COUNTIFS(Table2[Sub-Sector],Table3[[#This Row],[Sub-Sector]])</f>
        <v>11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0.27272727272727271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9.0909090909090912E-2</v>
      </c>
      <c r="H86" s="1">
        <f>COUNTIFS(Table2[Sub-Sector],Table3[[#This Row],[Sub-Sector]],Table2[RSI Exponential â€“ 14D],"&gt;=50")/Table3[[#This Row],[Count]]</f>
        <v>0.27272727272727271</v>
      </c>
      <c r="I86" s="1">
        <f>COUNTIFS(Table2[Sub-Sector],Table3[[#This Row],[Sub-Sector]],Table2[Relative Volume],"&gt;=1")/Table3[[#This Row],[Count]]</f>
        <v>0.45454545454545453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0.27272727272727271</v>
      </c>
      <c r="O86" s="1">
        <f>COUNTIFS(Table2[Sub-Sector],Table3[[#This Row],[Sub-Sector]],Table2[% Away From Current Month High],"&lt;=0.05")/Table3[[#This Row],[Count]]</f>
        <v>0.27272727272727271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0.18181818181818182</v>
      </c>
      <c r="S86" s="1">
        <f>COUNTIFS(Table2[Sub-Sector],Table3[[#This Row],[Sub-Sector]],Table2[% Price above 50 EMA],"&gt;=0")/Table3[[#This Row],[Count]]</f>
        <v>0.18181818181818182</v>
      </c>
      <c r="T86" s="1">
        <f>COUNTIFS(Table2[Sub-Sector],Table3[[#This Row],[Sub-Sector]],Table2[% Price above 200 EMA],"&gt;=0")/Table3[[#This Row],[Count]]</f>
        <v>0.54545454545454541</v>
      </c>
      <c r="U86" s="1">
        <f>COUNTIFS(Table2[Sub-Sector],Table3[[#This Row],[Sub-Sector]],Table2[Rate of Change - Zone],"Positive")/Table3[[#This Row],[Count]]</f>
        <v>0.72727272727272729</v>
      </c>
      <c r="V86" s="1">
        <f>COUNTIFS(Table2[Sub-Sector],Table3[[#This Row],[Sub-Sector]],Table2[Sharpe Ratio],"&gt;=0.10")/Table3[[#This Row],[Count]]</f>
        <v>0.63636363636363635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86">
        <f>_xlfn.RANK.AVG(Table3[[#This Row],[Score]],Table3[Score],1)</f>
        <v>86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6">
        <f>_xlfn.RANK.AVG(Table3[[#This Row],[Score 2 ]],Table3[[Score 2 ]],1)</f>
        <v>85</v>
      </c>
    </row>
    <row r="87" spans="1:26" x14ac:dyDescent="0.3">
      <c r="A87" t="s">
        <v>1011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0.5</v>
      </c>
      <c r="E87" s="1">
        <f>COUNTIFS(Table2[Sub-Sector],Table3[[#This Row],[Sub-Sector]],Table2[1M Return vs Nifty],"&gt;=5")/Table3[[#This Row],[Count]]</f>
        <v>0.5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0.5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0.5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0.5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0.5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87">
        <f>_xlfn.RANK.AVG(Table3[[#This Row],[Score]],Table3[Score],1)</f>
        <v>55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7">
        <f>_xlfn.RANK.AVG(Table3[[#This Row],[Score 2 ]],Table3[[Score 2 ]],1)</f>
        <v>86.5</v>
      </c>
    </row>
    <row r="88" spans="1:26" x14ac:dyDescent="0.3">
      <c r="A88" t="s">
        <v>1136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0.5</v>
      </c>
      <c r="S88" s="1">
        <f>COUNTIFS(Table2[Sub-Sector],Table3[[#This Row],[Sub-Sector]],Table2[% Price above 50 EMA],"&gt;=0")/Table3[[#This Row],[Count]]</f>
        <v>1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0.5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88">
        <f>_xlfn.RANK.AVG(Table3[[#This Row],[Score]],Table3[Score],1)</f>
        <v>98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8">
        <f>_xlfn.RANK.AVG(Table3[[#This Row],[Score 2 ]],Table3[[Score 2 ]],1)</f>
        <v>86.5</v>
      </c>
    </row>
    <row r="89" spans="1:26" x14ac:dyDescent="0.3">
      <c r="A89" t="s">
        <v>379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1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89">
        <f>_xlfn.RANK.AVG(Table3[[#This Row],[Score]],Table3[Score],1)</f>
        <v>99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9">
        <f>_xlfn.RANK.AVG(Table3[[#This Row],[Score 2 ]],Table3[[Score 2 ]],1)</f>
        <v>88</v>
      </c>
    </row>
    <row r="90" spans="1:26" x14ac:dyDescent="0.3">
      <c r="A90" t="s">
        <v>43</v>
      </c>
      <c r="B90">
        <f>COUNTIFS(Table2[Sub-Sector],Table3[[#This Row],[Sub-Sector]])</f>
        <v>10</v>
      </c>
      <c r="C90" s="1">
        <f>COUNTIFS(Table2[Sub-Sector],Table3[[#This Row],[Sub-Sector]],Table2[Uptrend],"Uptrend")/Table3[[#This Row],[Count]]</f>
        <v>0.8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0.2</v>
      </c>
      <c r="F90" s="1">
        <f>COUNTIFS(Table2[Sub-Sector],Table3[[#This Row],[Sub-Sector]],Table2[6M Return vs Nifty],"&gt;=10")/Table3[[#This Row],[Count]]</f>
        <v>0.2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0.3</v>
      </c>
      <c r="I90" s="1">
        <f>COUNTIFS(Table2[Sub-Sector],Table3[[#This Row],[Sub-Sector]],Table2[Relative Volume],"&gt;=1")/Table3[[#This Row],[Count]]</f>
        <v>0.2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0.3</v>
      </c>
      <c r="O90" s="1">
        <f>COUNTIFS(Table2[Sub-Sector],Table3[[#This Row],[Sub-Sector]],Table2[% Away From Current Month High],"&lt;=0.05")/Table3[[#This Row],[Count]]</f>
        <v>0.4</v>
      </c>
      <c r="P90" s="1">
        <f>COUNTIFS(Table2[Sub-Sector],Table3[[#This Row],[Sub-Sector]],Table2[% Away From 52W High],"&lt;=10")/Table3[[#This Row],[Count]]</f>
        <v>0.7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0.3</v>
      </c>
      <c r="S90" s="1">
        <f>COUNTIFS(Table2[Sub-Sector],Table3[[#This Row],[Sub-Sector]],Table2[% Price above 50 EMA],"&gt;=0")/Table3[[#This Row],[Count]]</f>
        <v>0.7</v>
      </c>
      <c r="T90" s="1">
        <f>COUNTIFS(Table2[Sub-Sector],Table3[[#This Row],[Sub-Sector]],Table2[% Price above 200 EMA],"&gt;=0")/Table3[[#This Row],[Count]]</f>
        <v>0.9</v>
      </c>
      <c r="U90" s="1">
        <f>COUNTIFS(Table2[Sub-Sector],Table3[[#This Row],[Sub-Sector]],Table2[Rate of Change - Zone],"Positive")/Table3[[#This Row],[Count]]</f>
        <v>0.6</v>
      </c>
      <c r="V90" s="1">
        <f>COUNTIFS(Table2[Sub-Sector],Table3[[#This Row],[Sub-Sector]],Table2[Sharpe Ratio],"&gt;=0.10")/Table3[[#This Row],[Count]]</f>
        <v>0.1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90">
        <f>_xlfn.RANK.AVG(Table3[[#This Row],[Score]],Table3[Score],1)</f>
        <v>71.5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90">
        <f>_xlfn.RANK.AVG(Table3[[#This Row],[Score 2 ]],Table3[[Score 2 ]],1)</f>
        <v>89</v>
      </c>
    </row>
    <row r="91" spans="1:26" x14ac:dyDescent="0.3">
      <c r="A91" t="s">
        <v>610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0.33333333333333331</v>
      </c>
      <c r="D91" s="1">
        <f>COUNTIFS(Table2[Sub-Sector],Table3[[#This Row],[Sub-Sector]],Table2[1W Return vs Nifty],"&gt;=5")/Table3[[#This Row],[Count]]</f>
        <v>0.33333333333333331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0.66666666666666663</v>
      </c>
      <c r="I91" s="1">
        <f>COUNTIFS(Table2[Sub-Sector],Table3[[#This Row],[Sub-Sector]],Table2[Relative Volume],"&gt;=1")/Table3[[#This Row],[Count]]</f>
        <v>0.33333333333333331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0.66666666666666663</v>
      </c>
      <c r="O91" s="1">
        <f>COUNTIFS(Table2[Sub-Sector],Table3[[#This Row],[Sub-Sector]],Table2[% Away From Current Month High],"&lt;=0.05")/Table3[[#This Row],[Count]]</f>
        <v>0.66666666666666663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0.66666666666666663</v>
      </c>
      <c r="R91" s="1">
        <f>COUNTIFS(Table2[Sub-Sector],Table3[[#This Row],[Sub-Sector]],Table2[% Price above 20 EMA],"&gt;=0")/Table3[[#This Row],[Count]]</f>
        <v>0.66666666666666663</v>
      </c>
      <c r="S91" s="1">
        <f>COUNTIFS(Table2[Sub-Sector],Table3[[#This Row],[Sub-Sector]],Table2[% Price above 50 EMA],"&gt;=0")/Table3[[#This Row],[Count]]</f>
        <v>0.33333333333333331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0.66666666666666663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91">
        <f>_xlfn.RANK.AVG(Table3[[#This Row],[Score]],Table3[Score],1)</f>
        <v>81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91">
        <f>_xlfn.RANK.AVG(Table3[[#This Row],[Score 2 ]],Table3[[Score 2 ]],1)</f>
        <v>90</v>
      </c>
    </row>
    <row r="92" spans="1:26" x14ac:dyDescent="0.3">
      <c r="A92" t="s">
        <v>287</v>
      </c>
      <c r="B92">
        <f>COUNTIFS(Table2[Sub-Sector],Table3[[#This Row],[Sub-Sector]])</f>
        <v>12</v>
      </c>
      <c r="C92" s="1">
        <f>COUNTIFS(Table2[Sub-Sector],Table3[[#This Row],[Sub-Sector]],Table2[Uptrend],"Uptrend")/Table3[[#This Row],[Count]]</f>
        <v>0.58333333333333337</v>
      </c>
      <c r="D92" s="1">
        <f>COUNTIFS(Table2[Sub-Sector],Table3[[#This Row],[Sub-Sector]],Table2[1W Return vs Nifty],"&gt;=5")/Table3[[#This Row],[Count]]</f>
        <v>8.3333333333333329E-2</v>
      </c>
      <c r="E92" s="1">
        <f>COUNTIFS(Table2[Sub-Sector],Table3[[#This Row],[Sub-Sector]],Table2[1M Return vs Nifty],"&gt;=5")/Table3[[#This Row],[Count]]</f>
        <v>8.3333333333333329E-2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0.41666666666666669</v>
      </c>
      <c r="H92" s="1">
        <f>COUNTIFS(Table2[Sub-Sector],Table3[[#This Row],[Sub-Sector]],Table2[RSI Exponential â€“ 14D],"&gt;=50")/Table3[[#This Row],[Count]]</f>
        <v>0.5</v>
      </c>
      <c r="I92" s="1">
        <f>COUNTIFS(Table2[Sub-Sector],Table3[[#This Row],[Sub-Sector]],Table2[Relative Volume],"&gt;=1")/Table3[[#This Row],[Count]]</f>
        <v>0.33333333333333331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0.91666666666666663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0.91666666666666663</v>
      </c>
      <c r="N92" s="1">
        <f>COUNTIFS(Table2[Sub-Sector],Table3[[#This Row],[Sub-Sector]],Table2[% Away From Current Month Low],"&gt;=0.05")/Table3[[#This Row],[Count]]</f>
        <v>0.41666666666666669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0.25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0.5</v>
      </c>
      <c r="S92" s="1">
        <f>COUNTIFS(Table2[Sub-Sector],Table3[[#This Row],[Sub-Sector]],Table2[% Price above 50 EMA],"&gt;=0")/Table3[[#This Row],[Count]]</f>
        <v>0.58333333333333337</v>
      </c>
      <c r="T92" s="1">
        <f>COUNTIFS(Table2[Sub-Sector],Table3[[#This Row],[Sub-Sector]],Table2[% Price above 200 EMA],"&gt;=0")/Table3[[#This Row],[Count]]</f>
        <v>0.91666666666666663</v>
      </c>
      <c r="U92" s="1">
        <f>COUNTIFS(Table2[Sub-Sector],Table3[[#This Row],[Sub-Sector]],Table2[Rate of Change - Zone],"Positive")/Table3[[#This Row],[Count]]</f>
        <v>0.41666666666666669</v>
      </c>
      <c r="V92" s="1">
        <f>COUNTIFS(Table2[Sub-Sector],Table3[[#This Row],[Sub-Sector]],Table2[Sharpe Ratio],"&gt;=0.10")/Table3[[#This Row],[Count]]</f>
        <v>0.25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92">
        <f>_xlfn.RANK.AVG(Table3[[#This Row],[Score]],Table3[Score],1)</f>
        <v>73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92">
        <f>_xlfn.RANK.AVG(Table3[[#This Row],[Score 2 ]],Table3[[Score 2 ]],1)</f>
        <v>91</v>
      </c>
    </row>
    <row r="93" spans="1:26" x14ac:dyDescent="0.3">
      <c r="A93" t="s">
        <v>106</v>
      </c>
      <c r="B93">
        <f>COUNTIFS(Table2[Sub-Sector],Table3[[#This Row],[Sub-Sector]])</f>
        <v>5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0.6</v>
      </c>
      <c r="G93" s="1">
        <f>COUNTIFS(Table2[Sub-Sector],Table3[[#This Row],[Sub-Sector]],Table2[1Y Return vs Nifty],"&gt;=10")/Table3[[#This Row],[Count]]</f>
        <v>0.6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0.2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0.6</v>
      </c>
      <c r="O93" s="1">
        <f>COUNTIFS(Table2[Sub-Sector],Table3[[#This Row],[Sub-Sector]],Table2[% Away From Current Month High],"&lt;=0.05")/Table3[[#This Row],[Count]]</f>
        <v>0.4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0.2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0.6</v>
      </c>
      <c r="U93" s="1">
        <f>COUNTIFS(Table2[Sub-Sector],Table3[[#This Row],[Sub-Sector]],Table2[Rate of Change - Zone],"Positive")/Table3[[#This Row],[Count]]</f>
        <v>0.2</v>
      </c>
      <c r="V93" s="1">
        <f>COUNTIFS(Table2[Sub-Sector],Table3[[#This Row],[Sub-Sector]],Table2[Sharpe Ratio],"&gt;=0.10")/Table3[[#This Row],[Count]]</f>
        <v>0.6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93">
        <f>_xlfn.RANK.AVG(Table3[[#This Row],[Score]],Table3[Score],1)</f>
        <v>109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3">
        <f>_xlfn.RANK.AVG(Table3[[#This Row],[Score 2 ]],Table3[[Score 2 ]],1)</f>
        <v>92</v>
      </c>
    </row>
    <row r="94" spans="1:26" x14ac:dyDescent="0.3">
      <c r="A94" t="s">
        <v>80</v>
      </c>
      <c r="B94">
        <f>COUNTIFS(Table2[Sub-Sector],Table3[[#This Row],[Sub-Sector]])</f>
        <v>17</v>
      </c>
      <c r="C94" s="1">
        <f>COUNTIFS(Table2[Sub-Sector],Table3[[#This Row],[Sub-Sector]],Table2[Uptrend],"Uptrend")/Table3[[#This Row],[Count]]</f>
        <v>0.29411764705882354</v>
      </c>
      <c r="D94" s="1">
        <f>COUNTIFS(Table2[Sub-Sector],Table3[[#This Row],[Sub-Sector]],Table2[1W Return vs Nifty],"&gt;=5")/Table3[[#This Row],[Count]]</f>
        <v>5.8823529411764705E-2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0.11764705882352941</v>
      </c>
      <c r="G94" s="1">
        <f>COUNTIFS(Table2[Sub-Sector],Table3[[#This Row],[Sub-Sector]],Table2[1Y Return vs Nifty],"&gt;=10")/Table3[[#This Row],[Count]]</f>
        <v>0.35294117647058826</v>
      </c>
      <c r="H94" s="1">
        <f>COUNTIFS(Table2[Sub-Sector],Table3[[#This Row],[Sub-Sector]],Table2[RSI Exponential â€“ 14D],"&gt;=50")/Table3[[#This Row],[Count]]</f>
        <v>0.6470588235294118</v>
      </c>
      <c r="I94" s="1">
        <f>COUNTIFS(Table2[Sub-Sector],Table3[[#This Row],[Sub-Sector]],Table2[Relative Volume],"&gt;=1")/Table3[[#This Row],[Count]]</f>
        <v>0.29411764705882354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0.94117647058823528</v>
      </c>
      <c r="L94" s="1">
        <f>COUNTIFS(Table2[Sub-Sector],Table3[[#This Row],[Sub-Sector]],Table2[% Away From Current Week Low],"&gt;=0.05")/Table3[[#This Row],[Count]]</f>
        <v>5.8823529411764705E-2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0.52941176470588236</v>
      </c>
      <c r="O94" s="1">
        <f>COUNTIFS(Table2[Sub-Sector],Table3[[#This Row],[Sub-Sector]],Table2[% Away From Current Month High],"&lt;=0.05")/Table3[[#This Row],[Count]]</f>
        <v>0.70588235294117652</v>
      </c>
      <c r="P94" s="1">
        <f>COUNTIFS(Table2[Sub-Sector],Table3[[#This Row],[Sub-Sector]],Table2[% Away From 52W High],"&lt;=10")/Table3[[#This Row],[Count]]</f>
        <v>0.23529411764705882</v>
      </c>
      <c r="Q94" s="1">
        <f>COUNTIFS(Table2[Sub-Sector],Table3[[#This Row],[Sub-Sector]],Table2[% Away From 52W Low],"&gt;=10")/Table3[[#This Row],[Count]]</f>
        <v>0.94117647058823528</v>
      </c>
      <c r="R94" s="1">
        <f>COUNTIFS(Table2[Sub-Sector],Table3[[#This Row],[Sub-Sector]],Table2[% Price above 20 EMA],"&gt;=0")/Table3[[#This Row],[Count]]</f>
        <v>0.76470588235294112</v>
      </c>
      <c r="S94" s="1">
        <f>COUNTIFS(Table2[Sub-Sector],Table3[[#This Row],[Sub-Sector]],Table2[% Price above 50 EMA],"&gt;=0")/Table3[[#This Row],[Count]]</f>
        <v>0.58823529411764708</v>
      </c>
      <c r="T94" s="1">
        <f>COUNTIFS(Table2[Sub-Sector],Table3[[#This Row],[Sub-Sector]],Table2[% Price above 200 EMA],"&gt;=0")/Table3[[#This Row],[Count]]</f>
        <v>0.70588235294117652</v>
      </c>
      <c r="U94" s="1">
        <f>COUNTIFS(Table2[Sub-Sector],Table3[[#This Row],[Sub-Sector]],Table2[Rate of Change - Zone],"Positive")/Table3[[#This Row],[Count]]</f>
        <v>0.58823529411764708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94">
        <f>_xlfn.RANK.AVG(Table3[[#This Row],[Score]],Table3[Score],1)</f>
        <v>95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4">
        <f>_xlfn.RANK.AVG(Table3[[#This Row],[Score 2 ]],Table3[[Score 2 ]],1)</f>
        <v>93</v>
      </c>
    </row>
    <row r="95" spans="1:26" x14ac:dyDescent="0.3">
      <c r="A95" t="s">
        <v>445</v>
      </c>
      <c r="B95">
        <f>COUNTIFS(Table2[Sub-Sector],Table3[[#This Row],[Sub-Sector]])</f>
        <v>4</v>
      </c>
      <c r="C95" s="1">
        <f>COUNTIFS(Table2[Sub-Sector],Table3[[#This Row],[Sub-Sector]],Table2[Uptrend],"Uptrend")/Table3[[#This Row],[Count]]</f>
        <v>0.25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0.5</v>
      </c>
      <c r="G95" s="1">
        <f>COUNTIFS(Table2[Sub-Sector],Table3[[#This Row],[Sub-Sector]],Table2[1Y Return vs Nifty],"&gt;=10")/Table3[[#This Row],[Count]]</f>
        <v>0.5</v>
      </c>
      <c r="H95" s="1">
        <f>COUNTIFS(Table2[Sub-Sector],Table3[[#This Row],[Sub-Sector]],Table2[RSI Exponential â€“ 14D],"&gt;=50")/Table3[[#This Row],[Count]]</f>
        <v>0.25</v>
      </c>
      <c r="I95" s="1">
        <f>COUNTIFS(Table2[Sub-Sector],Table3[[#This Row],[Sub-Sector]],Table2[Relative Volume],"&gt;=1")/Table3[[#This Row],[Count]]</f>
        <v>0.25</v>
      </c>
      <c r="J95" s="1">
        <f>COUNTIFS(Table2[Sub-Sector],Table3[[#This Row],[Sub-Sector]],Table2[% Away From Day Low],"&gt;=0.05")/Table3[[#This Row],[Count]]</f>
        <v>0.25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0.25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0.5</v>
      </c>
      <c r="O95" s="1">
        <f>COUNTIFS(Table2[Sub-Sector],Table3[[#This Row],[Sub-Sector]],Table2[% Away From Current Month High],"&lt;=0.05")/Table3[[#This Row],[Count]]</f>
        <v>0.25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0.25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0.75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0.5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95">
        <f>_xlfn.RANK.AVG(Table3[[#This Row],[Score]],Table3[Score],1)</f>
        <v>108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5">
        <f>_xlfn.RANK.AVG(Table3[[#This Row],[Score 2 ]],Table3[[Score 2 ]],1)</f>
        <v>94.5</v>
      </c>
    </row>
    <row r="96" spans="1:26" x14ac:dyDescent="0.3">
      <c r="A96" t="s">
        <v>37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0.66666666666666663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0.66666666666666663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0.33333333333333331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0.33333333333333331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0.66666666666666663</v>
      </c>
      <c r="P96" s="1">
        <f>COUNTIFS(Table2[Sub-Sector],Table3[[#This Row],[Sub-Sector]],Table2[% Away From 52W High],"&lt;=10")/Table3[[#This Row],[Count]]</f>
        <v>0.66666666666666663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1</v>
      </c>
      <c r="S96" s="1">
        <f>COUNTIFS(Table2[Sub-Sector],Table3[[#This Row],[Sub-Sector]],Table2[% Price above 50 EMA],"&gt;=0")/Table3[[#This Row],[Count]]</f>
        <v>1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96">
        <f>_xlfn.RANK.AVG(Table3[[#This Row],[Score]],Table3[Score],1)</f>
        <v>89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6">
        <f>_xlfn.RANK.AVG(Table3[[#This Row],[Score 2 ]],Table3[[Score 2 ]],1)</f>
        <v>94.5</v>
      </c>
    </row>
    <row r="97" spans="1:26" x14ac:dyDescent="0.3">
      <c r="A97" t="s">
        <v>225</v>
      </c>
      <c r="B97">
        <f>COUNTIFS(Table2[Sub-Sector],Table3[[#This Row],[Sub-Sector]])</f>
        <v>3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0.33333333333333331</v>
      </c>
      <c r="E97" s="1">
        <f>COUNTIFS(Table2[Sub-Sector],Table3[[#This Row],[Sub-Sector]],Table2[1M Return vs Nifty],"&gt;=5")/Table3[[#This Row],[Count]]</f>
        <v>0.33333333333333331</v>
      </c>
      <c r="F97" s="1">
        <f>COUNTIFS(Table2[Sub-Sector],Table3[[#This Row],[Sub-Sector]],Table2[6M Return vs Nifty],"&gt;=10")/Table3[[#This Row],[Count]]</f>
        <v>0.33333333333333331</v>
      </c>
      <c r="G97" s="1">
        <f>COUNTIFS(Table2[Sub-Sector],Table3[[#This Row],[Sub-Sector]],Table2[1Y Return vs Nifty],"&gt;=10")/Table3[[#This Row],[Count]]</f>
        <v>0.33333333333333331</v>
      </c>
      <c r="H97" s="1">
        <f>COUNTIFS(Table2[Sub-Sector],Table3[[#This Row],[Sub-Sector]],Table2[RSI Exponential â€“ 14D],"&gt;=50")/Table3[[#This Row],[Count]]</f>
        <v>0.33333333333333331</v>
      </c>
      <c r="I97" s="1">
        <f>COUNTIFS(Table2[Sub-Sector],Table3[[#This Row],[Sub-Sector]],Table2[Relative Volume],"&gt;=1")/Table3[[#This Row],[Count]]</f>
        <v>0.33333333333333331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0.33333333333333331</v>
      </c>
      <c r="O97" s="1">
        <f>COUNTIFS(Table2[Sub-Sector],Table3[[#This Row],[Sub-Sector]],Table2[% Away From Current Month High],"&lt;=0.05")/Table3[[#This Row],[Count]]</f>
        <v>0.66666666666666663</v>
      </c>
      <c r="P97" s="1">
        <f>COUNTIFS(Table2[Sub-Sector],Table3[[#This Row],[Sub-Sector]],Table2[% Away From 52W High],"&lt;=10")/Table3[[#This Row],[Count]]</f>
        <v>0.66666666666666663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0.33333333333333331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0.33333333333333331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97">
        <f>_xlfn.RANK.AVG(Table3[[#This Row],[Score]],Table3[Score],1)</f>
        <v>42.5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7">
        <f>_xlfn.RANK.AVG(Table3[[#This Row],[Score 2 ]],Table3[[Score 2 ]],1)</f>
        <v>96</v>
      </c>
    </row>
    <row r="98" spans="1:26" x14ac:dyDescent="0.3">
      <c r="A98" t="s">
        <v>74</v>
      </c>
      <c r="B98">
        <f>COUNTIFS(Table2[Sub-Sector],Table3[[#This Row],[Sub-Sector]])</f>
        <v>3</v>
      </c>
      <c r="C98" s="1">
        <f>COUNTIFS(Table2[Sub-Sector],Table3[[#This Row],[Sub-Sector]],Table2[Uptrend],"Uptrend")/Table3[[#This Row],[Count]]</f>
        <v>0.33333333333333331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0.33333333333333331</v>
      </c>
      <c r="G98" s="1">
        <f>COUNTIFS(Table2[Sub-Sector],Table3[[#This Row],[Sub-Sector]],Table2[1Y Return vs Nifty],"&gt;=10")/Table3[[#This Row],[Count]]</f>
        <v>0.66666666666666663</v>
      </c>
      <c r="H98" s="1">
        <f>COUNTIFS(Table2[Sub-Sector],Table3[[#This Row],[Sub-Sector]],Table2[RSI Exponential â€“ 14D],"&gt;=50")/Table3[[#This Row],[Count]]</f>
        <v>0.33333333333333331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0.33333333333333331</v>
      </c>
      <c r="O98" s="1">
        <f>COUNTIFS(Table2[Sub-Sector],Table3[[#This Row],[Sub-Sector]],Table2[% Away From Current Month High],"&lt;=0.05")/Table3[[#This Row],[Count]]</f>
        <v>0.66666666666666663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0.33333333333333331</v>
      </c>
      <c r="S98" s="1">
        <f>COUNTIFS(Table2[Sub-Sector],Table3[[#This Row],[Sub-Sector]],Table2[% Price above 50 EMA],"&gt;=0")/Table3[[#This Row],[Count]]</f>
        <v>0.33333333333333331</v>
      </c>
      <c r="T98" s="1">
        <f>COUNTIFS(Table2[Sub-Sector],Table3[[#This Row],[Sub-Sector]],Table2[% Price above 200 EMA],"&gt;=0")/Table3[[#This Row],[Count]]</f>
        <v>0.66666666666666663</v>
      </c>
      <c r="U98" s="1">
        <f>COUNTIFS(Table2[Sub-Sector],Table3[[#This Row],[Sub-Sector]],Table2[Rate of Change - Zone],"Positive")/Table3[[#This Row],[Count]]</f>
        <v>0.33333333333333331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567.5</v>
      </c>
      <c r="X98">
        <f>_xlfn.RANK.AVG(Table3[[#This Row],[Score]],Table3[Score],1)</f>
        <v>106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8">
        <f>_xlfn.RANK.AVG(Table3[[#This Row],[Score 2 ]],Table3[[Score 2 ]],1)</f>
        <v>97</v>
      </c>
    </row>
    <row r="99" spans="1:26" x14ac:dyDescent="0.3">
      <c r="A99" t="s">
        <v>404</v>
      </c>
      <c r="B99">
        <f>COUNTIFS(Table2[Sub-Sector],Table3[[#This Row],[Sub-Sector]])</f>
        <v>5</v>
      </c>
      <c r="C99" s="1">
        <f>COUNTIFS(Table2[Sub-Sector],Table3[[#This Row],[Sub-Sector]],Table2[Uptrend],"Uptrend")/Table3[[#This Row],[Count]]</f>
        <v>0.6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0.2</v>
      </c>
      <c r="G99" s="1">
        <f>COUNTIFS(Table2[Sub-Sector],Table3[[#This Row],[Sub-Sector]],Table2[1Y Return vs Nifty],"&gt;=10")/Table3[[#This Row],[Count]]</f>
        <v>0.4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0.4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0.2</v>
      </c>
      <c r="O99" s="1">
        <f>COUNTIFS(Table2[Sub-Sector],Table3[[#This Row],[Sub-Sector]],Table2[% Away From Current Month High],"&lt;=0.05")/Table3[[#This Row],[Count]]</f>
        <v>0.4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0.2</v>
      </c>
      <c r="S99" s="1">
        <f>COUNTIFS(Table2[Sub-Sector],Table3[[#This Row],[Sub-Sector]],Table2[% Price above 50 EMA],"&gt;=0")/Table3[[#This Row],[Count]]</f>
        <v>0.4</v>
      </c>
      <c r="T99" s="1">
        <f>COUNTIFS(Table2[Sub-Sector],Table3[[#This Row],[Sub-Sector]],Table2[% Price above 200 EMA],"&gt;=0")/Table3[[#This Row],[Count]]</f>
        <v>0.6</v>
      </c>
      <c r="U99" s="1">
        <f>COUNTIFS(Table2[Sub-Sector],Table3[[#This Row],[Sub-Sector]],Table2[Rate of Change - Zone],"Positive")/Table3[[#This Row],[Count]]</f>
        <v>0.2</v>
      </c>
      <c r="V99" s="1">
        <f>COUNTIFS(Table2[Sub-Sector],Table3[[#This Row],[Sub-Sector]],Table2[Sharpe Ratio],"&gt;=0.10")/Table3[[#This Row],[Count]]</f>
        <v>0.2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99">
        <f>_xlfn.RANK.AVG(Table3[[#This Row],[Score]],Table3[Score],1)</f>
        <v>100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9">
        <f>_xlfn.RANK.AVG(Table3[[#This Row],[Score 2 ]],Table3[[Score 2 ]],1)</f>
        <v>98</v>
      </c>
    </row>
    <row r="100" spans="1:26" x14ac:dyDescent="0.3">
      <c r="A100" t="s">
        <v>440</v>
      </c>
      <c r="B100">
        <f>COUNTIFS(Table2[Sub-Sector],Table3[[#This Row],[Sub-Sector]])</f>
        <v>9</v>
      </c>
      <c r="C100" s="1">
        <f>COUNTIFS(Table2[Sub-Sector],Table3[[#This Row],[Sub-Sector]],Table2[Uptrend],"Uptrend")/Table3[[#This Row],[Count]]</f>
        <v>0.33333333333333331</v>
      </c>
      <c r="D100" s="1">
        <f>COUNTIFS(Table2[Sub-Sector],Table3[[#This Row],[Sub-Sector]],Table2[1W Return vs Nifty],"&gt;=5")/Table3[[#This Row],[Count]]</f>
        <v>0.1111111111111111</v>
      </c>
      <c r="E100" s="1">
        <f>COUNTIFS(Table2[Sub-Sector],Table3[[#This Row],[Sub-Sector]],Table2[1M Return vs Nifty],"&gt;=5")/Table3[[#This Row],[Count]]</f>
        <v>0.1111111111111111</v>
      </c>
      <c r="F100" s="1">
        <f>COUNTIFS(Table2[Sub-Sector],Table3[[#This Row],[Sub-Sector]],Table2[6M Return vs Nifty],"&gt;=10")/Table3[[#This Row],[Count]]</f>
        <v>0.22222222222222221</v>
      </c>
      <c r="G100" s="1">
        <f>COUNTIFS(Table2[Sub-Sector],Table3[[#This Row],[Sub-Sector]],Table2[1Y Return vs Nifty],"&gt;=10")/Table3[[#This Row],[Count]]</f>
        <v>0.22222222222222221</v>
      </c>
      <c r="H100" s="1">
        <f>COUNTIFS(Table2[Sub-Sector],Table3[[#This Row],[Sub-Sector]],Table2[RSI Exponential â€“ 14D],"&gt;=50")/Table3[[#This Row],[Count]]</f>
        <v>0.44444444444444442</v>
      </c>
      <c r="I100" s="1">
        <f>COUNTIFS(Table2[Sub-Sector],Table3[[#This Row],[Sub-Sector]],Table2[Relative Volume],"&gt;=1")/Table3[[#This Row],[Count]]</f>
        <v>0.33333333333333331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0.44444444444444442</v>
      </c>
      <c r="O100" s="1">
        <f>COUNTIFS(Table2[Sub-Sector],Table3[[#This Row],[Sub-Sector]],Table2[% Away From Current Month High],"&lt;=0.05")/Table3[[#This Row],[Count]]</f>
        <v>0.55555555555555558</v>
      </c>
      <c r="P100" s="1">
        <f>COUNTIFS(Table2[Sub-Sector],Table3[[#This Row],[Sub-Sector]],Table2[% Away From 52W High],"&lt;=10")/Table3[[#This Row],[Count]]</f>
        <v>0.22222222222222221</v>
      </c>
      <c r="Q100" s="1">
        <f>COUNTIFS(Table2[Sub-Sector],Table3[[#This Row],[Sub-Sector]],Table2[% Away From 52W Low],"&gt;=10")/Table3[[#This Row],[Count]]</f>
        <v>0.88888888888888884</v>
      </c>
      <c r="R100" s="1">
        <f>COUNTIFS(Table2[Sub-Sector],Table3[[#This Row],[Sub-Sector]],Table2[% Price above 20 EMA],"&gt;=0")/Table3[[#This Row],[Count]]</f>
        <v>0.44444444444444442</v>
      </c>
      <c r="S100" s="1">
        <f>COUNTIFS(Table2[Sub-Sector],Table3[[#This Row],[Sub-Sector]],Table2[% Price above 50 EMA],"&gt;=0")/Table3[[#This Row],[Count]]</f>
        <v>0.55555555555555558</v>
      </c>
      <c r="T100" s="1">
        <f>COUNTIFS(Table2[Sub-Sector],Table3[[#This Row],[Sub-Sector]],Table2[% Price above 200 EMA],"&gt;=0")/Table3[[#This Row],[Count]]</f>
        <v>0.66666666666666663</v>
      </c>
      <c r="U100" s="1">
        <f>COUNTIFS(Table2[Sub-Sector],Table3[[#This Row],[Sub-Sector]],Table2[Rate of Change - Zone],"Positive")/Table3[[#This Row],[Count]]</f>
        <v>0.44444444444444442</v>
      </c>
      <c r="V100" s="1">
        <f>COUNTIFS(Table2[Sub-Sector],Table3[[#This Row],[Sub-Sector]],Table2[Sharpe Ratio],"&gt;=0.10")/Table3[[#This Row],[Count]]</f>
        <v>0.44444444444444442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100">
        <f>_xlfn.RANK.AVG(Table3[[#This Row],[Score]],Table3[Score],1)</f>
        <v>83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100">
        <f>_xlfn.RANK.AVG(Table3[[#This Row],[Score 2 ]],Table3[[Score 2 ]],1)</f>
        <v>99</v>
      </c>
    </row>
    <row r="101" spans="1:26" x14ac:dyDescent="0.3">
      <c r="A101" t="s">
        <v>852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0.5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0.5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0.5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0.5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01">
        <f>_xlfn.RANK.AVG(Table3[[#This Row],[Score]],Table3[Score],1)</f>
        <v>110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101">
        <f>_xlfn.RANK.AVG(Table3[[#This Row],[Score 2 ]],Table3[[Score 2 ]],1)</f>
        <v>100</v>
      </c>
    </row>
    <row r="102" spans="1:26" x14ac:dyDescent="0.3">
      <c r="A102" t="s">
        <v>746</v>
      </c>
      <c r="B102">
        <f>COUNTIFS(Table2[Sub-Sector],Table3[[#This Row],[Sub-Sector]])</f>
        <v>2</v>
      </c>
      <c r="C102" s="1">
        <f>COUNTIFS(Table2[Sub-Sector],Table3[[#This Row],[Sub-Sector]],Table2[Uptrend],"Uptrend")/Table3[[#This Row],[Count]]</f>
        <v>0.5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0.5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0.5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0.5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0.5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0.5</v>
      </c>
      <c r="T102" s="1">
        <f>COUNTIFS(Table2[Sub-Sector],Table3[[#This Row],[Sub-Sector]],Table2[% Price above 200 EMA],"&gt;=0")/Table3[[#This Row],[Count]]</f>
        <v>0.5</v>
      </c>
      <c r="U102" s="1">
        <f>COUNTIFS(Table2[Sub-Sector],Table3[[#This Row],[Sub-Sector]],Table2[Rate of Change - Zone],"Positive")/Table3[[#This Row],[Count]]</f>
        <v>0.5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102">
        <f>_xlfn.RANK.AVG(Table3[[#This Row],[Score]],Table3[Score],1)</f>
        <v>82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2">
        <f>_xlfn.RANK.AVG(Table3[[#This Row],[Score 2 ]],Table3[[Score 2 ]],1)</f>
        <v>101</v>
      </c>
    </row>
    <row r="103" spans="1:26" x14ac:dyDescent="0.3">
      <c r="A103" t="s">
        <v>24</v>
      </c>
      <c r="B103">
        <f>COUNTIFS(Table2[Sub-Sector],Table3[[#This Row],[Sub-Sector]])</f>
        <v>20</v>
      </c>
      <c r="C103" s="1">
        <f>COUNTIFS(Table2[Sub-Sector],Table3[[#This Row],[Sub-Sector]],Table2[Uptrend],"Uptrend")/Table3[[#This Row],[Count]]</f>
        <v>0.4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0.05</v>
      </c>
      <c r="F103" s="1">
        <f>COUNTIFS(Table2[Sub-Sector],Table3[[#This Row],[Sub-Sector]],Table2[6M Return vs Nifty],"&gt;=10")/Table3[[#This Row],[Count]]</f>
        <v>0.05</v>
      </c>
      <c r="G103" s="1">
        <f>COUNTIFS(Table2[Sub-Sector],Table3[[#This Row],[Sub-Sector]],Table2[1Y Return vs Nifty],"&gt;=10")/Table3[[#This Row],[Count]]</f>
        <v>0.05</v>
      </c>
      <c r="H103" s="1">
        <f>COUNTIFS(Table2[Sub-Sector],Table3[[#This Row],[Sub-Sector]],Table2[RSI Exponential â€“ 14D],"&gt;=50")/Table3[[#This Row],[Count]]</f>
        <v>0.25</v>
      </c>
      <c r="I103" s="1">
        <f>COUNTIFS(Table2[Sub-Sector],Table3[[#This Row],[Sub-Sector]],Table2[Relative Volume],"&gt;=1")/Table3[[#This Row],[Count]]</f>
        <v>0.25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0.3</v>
      </c>
      <c r="O103" s="1">
        <f>COUNTIFS(Table2[Sub-Sector],Table3[[#This Row],[Sub-Sector]],Table2[% Away From Current Month High],"&lt;=0.05")/Table3[[#This Row],[Count]]</f>
        <v>0.6</v>
      </c>
      <c r="P103" s="1">
        <f>COUNTIFS(Table2[Sub-Sector],Table3[[#This Row],[Sub-Sector]],Table2[% Away From 52W High],"&lt;=10")/Table3[[#This Row],[Count]]</f>
        <v>0.35</v>
      </c>
      <c r="Q103" s="1">
        <f>COUNTIFS(Table2[Sub-Sector],Table3[[#This Row],[Sub-Sector]],Table2[% Away From 52W Low],"&gt;=10")/Table3[[#This Row],[Count]]</f>
        <v>0.65</v>
      </c>
      <c r="R103" s="1">
        <f>COUNTIFS(Table2[Sub-Sector],Table3[[#This Row],[Sub-Sector]],Table2[% Price above 20 EMA],"&gt;=0")/Table3[[#This Row],[Count]]</f>
        <v>0.35</v>
      </c>
      <c r="S103" s="1">
        <f>COUNTIFS(Table2[Sub-Sector],Table3[[#This Row],[Sub-Sector]],Table2[% Price above 50 EMA],"&gt;=0")/Table3[[#This Row],[Count]]</f>
        <v>0.35</v>
      </c>
      <c r="T103" s="1">
        <f>COUNTIFS(Table2[Sub-Sector],Table3[[#This Row],[Sub-Sector]],Table2[% Price above 200 EMA],"&gt;=0")/Table3[[#This Row],[Count]]</f>
        <v>0.45</v>
      </c>
      <c r="U103" s="1">
        <f>COUNTIFS(Table2[Sub-Sector],Table3[[#This Row],[Sub-Sector]],Table2[Rate of Change - Zone],"Positive")/Table3[[#This Row],[Count]]</f>
        <v>0.55000000000000004</v>
      </c>
      <c r="V103" s="1">
        <f>COUNTIFS(Table2[Sub-Sector],Table3[[#This Row],[Sub-Sector]],Table2[Sharpe Ratio],"&gt;=0.10")/Table3[[#This Row],[Count]]</f>
        <v>0.2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103">
        <f>_xlfn.RANK.AVG(Table3[[#This Row],[Score]],Table3[Score],1)</f>
        <v>102.5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3">
        <f>_xlfn.RANK.AVG(Table3[[#This Row],[Score 2 ]],Table3[[Score 2 ]],1)</f>
        <v>102</v>
      </c>
    </row>
    <row r="104" spans="1:26" x14ac:dyDescent="0.3">
      <c r="A104" t="s">
        <v>1416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4">
        <f>_xlfn.RANK.AVG(Table3[[#This Row],[Score]],Table3[Score],1)</f>
        <v>90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4">
        <f>_xlfn.RANK.AVG(Table3[[#This Row],[Score 2 ]],Table3[[Score 2 ]],1)</f>
        <v>103</v>
      </c>
    </row>
    <row r="105" spans="1:26" x14ac:dyDescent="0.3">
      <c r="A105" t="s">
        <v>590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0.5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0.5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05">
        <f>_xlfn.RANK.AVG(Table3[[#This Row],[Score]],Table3[Score],1)</f>
        <v>112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5">
        <f>_xlfn.RANK.AVG(Table3[[#This Row],[Score 2 ]],Table3[[Score 2 ]],1)</f>
        <v>104.5</v>
      </c>
    </row>
    <row r="106" spans="1:26" x14ac:dyDescent="0.3">
      <c r="A106" t="s">
        <v>947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106">
        <f>_xlfn.RANK.AVG(Table3[[#This Row],[Score]],Table3[Score],1)</f>
        <v>63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6">
        <f>_xlfn.RANK.AVG(Table3[[#This Row],[Score 2 ]],Table3[[Score 2 ]],1)</f>
        <v>104.5</v>
      </c>
    </row>
    <row r="107" spans="1:26" x14ac:dyDescent="0.3">
      <c r="A107" t="s">
        <v>428</v>
      </c>
      <c r="B107">
        <f>COUNTIFS(Table2[Sub-Sector],Table3[[#This Row],[Sub-Sector]])</f>
        <v>11</v>
      </c>
      <c r="C107" s="1">
        <f>COUNTIFS(Table2[Sub-Sector],Table3[[#This Row],[Sub-Sector]],Table2[Uptrend],"Uptrend")/Table3[[#This Row],[Count]]</f>
        <v>0.27272727272727271</v>
      </c>
      <c r="D107" s="1">
        <f>COUNTIFS(Table2[Sub-Sector],Table3[[#This Row],[Sub-Sector]],Table2[1W Return vs Nifty],"&gt;=5")/Table3[[#This Row],[Count]]</f>
        <v>9.0909090909090912E-2</v>
      </c>
      <c r="E107" s="1">
        <f>COUNTIFS(Table2[Sub-Sector],Table3[[#This Row],[Sub-Sector]],Table2[1M Return vs Nifty],"&gt;=5")/Table3[[#This Row],[Count]]</f>
        <v>9.0909090909090912E-2</v>
      </c>
      <c r="F107" s="1">
        <f>COUNTIFS(Table2[Sub-Sector],Table3[[#This Row],[Sub-Sector]],Table2[6M Return vs Nifty],"&gt;=10")/Table3[[#This Row],[Count]]</f>
        <v>9.0909090909090912E-2</v>
      </c>
      <c r="G107" s="1">
        <f>COUNTIFS(Table2[Sub-Sector],Table3[[#This Row],[Sub-Sector]],Table2[1Y Return vs Nifty],"&gt;=10")/Table3[[#This Row],[Count]]</f>
        <v>9.0909090909090912E-2</v>
      </c>
      <c r="H107" s="1">
        <f>COUNTIFS(Table2[Sub-Sector],Table3[[#This Row],[Sub-Sector]],Table2[RSI Exponential â€“ 14D],"&gt;=50")/Table3[[#This Row],[Count]]</f>
        <v>0.36363636363636365</v>
      </c>
      <c r="I107" s="1">
        <f>COUNTIFS(Table2[Sub-Sector],Table3[[#This Row],[Sub-Sector]],Table2[Relative Volume],"&gt;=1")/Table3[[#This Row],[Count]]</f>
        <v>0.27272727272727271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9.0909090909090912E-2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0.36363636363636365</v>
      </c>
      <c r="O107" s="1">
        <f>COUNTIFS(Table2[Sub-Sector],Table3[[#This Row],[Sub-Sector]],Table2[% Away From Current Month High],"&lt;=0.05")/Table3[[#This Row],[Count]]</f>
        <v>0.54545454545454541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0.72727272727272729</v>
      </c>
      <c r="R107" s="1">
        <f>COUNTIFS(Table2[Sub-Sector],Table3[[#This Row],[Sub-Sector]],Table2[% Price above 20 EMA],"&gt;=0")/Table3[[#This Row],[Count]]</f>
        <v>0.27272727272727271</v>
      </c>
      <c r="S107" s="1">
        <f>COUNTIFS(Table2[Sub-Sector],Table3[[#This Row],[Sub-Sector]],Table2[% Price above 50 EMA],"&gt;=0")/Table3[[#This Row],[Count]]</f>
        <v>0.36363636363636365</v>
      </c>
      <c r="T107" s="1">
        <f>COUNTIFS(Table2[Sub-Sector],Table3[[#This Row],[Sub-Sector]],Table2[% Price above 200 EMA],"&gt;=0")/Table3[[#This Row],[Count]]</f>
        <v>0.54545454545454541</v>
      </c>
      <c r="U107" s="1">
        <f>COUNTIFS(Table2[Sub-Sector],Table3[[#This Row],[Sub-Sector]],Table2[Rate of Change - Zone],"Positive")/Table3[[#This Row],[Count]]</f>
        <v>0.36363636363636365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107">
        <f>_xlfn.RANK.AVG(Table3[[#This Row],[Score]],Table3[Score],1)</f>
        <v>101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7">
        <f>_xlfn.RANK.AVG(Table3[[#This Row],[Score 2 ]],Table3[[Score 2 ]],1)</f>
        <v>106</v>
      </c>
    </row>
    <row r="108" spans="1:26" x14ac:dyDescent="0.3">
      <c r="A108" t="s">
        <v>40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0.66666666666666663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0.33333333333333331</v>
      </c>
      <c r="F108" s="1">
        <f>COUNTIFS(Table2[Sub-Sector],Table3[[#This Row],[Sub-Sector]],Table2[6M Return vs Nifty],"&gt;=10")/Table3[[#This Row],[Count]]</f>
        <v>0.33333333333333331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0.66666666666666663</v>
      </c>
      <c r="P108" s="1">
        <f>COUNTIFS(Table2[Sub-Sector],Table3[[#This Row],[Sub-Sector]],Table2[% Away From 52W High],"&lt;=10")/Table3[[#This Row],[Count]]</f>
        <v>0.33333333333333331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1</v>
      </c>
      <c r="S108" s="1">
        <f>COUNTIFS(Table2[Sub-Sector],Table3[[#This Row],[Sub-Sector]],Table2[% Price above 50 EMA],"&gt;=0")/Table3[[#This Row],[Count]]</f>
        <v>0.66666666666666663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0.33333333333333331</v>
      </c>
      <c r="V108" s="1">
        <f>COUNTIFS(Table2[Sub-Sector],Table3[[#This Row],[Sub-Sector]],Table2[Sharpe Ratio],"&gt;=0.10")/Table3[[#This Row],[Count]]</f>
        <v>0.66666666666666663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108">
        <f>_xlfn.RANK.AVG(Table3[[#This Row],[Score]],Table3[Score],1)</f>
        <v>85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</v>
      </c>
      <c r="Z108">
        <f>_xlfn.RANK.AVG(Table3[[#This Row],[Score 2 ]],Table3[[Score 2 ]],1)</f>
        <v>107</v>
      </c>
    </row>
    <row r="109" spans="1:26" x14ac:dyDescent="0.3">
      <c r="A109" t="s">
        <v>722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0.25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0.25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0.25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09">
        <f>_xlfn.RANK.AVG(Table3[[#This Row],[Score]],Table3[Score],1)</f>
        <v>113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09">
        <f>_xlfn.RANK.AVG(Table3[[#This Row],[Score 2 ]],Table3[[Score 2 ]],1)</f>
        <v>108</v>
      </c>
    </row>
    <row r="110" spans="1:26" x14ac:dyDescent="0.3">
      <c r="A110" t="s">
        <v>21</v>
      </c>
      <c r="B110">
        <f>COUNTIFS(Table2[Sub-Sector],Table3[[#This Row],[Sub-Sector]])</f>
        <v>21</v>
      </c>
      <c r="C110" s="1">
        <f>COUNTIFS(Table2[Sub-Sector],Table3[[#This Row],[Sub-Sector]],Table2[Uptrend],"Uptrend")/Table3[[#This Row],[Count]]</f>
        <v>0.5714285714285714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9.5238095238095233E-2</v>
      </c>
      <c r="F110" s="1">
        <f>COUNTIFS(Table2[Sub-Sector],Table3[[#This Row],[Sub-Sector]],Table2[6M Return vs Nifty],"&gt;=10")/Table3[[#This Row],[Count]]</f>
        <v>0.19047619047619047</v>
      </c>
      <c r="G110" s="1">
        <f>COUNTIFS(Table2[Sub-Sector],Table3[[#This Row],[Sub-Sector]],Table2[1Y Return vs Nifty],"&gt;=10")/Table3[[#This Row],[Count]]</f>
        <v>0.23809523809523808</v>
      </c>
      <c r="H110" s="1">
        <f>COUNTIFS(Table2[Sub-Sector],Table3[[#This Row],[Sub-Sector]],Table2[RSI Exponential â€“ 14D],"&gt;=50")/Table3[[#This Row],[Count]]</f>
        <v>0.33333333333333331</v>
      </c>
      <c r="I110" s="1">
        <f>COUNTIFS(Table2[Sub-Sector],Table3[[#This Row],[Sub-Sector]],Table2[Relative Volume],"&gt;=1")/Table3[[#This Row],[Count]]</f>
        <v>0.19047619047619047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0.19047619047619047</v>
      </c>
      <c r="O110" s="1">
        <f>COUNTIFS(Table2[Sub-Sector],Table3[[#This Row],[Sub-Sector]],Table2[% Away From Current Month High],"&lt;=0.05")/Table3[[#This Row],[Count]]</f>
        <v>0.33333333333333331</v>
      </c>
      <c r="P110" s="1">
        <f>COUNTIFS(Table2[Sub-Sector],Table3[[#This Row],[Sub-Sector]],Table2[% Away From 52W High],"&lt;=10")/Table3[[#This Row],[Count]]</f>
        <v>0.42857142857142855</v>
      </c>
      <c r="Q110" s="1">
        <f>COUNTIFS(Table2[Sub-Sector],Table3[[#This Row],[Sub-Sector]],Table2[% Away From 52W Low],"&gt;=10")/Table3[[#This Row],[Count]]</f>
        <v>0.95238095238095233</v>
      </c>
      <c r="R110" s="1">
        <f>COUNTIFS(Table2[Sub-Sector],Table3[[#This Row],[Sub-Sector]],Table2[% Price above 20 EMA],"&gt;=0")/Table3[[#This Row],[Count]]</f>
        <v>0.33333333333333331</v>
      </c>
      <c r="S110" s="1">
        <f>COUNTIFS(Table2[Sub-Sector],Table3[[#This Row],[Sub-Sector]],Table2[% Price above 50 EMA],"&gt;=0")/Table3[[#This Row],[Count]]</f>
        <v>0.47619047619047616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0.19047619047619047</v>
      </c>
      <c r="V110" s="1">
        <f>COUNTIFS(Table2[Sub-Sector],Table3[[#This Row],[Sub-Sector]],Table2[Sharpe Ratio],"&gt;=0.10")/Table3[[#This Row],[Count]]</f>
        <v>9.5238095238095233E-2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110">
        <f>_xlfn.RANK.AVG(Table3[[#This Row],[Score]],Table3[Score],1)</f>
        <v>105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0">
        <f>_xlfn.RANK.AVG(Table3[[#This Row],[Score 2 ]],Table3[[Score 2 ]],1)</f>
        <v>109</v>
      </c>
    </row>
    <row r="111" spans="1:26" x14ac:dyDescent="0.3">
      <c r="A111" t="s">
        <v>1222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1">
        <f>_xlfn.RANK.AVG(Table3[[#This Row],[Score]],Table3[Score],1)</f>
        <v>115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359.5</v>
      </c>
      <c r="Z111">
        <f>_xlfn.RANK.AVG(Table3[[#This Row],[Score 2 ]],Table3[[Score 2 ]],1)</f>
        <v>110</v>
      </c>
    </row>
    <row r="112" spans="1:26" x14ac:dyDescent="0.3">
      <c r="A112" t="s">
        <v>292</v>
      </c>
      <c r="B112">
        <f>COUNTIFS(Table2[Sub-Sector],Table3[[#This Row],[Sub-Sector]])</f>
        <v>6</v>
      </c>
      <c r="C112" s="1">
        <f>COUNTIFS(Table2[Sub-Sector],Table3[[#This Row],[Sub-Sector]],Table2[Uptrend],"Uptrend")/Table3[[#This Row],[Count]]</f>
        <v>0.33333333333333331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0.33333333333333331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0.16666666666666666</v>
      </c>
      <c r="I112" s="1">
        <f>COUNTIFS(Table2[Sub-Sector],Table3[[#This Row],[Sub-Sector]],Table2[Relative Volume],"&gt;=1")/Table3[[#This Row],[Count]]</f>
        <v>0.16666666666666666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0.33333333333333331</v>
      </c>
      <c r="O112" s="1">
        <f>COUNTIFS(Table2[Sub-Sector],Table3[[#This Row],[Sub-Sector]],Table2[% Away From Current Month High],"&lt;=0.05")/Table3[[#This Row],[Count]]</f>
        <v>0.16666666666666666</v>
      </c>
      <c r="P112" s="1">
        <f>COUNTIFS(Table2[Sub-Sector],Table3[[#This Row],[Sub-Sector]],Table2[% Away From 52W High],"&lt;=10")/Table3[[#This Row],[Count]]</f>
        <v>0.33333333333333331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0.5</v>
      </c>
      <c r="S112" s="1">
        <f>COUNTIFS(Table2[Sub-Sector],Table3[[#This Row],[Sub-Sector]],Table2[% Price above 50 EMA],"&gt;=0")/Table3[[#This Row],[Count]]</f>
        <v>0.33333333333333331</v>
      </c>
      <c r="T112" s="1">
        <f>COUNTIFS(Table2[Sub-Sector],Table3[[#This Row],[Sub-Sector]],Table2[% Price above 200 EMA],"&gt;=0")/Table3[[#This Row],[Count]]</f>
        <v>0.66666666666666663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112">
        <f>_xlfn.RANK.AVG(Table3[[#This Row],[Score]],Table3[Score],1)</f>
        <v>107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2">
        <f>_xlfn.RANK.AVG(Table3[[#This Row],[Score 2 ]],Table3[[Score 2 ]],1)</f>
        <v>111</v>
      </c>
    </row>
    <row r="113" spans="1:26" x14ac:dyDescent="0.3">
      <c r="A113" t="s">
        <v>92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0.75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0.25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0.75</v>
      </c>
      <c r="I113" s="1">
        <f>COUNTIFS(Table2[Sub-Sector],Table3[[#This Row],[Sub-Sector]],Table2[Relative Volume],"&gt;=1")/Table3[[#This Row],[Count]]</f>
        <v>0.25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0.75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1</v>
      </c>
      <c r="S113" s="1">
        <f>COUNTIFS(Table2[Sub-Sector],Table3[[#This Row],[Sub-Sector]],Table2[% Price above 50 EMA],"&gt;=0")/Table3[[#This Row],[Count]]</f>
        <v>0.75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0.25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113">
        <f>_xlfn.RANK.AVG(Table3[[#This Row],[Score]],Table3[Score],1)</f>
        <v>102.5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</v>
      </c>
      <c r="Z113">
        <f>_xlfn.RANK.AVG(Table3[[#This Row],[Score 2 ]],Table3[[Score 2 ]],1)</f>
        <v>112</v>
      </c>
    </row>
    <row r="114" spans="1:26" x14ac:dyDescent="0.3">
      <c r="A114" t="s">
        <v>1565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</v>
      </c>
      <c r="X114">
        <f>_xlfn.RANK.AVG(Table3[[#This Row],[Score]],Table3[Score],1)</f>
        <v>118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4">
        <f>_xlfn.RANK.AVG(Table3[[#This Row],[Score 2 ]],Table3[[Score 2 ]],1)</f>
        <v>116.5</v>
      </c>
    </row>
    <row r="115" spans="1:26" x14ac:dyDescent="0.3">
      <c r="A115" t="s">
        <v>305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</v>
      </c>
      <c r="X115">
        <f>_xlfn.RANK.AVG(Table3[[#This Row],[Score]],Table3[Score],1)</f>
        <v>118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5">
        <f>_xlfn.RANK.AVG(Table3[[#This Row],[Score 2 ]],Table3[[Score 2 ]],1)</f>
        <v>116.5</v>
      </c>
    </row>
    <row r="116" spans="1:26" x14ac:dyDescent="0.3">
      <c r="A116" t="s">
        <v>1830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</v>
      </c>
      <c r="X116">
        <f>_xlfn.RANK.AVG(Table3[[#This Row],[Score]],Table3[Score],1)</f>
        <v>118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6">
        <f>_xlfn.RANK.AVG(Table3[[#This Row],[Score 2 ]],Table3[[Score 2 ]],1)</f>
        <v>116.5</v>
      </c>
    </row>
    <row r="117" spans="1:26" x14ac:dyDescent="0.3">
      <c r="A117" t="s">
        <v>431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17">
        <f>_xlfn.RANK.AVG(Table3[[#This Row],[Score]],Table3[Score],1)</f>
        <v>111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7">
        <f>_xlfn.RANK.AVG(Table3[[#This Row],[Score 2 ]],Table3[[Score 2 ]],1)</f>
        <v>116.5</v>
      </c>
    </row>
    <row r="118" spans="1:26" x14ac:dyDescent="0.3">
      <c r="A118" t="s">
        <v>557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</v>
      </c>
      <c r="X118">
        <f>_xlfn.RANK.AVG(Table3[[#This Row],[Score]],Table3[Score],1)</f>
        <v>118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8">
        <f>_xlfn.RANK.AVG(Table3[[#This Row],[Score 2 ]],Table3[[Score 2 ]],1)</f>
        <v>116.5</v>
      </c>
    </row>
    <row r="119" spans="1:26" x14ac:dyDescent="0.3">
      <c r="A119" t="s">
        <v>1525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1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629.5</v>
      </c>
      <c r="X119">
        <f>_xlfn.RANK.AVG(Table3[[#This Row],[Score]],Table3[Score],1)</f>
        <v>114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19">
        <f>_xlfn.RANK.AVG(Table3[[#This Row],[Score 2 ]],Table3[[Score 2 ]],1)</f>
        <v>116.5</v>
      </c>
    </row>
    <row r="120" spans="1:26" x14ac:dyDescent="0.3">
      <c r="A120" t="s">
        <v>1473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719</v>
      </c>
      <c r="X120">
        <f>_xlfn.RANK.AVG(Table3[[#This Row],[Score]],Table3[Score],1)</f>
        <v>118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20">
        <f>_xlfn.RANK.AVG(Table3[[#This Row],[Score 2 ]],Table3[[Score 2 ]],1)</f>
        <v>116.5</v>
      </c>
    </row>
    <row r="121" spans="1:26" x14ac:dyDescent="0.3">
      <c r="A121" t="s">
        <v>345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1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1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121">
        <f>_xlfn.RANK.AVG(Table3[[#This Row],[Score]],Table3[Score],1)</f>
        <v>97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427.5</v>
      </c>
      <c r="Z121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34C-640B-448F-84C7-9E54865ACD3C}">
  <dimension ref="A1:AV732"/>
  <sheetViews>
    <sheetView tabSelected="1" topLeftCell="AL1" workbookViewId="0">
      <selection activeCell="AR2" sqref="AR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3189</v>
      </c>
      <c r="I1" t="s">
        <v>6</v>
      </c>
      <c r="J1" t="s">
        <v>3190</v>
      </c>
      <c r="K1" t="s">
        <v>7</v>
      </c>
      <c r="L1" t="s">
        <v>3191</v>
      </c>
      <c r="M1" t="s">
        <v>8</v>
      </c>
      <c r="N1" t="s">
        <v>3192</v>
      </c>
      <c r="O1" t="s">
        <v>3193</v>
      </c>
      <c r="P1" t="s">
        <v>9</v>
      </c>
      <c r="Q1" t="s">
        <v>10</v>
      </c>
      <c r="R1" t="s">
        <v>11</v>
      </c>
      <c r="S1" s="1" t="s">
        <v>3194</v>
      </c>
      <c r="T1" s="1" t="s">
        <v>3195</v>
      </c>
      <c r="U1" s="1" t="s">
        <v>3196</v>
      </c>
      <c r="V1" t="s">
        <v>12</v>
      </c>
      <c r="W1" t="s">
        <v>3197</v>
      </c>
      <c r="X1" t="s">
        <v>3198</v>
      </c>
      <c r="Y1" t="s">
        <v>3199</v>
      </c>
      <c r="Z1" t="s">
        <v>3200</v>
      </c>
      <c r="AA1" t="s">
        <v>3201</v>
      </c>
      <c r="AB1" t="s">
        <v>3202</v>
      </c>
      <c r="AC1" s="1" t="s">
        <v>3203</v>
      </c>
      <c r="AD1" s="1" t="s">
        <v>3204</v>
      </c>
      <c r="AE1" s="1" t="s">
        <v>3205</v>
      </c>
      <c r="AF1" s="1" t="s">
        <v>3206</v>
      </c>
      <c r="AG1" s="1" t="s">
        <v>3207</v>
      </c>
      <c r="AH1" s="1" t="s">
        <v>3208</v>
      </c>
      <c r="AI1" t="s">
        <v>13</v>
      </c>
      <c r="AJ1" t="s">
        <v>14</v>
      </c>
      <c r="AK1" t="s">
        <v>3209</v>
      </c>
      <c r="AL1" t="s">
        <v>3210</v>
      </c>
      <c r="AM1" t="s">
        <v>3211</v>
      </c>
      <c r="AN1" t="s">
        <v>3212</v>
      </c>
      <c r="AO1" t="s">
        <v>3213</v>
      </c>
      <c r="AP1" t="s">
        <v>15</v>
      </c>
      <c r="AQ1" s="2" t="s">
        <v>3217</v>
      </c>
      <c r="AR1" s="2" t="s">
        <v>3218</v>
      </c>
      <c r="AS1" s="2" t="s">
        <v>3219</v>
      </c>
      <c r="AT1" s="2" t="s">
        <v>3220</v>
      </c>
      <c r="AU1" s="2" t="s">
        <v>3221</v>
      </c>
      <c r="AV1" s="2" t="s">
        <v>3222</v>
      </c>
    </row>
    <row r="2" spans="1:48" x14ac:dyDescent="0.3">
      <c r="A2" t="s">
        <v>916</v>
      </c>
      <c r="B2" t="s">
        <v>917</v>
      </c>
      <c r="C2" t="s">
        <v>3178</v>
      </c>
      <c r="D2" t="s">
        <v>140</v>
      </c>
      <c r="E2">
        <v>16825.452953299999</v>
      </c>
      <c r="F2">
        <v>643.1</v>
      </c>
      <c r="G2">
        <v>230.38945394180399</v>
      </c>
      <c r="H2">
        <f>(Table2[[#This Row],[1Y Return vs Nifty]]-AVERAGE(Table2[1Y Return vs Nifty]))/_xlfn.STDEV.P(Table2[1Y Return vs Nifty])</f>
        <v>3.4592414853538491</v>
      </c>
      <c r="I2">
        <v>31.876414276078499</v>
      </c>
      <c r="J2">
        <f>(Table2[[#This Row],[1M Return vs Nifty]]-AVERAGE(Table2[1M Return vs Nifty]))/_xlfn.STDEV.P(Table2[1M Return vs Nifty])</f>
        <v>3.0372278983458005</v>
      </c>
      <c r="K2">
        <v>243.16839279619299</v>
      </c>
      <c r="L2">
        <f>(Table2[[#This Row],[6M Return vs Nifty]]-AVERAGE(Table2[6M Return vs Nifty]))/_xlfn.STDEV.P(Table2[6M Return vs Nifty])</f>
        <v>7.2811825125638041</v>
      </c>
      <c r="M2">
        <v>7.6232677832668703</v>
      </c>
      <c r="N2">
        <f>(Table2[[#This Row],[1W Return vs Nifty]]-AVERAGE(Table2[1W Return vs Nifty]))/_xlfn.STDEV.P(Table2[1W Return vs Nifty])</f>
        <v>1.4138889081692125</v>
      </c>
      <c r="O2">
        <v>611.62</v>
      </c>
      <c r="P2">
        <v>536.53138178863901</v>
      </c>
      <c r="Q2">
        <v>353.79051619215898</v>
      </c>
      <c r="R2">
        <v>57.240416787974198</v>
      </c>
      <c r="S2" s="1">
        <f>(Table2[[#This Row],[Close Price]]-Table2[[#This Row],[20D EMA]])/Table2[[#This Row],[20D EMA]]</f>
        <v>5.1469866910827014E-2</v>
      </c>
      <c r="T2" s="1">
        <f>(Table2[[#This Row],[Close Price]]-Table2[[#This Row],[50D EMA]])/Table2[[#This Row],[50D EMA]]</f>
        <v>0.19862513513392702</v>
      </c>
      <c r="U2" s="1">
        <f>(Table2[[#This Row],[Close Price]]-Table2[[#This Row],[200D EMA]])/Table2[[#This Row],[200D EMA]]</f>
        <v>0.81774233781525252</v>
      </c>
      <c r="V2">
        <v>1.07075290101228</v>
      </c>
      <c r="W2">
        <v>639</v>
      </c>
      <c r="X2">
        <v>667.05</v>
      </c>
      <c r="Y2">
        <v>639</v>
      </c>
      <c r="Z2">
        <v>667.05</v>
      </c>
      <c r="AA2">
        <v>511</v>
      </c>
      <c r="AB2">
        <v>694</v>
      </c>
      <c r="AC2" s="1">
        <f>(Table2[[#This Row],[Close Price]]/Table2[[#This Row],[Day Low]])-1</f>
        <v>6.4162754303600522E-3</v>
      </c>
      <c r="AD2" s="1">
        <f>(Table2[[#This Row],[Day High]]/Table2[[#This Row],[Close Price]])-1</f>
        <v>3.7241486549525638E-2</v>
      </c>
      <c r="AE2" s="1">
        <f>(Table2[[#This Row],[Close Price]]/Table2[[#This Row],[Current Week Low]])-1</f>
        <v>6.4162754303600522E-3</v>
      </c>
      <c r="AF2" s="1">
        <f>(Table2[[#This Row],[Current Week High]]/Table2[[#This Row],[Close Price]])-1</f>
        <v>3.7241486549525638E-2</v>
      </c>
      <c r="AG2" s="1">
        <f>(Table2[[#This Row],[Close Price]]/Table2[[#This Row],[Current Month Low]])-1</f>
        <v>0.2585127201565558</v>
      </c>
      <c r="AH2" s="1">
        <f>(Table2[[#This Row],[Current Month High]]/Table2[[#This Row],[Close Price]])-1</f>
        <v>7.9147877468511929E-2</v>
      </c>
      <c r="AI2">
        <v>7.9147877468511902</v>
      </c>
      <c r="AJ2">
        <v>338.362700657782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0.43</v>
      </c>
      <c r="AM2" t="s">
        <v>3215</v>
      </c>
      <c r="AN2">
        <v>5.39</v>
      </c>
      <c r="AO2" t="s">
        <v>3215</v>
      </c>
      <c r="AP2">
        <v>0.26656122189814901</v>
      </c>
      <c r="AQ2">
        <f>(Table2[[#This Row],[Sharpe Ratio]]-AVERAGE(Table2[Sharpe Ratio]))/_xlfn.STDEV.P(Table2[Sharpe Ratio])</f>
        <v>2.3959299418802917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17.58747074631296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109</v>
      </c>
      <c r="B3" t="s">
        <v>110</v>
      </c>
      <c r="C3" t="s">
        <v>3179</v>
      </c>
      <c r="D3" t="s">
        <v>111</v>
      </c>
      <c r="E3">
        <v>269269.309646365</v>
      </c>
      <c r="F3">
        <v>7574.65</v>
      </c>
      <c r="G3">
        <v>236.43098985040501</v>
      </c>
      <c r="H3">
        <f>(Table2[[#This Row],[1Y Return vs Nifty]]-AVERAGE(Table2[1Y Return vs Nifty]))/_xlfn.STDEV.P(Table2[1Y Return vs Nifty])</f>
        <v>3.5606476921220569</v>
      </c>
      <c r="I3">
        <v>6.3721834940260997</v>
      </c>
      <c r="J3">
        <f>(Table2[[#This Row],[1M Return vs Nifty]]-AVERAGE(Table2[1M Return vs Nifty]))/_xlfn.STDEV.P(Table2[1M Return vs Nifty])</f>
        <v>0.67088961684991455</v>
      </c>
      <c r="K3">
        <v>79.277122353114805</v>
      </c>
      <c r="L3">
        <f>(Table2[[#This Row],[6M Return vs Nifty]]-AVERAGE(Table2[6M Return vs Nifty]))/_xlfn.STDEV.P(Table2[6M Return vs Nifty])</f>
        <v>2.1512252784414514</v>
      </c>
      <c r="M3">
        <v>4.6657780783938296</v>
      </c>
      <c r="N3">
        <f>(Table2[[#This Row],[1W Return vs Nifty]]-AVERAGE(Table2[1W Return vs Nifty]))/_xlfn.STDEV.P(Table2[1W Return vs Nifty])</f>
        <v>0.83379827723849309</v>
      </c>
      <c r="O3">
        <v>7373.25</v>
      </c>
      <c r="P3">
        <v>6783.02093821784</v>
      </c>
      <c r="Q3">
        <v>5016.1913751239399</v>
      </c>
      <c r="R3">
        <v>56.304638226677802</v>
      </c>
      <c r="S3" s="1">
        <f>(Table2[[#This Row],[Close Price]]-Table2[[#This Row],[20D EMA]])/Table2[[#This Row],[20D EMA]]</f>
        <v>2.7314956091275846E-2</v>
      </c>
      <c r="T3" s="1">
        <f>(Table2[[#This Row],[Close Price]]-Table2[[#This Row],[50D EMA]])/Table2[[#This Row],[50D EMA]]</f>
        <v>0.1167074477570684</v>
      </c>
      <c r="U3" s="1">
        <f>(Table2[[#This Row],[Close Price]]-Table2[[#This Row],[200D EMA]])/Table2[[#This Row],[200D EMA]]</f>
        <v>0.51004007493889636</v>
      </c>
      <c r="V3">
        <v>1.6797827664538501</v>
      </c>
      <c r="W3">
        <v>7483.75</v>
      </c>
      <c r="X3">
        <v>7833.95</v>
      </c>
      <c r="Y3">
        <v>7483.75</v>
      </c>
      <c r="Z3">
        <v>7833.95</v>
      </c>
      <c r="AA3">
        <v>6950.05</v>
      </c>
      <c r="AB3">
        <v>7939.9</v>
      </c>
      <c r="AC3" s="1">
        <f>(Table2[[#This Row],[Close Price]]/Table2[[#This Row],[Day Low]])-1</f>
        <v>1.2146317020210518E-2</v>
      </c>
      <c r="AD3" s="1">
        <f>(Table2[[#This Row],[Day High]]/Table2[[#This Row],[Close Price]])-1</f>
        <v>3.4232604806822886E-2</v>
      </c>
      <c r="AE3" s="1">
        <f>(Table2[[#This Row],[Close Price]]/Table2[[#This Row],[Current Week Low]])-1</f>
        <v>1.2146317020210518E-2</v>
      </c>
      <c r="AF3" s="1">
        <f>(Table2[[#This Row],[Current Week High]]/Table2[[#This Row],[Close Price]])-1</f>
        <v>3.4232604806822886E-2</v>
      </c>
      <c r="AG3" s="1">
        <f>(Table2[[#This Row],[Close Price]]/Table2[[#This Row],[Current Month Low]])-1</f>
        <v>8.9869857051388058E-2</v>
      </c>
      <c r="AH3" s="1">
        <f>(Table2[[#This Row],[Current Month High]]/Table2[[#This Row],[Close Price]])-1</f>
        <v>4.8220049771276585E-2</v>
      </c>
      <c r="AI3">
        <v>4.8220049771276496</v>
      </c>
      <c r="AJ3">
        <v>289.44215938303302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0.19</v>
      </c>
      <c r="AM3" t="s">
        <v>3215</v>
      </c>
      <c r="AN3">
        <v>5.05</v>
      </c>
      <c r="AO3" t="s">
        <v>3215</v>
      </c>
      <c r="AP3">
        <v>0.278948891081929</v>
      </c>
      <c r="AQ3">
        <f>(Table2[[#This Row],[Sharpe Ratio]]-AVERAGE(Table2[Sharpe Ratio]))/_xlfn.STDEV.P(Table2[Sharpe Ratio])</f>
        <v>2.5388386586957301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9.7553995233476467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26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727</v>
      </c>
      <c r="B4" t="s">
        <v>728</v>
      </c>
      <c r="C4" t="s">
        <v>3182</v>
      </c>
      <c r="D4" t="s">
        <v>132</v>
      </c>
      <c r="E4">
        <v>24082.784641319999</v>
      </c>
      <c r="F4">
        <v>704.4</v>
      </c>
      <c r="G4">
        <v>186.15222553256999</v>
      </c>
      <c r="H4">
        <f>(Table2[[#This Row],[1Y Return vs Nifty]]-AVERAGE(Table2[1Y Return vs Nifty]))/_xlfn.STDEV.P(Table2[1Y Return vs Nifty])</f>
        <v>2.7167267343394861</v>
      </c>
      <c r="I4">
        <v>17.193508637478899</v>
      </c>
      <c r="J4">
        <f>(Table2[[#This Row],[1M Return vs Nifty]]-AVERAGE(Table2[1M Return vs Nifty]))/_xlfn.STDEV.P(Table2[1M Return vs Nifty])</f>
        <v>1.6749158179257839</v>
      </c>
      <c r="K4">
        <v>101.769590977251</v>
      </c>
      <c r="L4">
        <f>(Table2[[#This Row],[6M Return vs Nifty]]-AVERAGE(Table2[6M Return vs Nifty]))/_xlfn.STDEV.P(Table2[6M Return vs Nifty])</f>
        <v>2.8552615692073622</v>
      </c>
      <c r="M4">
        <v>-1.19525285956501</v>
      </c>
      <c r="N4">
        <f>(Table2[[#This Row],[1W Return vs Nifty]]-AVERAGE(Table2[1W Return vs Nifty]))/_xlfn.STDEV.P(Table2[1W Return vs Nifty])</f>
        <v>-0.31580137448741646</v>
      </c>
      <c r="O4">
        <v>672.15</v>
      </c>
      <c r="P4">
        <v>607.03361231532597</v>
      </c>
      <c r="Q4">
        <v>445.16402052424098</v>
      </c>
      <c r="R4">
        <v>59.006760848568099</v>
      </c>
      <c r="S4" s="1">
        <f>(Table2[[#This Row],[Close Price]]-Table2[[#This Row],[20D EMA]])/Table2[[#This Row],[20D EMA]]</f>
        <v>4.7980361526444991E-2</v>
      </c>
      <c r="T4" s="1">
        <f>(Table2[[#This Row],[Close Price]]-Table2[[#This Row],[50D EMA]])/Table2[[#This Row],[50D EMA]]</f>
        <v>0.160397028614779</v>
      </c>
      <c r="U4" s="1">
        <f>(Table2[[#This Row],[Close Price]]-Table2[[#This Row],[200D EMA]])/Table2[[#This Row],[200D EMA]]</f>
        <v>0.58233812150962583</v>
      </c>
      <c r="V4">
        <v>1.2847525124589501</v>
      </c>
      <c r="W4">
        <v>696</v>
      </c>
      <c r="X4">
        <v>714</v>
      </c>
      <c r="Y4">
        <v>696</v>
      </c>
      <c r="Z4">
        <v>714</v>
      </c>
      <c r="AA4">
        <v>591.20000000000005</v>
      </c>
      <c r="AB4">
        <v>749</v>
      </c>
      <c r="AC4" s="1">
        <f>(Table2[[#This Row],[Close Price]]/Table2[[#This Row],[Day Low]])-1</f>
        <v>1.2068965517241237E-2</v>
      </c>
      <c r="AD4" s="1">
        <f>(Table2[[#This Row],[Day High]]/Table2[[#This Row],[Close Price]])-1</f>
        <v>1.3628620102214661E-2</v>
      </c>
      <c r="AE4" s="1">
        <f>(Table2[[#This Row],[Close Price]]/Table2[[#This Row],[Current Week Low]])-1</f>
        <v>1.2068965517241237E-2</v>
      </c>
      <c r="AF4" s="1">
        <f>(Table2[[#This Row],[Current Week High]]/Table2[[#This Row],[Close Price]])-1</f>
        <v>1.3628620102214661E-2</v>
      </c>
      <c r="AG4" s="1">
        <f>(Table2[[#This Row],[Close Price]]/Table2[[#This Row],[Current Month Low]])-1</f>
        <v>0.19147496617050064</v>
      </c>
      <c r="AH4" s="1">
        <f>(Table2[[#This Row],[Current Month High]]/Table2[[#This Row],[Close Price]])-1</f>
        <v>6.3316297558205559E-2</v>
      </c>
      <c r="AI4">
        <v>6.3316297558205497</v>
      </c>
      <c r="AJ4">
        <v>226.111111111111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0.41</v>
      </c>
      <c r="AM4" t="s">
        <v>3215</v>
      </c>
      <c r="AN4">
        <v>10.51</v>
      </c>
      <c r="AO4" t="s">
        <v>3215</v>
      </c>
      <c r="AP4">
        <v>0.23848564674397499</v>
      </c>
      <c r="AQ4">
        <f>(Table2[[#This Row],[Sharpe Ratio]]-AVERAGE(Table2[Sharpe Ratio]))/_xlfn.STDEV.P(Table2[Sharpe Ratio])</f>
        <v>2.0720397604737761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9.0031425074589926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8</v>
      </c>
      <c r="AU4">
        <f>_xlfn.RANK.AVG(Table2[[#This Row],[Sharpe Ratio Z-Score]],Table2[Sharpe Ratio Z-Score])</f>
        <v>13</v>
      </c>
      <c r="AV4">
        <f>(Table2[[#This Row],[Rank 1Y]]+Table2[[#This Row],[Rank 6M]]+Table2[[#This Row],[Rank Sharpe]])/3</f>
        <v>13</v>
      </c>
    </row>
    <row r="5" spans="1:48" x14ac:dyDescent="0.3">
      <c r="A5" t="s">
        <v>513</v>
      </c>
      <c r="B5" t="s">
        <v>514</v>
      </c>
      <c r="C5" t="s">
        <v>3181</v>
      </c>
      <c r="D5" t="s">
        <v>164</v>
      </c>
      <c r="E5">
        <v>43041.422533500001</v>
      </c>
      <c r="F5">
        <v>1681</v>
      </c>
      <c r="G5">
        <v>263.355101697142</v>
      </c>
      <c r="H5">
        <f>(Table2[[#This Row],[1Y Return vs Nifty]]-AVERAGE(Table2[1Y Return vs Nifty]))/_xlfn.STDEV.P(Table2[1Y Return vs Nifty])</f>
        <v>4.0125645712543347</v>
      </c>
      <c r="I5">
        <v>0.91428302108759396</v>
      </c>
      <c r="J5">
        <f>(Table2[[#This Row],[1M Return vs Nifty]]-AVERAGE(Table2[1M Return vs Nifty]))/_xlfn.STDEV.P(Table2[1M Return vs Nifty])</f>
        <v>0.16449368058049055</v>
      </c>
      <c r="K5">
        <v>76.312614408138501</v>
      </c>
      <c r="L5">
        <f>(Table2[[#This Row],[6M Return vs Nifty]]-AVERAGE(Table2[6M Return vs Nifty]))/_xlfn.STDEV.P(Table2[6M Return vs Nifty])</f>
        <v>2.0584332771540721</v>
      </c>
      <c r="M5">
        <v>14.4912239809493</v>
      </c>
      <c r="N5">
        <f>(Table2[[#This Row],[1W Return vs Nifty]]-AVERAGE(Table2[1W Return vs Nifty]))/_xlfn.STDEV.P(Table2[1W Return vs Nifty])</f>
        <v>2.7609898084204185</v>
      </c>
      <c r="O5">
        <v>1650.73</v>
      </c>
      <c r="P5">
        <v>1630.7887463494999</v>
      </c>
      <c r="Q5">
        <v>1238.4637235457101</v>
      </c>
      <c r="R5">
        <v>57.246489173659398</v>
      </c>
      <c r="S5" s="1">
        <f>(Table2[[#This Row],[Close Price]]-Table2[[#This Row],[20D EMA]])/Table2[[#This Row],[20D EMA]]</f>
        <v>1.8337341660962108E-2</v>
      </c>
      <c r="T5" s="1">
        <f>(Table2[[#This Row],[Close Price]]-Table2[[#This Row],[50D EMA]])/Table2[[#This Row],[50D EMA]]</f>
        <v>3.0789551229671759E-2</v>
      </c>
      <c r="U5" s="1">
        <f>(Table2[[#This Row],[Close Price]]-Table2[[#This Row],[200D EMA]])/Table2[[#This Row],[200D EMA]]</f>
        <v>0.35732679774205472</v>
      </c>
      <c r="V5">
        <v>2.9668155240705998</v>
      </c>
      <c r="W5">
        <v>1651.1</v>
      </c>
      <c r="X5">
        <v>1733</v>
      </c>
      <c r="Y5">
        <v>1651.1</v>
      </c>
      <c r="Z5">
        <v>1733</v>
      </c>
      <c r="AA5">
        <v>1494.25</v>
      </c>
      <c r="AB5">
        <v>1807.9</v>
      </c>
      <c r="AC5" s="1">
        <f>(Table2[[#This Row],[Close Price]]/Table2[[#This Row],[Day Low]])-1</f>
        <v>1.8109139361637716E-2</v>
      </c>
      <c r="AD5" s="1">
        <f>(Table2[[#This Row],[Day High]]/Table2[[#This Row],[Close Price]])-1</f>
        <v>3.0933967876264123E-2</v>
      </c>
      <c r="AE5" s="1">
        <f>(Table2[[#This Row],[Close Price]]/Table2[[#This Row],[Current Week Low]])-1</f>
        <v>1.8109139361637716E-2</v>
      </c>
      <c r="AF5" s="1">
        <f>(Table2[[#This Row],[Current Week High]]/Table2[[#This Row],[Close Price]])-1</f>
        <v>3.0933967876264123E-2</v>
      </c>
      <c r="AG5" s="1">
        <f>(Table2[[#This Row],[Close Price]]/Table2[[#This Row],[Current Month Low]])-1</f>
        <v>0.12497908649824319</v>
      </c>
      <c r="AH5" s="1">
        <f>(Table2[[#This Row],[Current Month High]]/Table2[[#This Row],[Close Price]])-1</f>
        <v>7.5490779298037047E-2</v>
      </c>
      <c r="AI5">
        <v>12.4271267102914</v>
      </c>
      <c r="AJ5">
        <v>381.66189111747798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-0.03</v>
      </c>
      <c r="AM5" t="s">
        <v>3214</v>
      </c>
      <c r="AN5">
        <v>-3.03</v>
      </c>
      <c r="AO5" t="s">
        <v>3214</v>
      </c>
      <c r="AP5">
        <v>0.23386065079000401</v>
      </c>
      <c r="AQ5">
        <f>(Table2[[#This Row],[Sharpe Ratio]]-AVERAGE(Table2[Sharpe Ratio]))/_xlfn.STDEV.P(Table2[Sharpe Ratio])</f>
        <v>2.0186841027424562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11.015165440151772</v>
      </c>
      <c r="AS5">
        <f>_xlfn.RANK.AVG(Table2[[#This Row],[1Y Return vs Nifty Z-Score]],Table2[1Y Return vs Nifty Z-Score])</f>
        <v>3</v>
      </c>
      <c r="AT5">
        <f>_xlfn.RANK.AVG(Table2[[#This Row],[6M Return vs Nifty Z-Score]],Table2[6M Return vs Nifty Z-Score])</f>
        <v>30</v>
      </c>
      <c r="AU5">
        <f>_xlfn.RANK.AVG(Table2[[#This Row],[Sharpe Ratio Z-Score]],Table2[Sharpe Ratio Z-Score])</f>
        <v>16</v>
      </c>
      <c r="AV5">
        <f>(Table2[[#This Row],[Rank 1Y]]+Table2[[#This Row],[Rank 6M]]+Table2[[#This Row],[Rank Sharpe]])/3</f>
        <v>16.333333333333332</v>
      </c>
    </row>
    <row r="6" spans="1:48" x14ac:dyDescent="0.3">
      <c r="A6" t="s">
        <v>922</v>
      </c>
      <c r="B6" t="s">
        <v>923</v>
      </c>
      <c r="C6" t="s">
        <v>3176</v>
      </c>
      <c r="D6" t="s">
        <v>924</v>
      </c>
      <c r="E6">
        <v>16690.04049377</v>
      </c>
      <c r="F6">
        <v>2453.0500000000002</v>
      </c>
      <c r="G6">
        <v>146.07885721710801</v>
      </c>
      <c r="H6">
        <f>(Table2[[#This Row],[1Y Return vs Nifty]]-AVERAGE(Table2[1Y Return vs Nifty]))/_xlfn.STDEV.P(Table2[1Y Return vs Nifty])</f>
        <v>2.0441017040866618</v>
      </c>
      <c r="I6">
        <v>17.070427849280701</v>
      </c>
      <c r="J6">
        <f>(Table2[[#This Row],[1M Return vs Nifty]]-AVERAGE(Table2[1M Return vs Nifty]))/_xlfn.STDEV.P(Table2[1M Return vs Nifty])</f>
        <v>1.6634961133552371</v>
      </c>
      <c r="K6">
        <v>129.46791034657099</v>
      </c>
      <c r="L6">
        <f>(Table2[[#This Row],[6M Return vs Nifty]]-AVERAGE(Table2[6M Return vs Nifty]))/_xlfn.STDEV.P(Table2[6M Return vs Nifty])</f>
        <v>3.722246085451165</v>
      </c>
      <c r="M6">
        <v>4.0718917094366098</v>
      </c>
      <c r="N6">
        <f>(Table2[[#This Row],[1W Return vs Nifty]]-AVERAGE(Table2[1W Return vs Nifty]))/_xlfn.STDEV.P(Table2[1W Return vs Nifty])</f>
        <v>0.71731167784242289</v>
      </c>
      <c r="O6">
        <v>2413.3200000000002</v>
      </c>
      <c r="P6">
        <v>2139.1719574456802</v>
      </c>
      <c r="Q6">
        <v>1474.42759908574</v>
      </c>
      <c r="R6">
        <v>48.842477351162401</v>
      </c>
      <c r="S6" s="1">
        <f>(Table2[[#This Row],[Close Price]]-Table2[[#This Row],[20D EMA]])/Table2[[#This Row],[20D EMA]]</f>
        <v>1.6462798137006289E-2</v>
      </c>
      <c r="T6" s="1">
        <f>(Table2[[#This Row],[Close Price]]-Table2[[#This Row],[50D EMA]])/Table2[[#This Row],[50D EMA]]</f>
        <v>0.14672875710707811</v>
      </c>
      <c r="U6" s="1">
        <f>(Table2[[#This Row],[Close Price]]-Table2[[#This Row],[200D EMA]])/Table2[[#This Row],[200D EMA]]</f>
        <v>0.66373038697938258</v>
      </c>
      <c r="V6">
        <v>0.63120382611288695</v>
      </c>
      <c r="W6">
        <v>2442</v>
      </c>
      <c r="X6">
        <v>2640</v>
      </c>
      <c r="Y6">
        <v>2442</v>
      </c>
      <c r="Z6">
        <v>2640</v>
      </c>
      <c r="AA6">
        <v>2157</v>
      </c>
      <c r="AB6">
        <v>2700</v>
      </c>
      <c r="AC6" s="1">
        <f>(Table2[[#This Row],[Close Price]]/Table2[[#This Row],[Day Low]])-1</f>
        <v>4.5249795249795444E-3</v>
      </c>
      <c r="AD6" s="1">
        <f>(Table2[[#This Row],[Day High]]/Table2[[#This Row],[Close Price]])-1</f>
        <v>7.6211247222844891E-2</v>
      </c>
      <c r="AE6" s="1">
        <f>(Table2[[#This Row],[Close Price]]/Table2[[#This Row],[Current Week Low]])-1</f>
        <v>4.5249795249795444E-3</v>
      </c>
      <c r="AF6" s="1">
        <f>(Table2[[#This Row],[Current Week High]]/Table2[[#This Row],[Close Price]])-1</f>
        <v>7.6211247222844891E-2</v>
      </c>
      <c r="AG6" s="1">
        <f>(Table2[[#This Row],[Close Price]]/Table2[[#This Row],[Current Month Low]])-1</f>
        <v>0.13725081131200745</v>
      </c>
      <c r="AH6" s="1">
        <f>(Table2[[#This Row],[Current Month High]]/Table2[[#This Row],[Close Price]])-1</f>
        <v>0.10067059375063692</v>
      </c>
      <c r="AI6">
        <v>10.0670593750636</v>
      </c>
      <c r="AJ6">
        <v>236.034246575342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0.72</v>
      </c>
      <c r="AM6" t="s">
        <v>3215</v>
      </c>
      <c r="AN6">
        <v>5.25</v>
      </c>
      <c r="AO6" t="s">
        <v>3215</v>
      </c>
      <c r="AP6">
        <v>0.255423211346129</v>
      </c>
      <c r="AQ6">
        <f>(Table2[[#This Row],[Sharpe Ratio]]-AVERAGE(Table2[Sharpe Ratio]))/_xlfn.STDEV.P(Table2[Sharpe Ratio])</f>
        <v>2.267437747565793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10.414593328301279</v>
      </c>
      <c r="AS6">
        <f>_xlfn.RANK.AVG(Table2[[#This Row],[1Y Return vs Nifty Z-Score]],Table2[1Y Return vs Nifty Z-Score])</f>
        <v>38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16.666666666666668</v>
      </c>
    </row>
    <row r="7" spans="1:48" x14ac:dyDescent="0.3">
      <c r="A7" t="s">
        <v>246</v>
      </c>
      <c r="B7" t="s">
        <v>247</v>
      </c>
      <c r="C7" t="s">
        <v>3172</v>
      </c>
      <c r="D7" t="s">
        <v>143</v>
      </c>
      <c r="E7">
        <v>110808.3932145</v>
      </c>
      <c r="F7">
        <v>531.45000000000005</v>
      </c>
      <c r="G7">
        <v>176.65577357820499</v>
      </c>
      <c r="H7">
        <f>(Table2[[#This Row],[1Y Return vs Nifty]]-AVERAGE(Table2[1Y Return vs Nifty]))/_xlfn.STDEV.P(Table2[1Y Return vs Nifty])</f>
        <v>2.5573303184251626</v>
      </c>
      <c r="I7">
        <v>-12.149877285332799</v>
      </c>
      <c r="J7">
        <f>(Table2[[#This Row],[1M Return vs Nifty]]-AVERAGE(Table2[1M Return vs Nifty]))/_xlfn.STDEV.P(Table2[1M Return vs Nifty])</f>
        <v>-1.0476276695147364</v>
      </c>
      <c r="K7">
        <v>87.432978202594995</v>
      </c>
      <c r="L7">
        <f>(Table2[[#This Row],[6M Return vs Nifty]]-AVERAGE(Table2[6M Return vs Nifty]))/_xlfn.STDEV.P(Table2[6M Return vs Nifty])</f>
        <v>2.4065115520934173</v>
      </c>
      <c r="M7">
        <v>-2.3035484083156401</v>
      </c>
      <c r="N7">
        <f>(Table2[[#This Row],[1W Return vs Nifty]]-AVERAGE(Table2[1W Return vs Nifty]))/_xlfn.STDEV.P(Table2[1W Return vs Nifty])</f>
        <v>-0.53318568628168528</v>
      </c>
      <c r="O7">
        <v>542.62</v>
      </c>
      <c r="P7">
        <v>539.16376251334702</v>
      </c>
      <c r="Q7">
        <v>398.77185787083602</v>
      </c>
      <c r="R7">
        <v>44.708116253800497</v>
      </c>
      <c r="S7" s="1">
        <f>(Table2[[#This Row],[Close Price]]-Table2[[#This Row],[20D EMA]])/Table2[[#This Row],[20D EMA]]</f>
        <v>-2.0585308318897128E-2</v>
      </c>
      <c r="T7" s="1">
        <f>(Table2[[#This Row],[Close Price]]-Table2[[#This Row],[50D EMA]])/Table2[[#This Row],[50D EMA]]</f>
        <v>-1.4306900889237755E-2</v>
      </c>
      <c r="U7" s="1">
        <f>(Table2[[#This Row],[Close Price]]-Table2[[#This Row],[200D EMA]])/Table2[[#This Row],[200D EMA]]</f>
        <v>0.33271691447228224</v>
      </c>
      <c r="V7">
        <v>0.236988537745002</v>
      </c>
      <c r="W7">
        <v>516.35</v>
      </c>
      <c r="X7">
        <v>535</v>
      </c>
      <c r="Y7">
        <v>516.35</v>
      </c>
      <c r="Z7">
        <v>535</v>
      </c>
      <c r="AA7">
        <v>501.2</v>
      </c>
      <c r="AB7">
        <v>619.5</v>
      </c>
      <c r="AC7" s="1">
        <f>(Table2[[#This Row],[Close Price]]/Table2[[#This Row],[Day Low]])-1</f>
        <v>2.9243730028081671E-2</v>
      </c>
      <c r="AD7" s="1">
        <f>(Table2[[#This Row],[Day High]]/Table2[[#This Row],[Close Price]])-1</f>
        <v>6.6798381785679872E-3</v>
      </c>
      <c r="AE7" s="1">
        <f>(Table2[[#This Row],[Close Price]]/Table2[[#This Row],[Current Week Low]])-1</f>
        <v>2.9243730028081671E-2</v>
      </c>
      <c r="AF7" s="1">
        <f>(Table2[[#This Row],[Current Week High]]/Table2[[#This Row],[Close Price]])-1</f>
        <v>6.6798381785679872E-3</v>
      </c>
      <c r="AG7" s="1">
        <f>(Table2[[#This Row],[Close Price]]/Table2[[#This Row],[Current Month Low]])-1</f>
        <v>6.0355147645650531E-2</v>
      </c>
      <c r="AH7" s="1">
        <f>(Table2[[#This Row],[Current Month High]]/Table2[[#This Row],[Close Price]])-1</f>
        <v>0.16567880327406148</v>
      </c>
      <c r="AI7">
        <v>21.742402860099698</v>
      </c>
      <c r="AJ7">
        <v>273.86563489271799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-0.18</v>
      </c>
      <c r="AM7" t="s">
        <v>3214</v>
      </c>
      <c r="AN7">
        <v>-3.72</v>
      </c>
      <c r="AO7" t="s">
        <v>3214</v>
      </c>
      <c r="AP7">
        <v>0.215194724240864</v>
      </c>
      <c r="AQ7">
        <f>(Table2[[#This Row],[Sharpe Ratio]]-AVERAGE(Table2[Sharpe Ratio]))/_xlfn.STDEV.P(Table2[Sharpe Ratio])</f>
        <v>1.8033470952930171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5.1863756100151752</v>
      </c>
      <c r="AS7">
        <f>_xlfn.RANK.AVG(Table2[[#This Row],[1Y Return vs Nifty Z-Score]],Table2[1Y Return vs Nifty Z-Score])</f>
        <v>21</v>
      </c>
      <c r="AT7">
        <f>_xlfn.RANK.AVG(Table2[[#This Row],[6M Return vs Nifty Z-Score]],Table2[6M Return vs Nifty Z-Score])</f>
        <v>20</v>
      </c>
      <c r="AU7">
        <f>_xlfn.RANK.AVG(Table2[[#This Row],[Sharpe Ratio Z-Score]],Table2[Sharpe Ratio Z-Score])</f>
        <v>23</v>
      </c>
      <c r="AV7">
        <f>(Table2[[#This Row],[Rank 1Y]]+Table2[[#This Row],[Rank 6M]]+Table2[[#This Row],[Rank Sharpe]])/3</f>
        <v>21.333333333333332</v>
      </c>
    </row>
    <row r="8" spans="1:48" x14ac:dyDescent="0.3">
      <c r="A8" t="s">
        <v>614</v>
      </c>
      <c r="B8" t="s">
        <v>615</v>
      </c>
      <c r="C8" t="s">
        <v>3183</v>
      </c>
      <c r="D8" t="s">
        <v>270</v>
      </c>
      <c r="E8">
        <v>32662.764060959998</v>
      </c>
      <c r="F8">
        <v>661.65</v>
      </c>
      <c r="G8">
        <v>129.26621658365201</v>
      </c>
      <c r="H8">
        <f>(Table2[[#This Row],[1Y Return vs Nifty]]-AVERAGE(Table2[1Y Return vs Nifty]))/_xlfn.STDEV.P(Table2[1Y Return vs Nifty])</f>
        <v>1.761904240033088</v>
      </c>
      <c r="I8">
        <v>22.629008637986502</v>
      </c>
      <c r="J8">
        <f>(Table2[[#This Row],[1M Return vs Nifty]]-AVERAGE(Table2[1M Return vs Nifty]))/_xlfn.STDEV.P(Table2[1M Return vs Nifty])</f>
        <v>2.1792333893980174</v>
      </c>
      <c r="K8">
        <v>93.977610452028401</v>
      </c>
      <c r="L8">
        <f>(Table2[[#This Row],[6M Return vs Nifty]]-AVERAGE(Table2[6M Return vs Nifty]))/_xlfn.STDEV.P(Table2[6M Return vs Nifty])</f>
        <v>2.6113649494823403</v>
      </c>
      <c r="M8">
        <v>2.3469487034969299</v>
      </c>
      <c r="N8">
        <f>(Table2[[#This Row],[1W Return vs Nifty]]-AVERAGE(Table2[1W Return vs Nifty]))/_xlfn.STDEV.P(Table2[1W Return vs Nifty])</f>
        <v>0.37897634061830371</v>
      </c>
      <c r="O8">
        <v>609.85</v>
      </c>
      <c r="P8">
        <v>541.02058210349696</v>
      </c>
      <c r="Q8">
        <v>405.83632127125702</v>
      </c>
      <c r="R8">
        <v>78.536327051239198</v>
      </c>
      <c r="S8" s="1">
        <f>(Table2[[#This Row],[Close Price]]-Table2[[#This Row],[20D EMA]])/Table2[[#This Row],[20D EMA]]</f>
        <v>8.4938919406411337E-2</v>
      </c>
      <c r="T8" s="1">
        <f>(Table2[[#This Row],[Close Price]]-Table2[[#This Row],[50D EMA]])/Table2[[#This Row],[50D EMA]]</f>
        <v>0.22296641179064547</v>
      </c>
      <c r="U8" s="1">
        <f>(Table2[[#This Row],[Close Price]]-Table2[[#This Row],[200D EMA]])/Table2[[#This Row],[200D EMA]]</f>
        <v>0.63033707265880623</v>
      </c>
      <c r="V8">
        <v>1.8147951568177501</v>
      </c>
      <c r="W8">
        <v>640.70000000000005</v>
      </c>
      <c r="X8">
        <v>670.5</v>
      </c>
      <c r="Y8">
        <v>640.70000000000005</v>
      </c>
      <c r="Z8">
        <v>670.5</v>
      </c>
      <c r="AA8">
        <v>511.2</v>
      </c>
      <c r="AB8">
        <v>688.7</v>
      </c>
      <c r="AC8" s="1">
        <f>(Table2[[#This Row],[Close Price]]/Table2[[#This Row],[Day Low]])-1</f>
        <v>3.2698610894334124E-2</v>
      </c>
      <c r="AD8" s="1">
        <f>(Table2[[#This Row],[Day High]]/Table2[[#This Row],[Close Price]])-1</f>
        <v>1.3375651779641728E-2</v>
      </c>
      <c r="AE8" s="1">
        <f>(Table2[[#This Row],[Close Price]]/Table2[[#This Row],[Current Week Low]])-1</f>
        <v>3.2698610894334124E-2</v>
      </c>
      <c r="AF8" s="1">
        <f>(Table2[[#This Row],[Current Week High]]/Table2[[#This Row],[Close Price]])-1</f>
        <v>1.3375651779641728E-2</v>
      </c>
      <c r="AG8" s="1">
        <f>(Table2[[#This Row],[Close Price]]/Table2[[#This Row],[Current Month Low]])-1</f>
        <v>0.29430751173708924</v>
      </c>
      <c r="AH8" s="1">
        <f>(Table2[[#This Row],[Current Month High]]/Table2[[#This Row],[Close Price]])-1</f>
        <v>4.0882641880148229E-2</v>
      </c>
      <c r="AI8">
        <v>4.0882641880148203</v>
      </c>
      <c r="AJ8">
        <v>195.37946428571399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0.47</v>
      </c>
      <c r="AM8" t="s">
        <v>3215</v>
      </c>
      <c r="AN8">
        <v>17.41</v>
      </c>
      <c r="AO8" t="s">
        <v>3215</v>
      </c>
      <c r="AP8">
        <v>0.24382342930440701</v>
      </c>
      <c r="AQ8">
        <f>(Table2[[#This Row],[Sharpe Ratio]]-AVERAGE(Table2[Sharpe Ratio]))/_xlfn.STDEV.P(Table2[Sharpe Ratio])</f>
        <v>2.1336183871737826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9.0650973067055318</v>
      </c>
      <c r="AS8">
        <f>_xlfn.RANK.AVG(Table2[[#This Row],[1Y Return vs Nifty Z-Score]],Table2[1Y Return vs Nifty Z-Score])</f>
        <v>49</v>
      </c>
      <c r="AT8">
        <f>_xlfn.RANK.AVG(Table2[[#This Row],[6M Return vs Nifty Z-Score]],Table2[6M Return vs Nifty Z-Score])</f>
        <v>15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24.666666666666668</v>
      </c>
    </row>
    <row r="9" spans="1:48" x14ac:dyDescent="0.3">
      <c r="A9" t="s">
        <v>637</v>
      </c>
      <c r="B9" t="s">
        <v>638</v>
      </c>
      <c r="C9" t="s">
        <v>3181</v>
      </c>
      <c r="D9" t="s">
        <v>164</v>
      </c>
      <c r="E9">
        <v>30962.499532032001</v>
      </c>
      <c r="F9">
        <v>237.48</v>
      </c>
      <c r="G9">
        <v>362.67544904606302</v>
      </c>
      <c r="H9">
        <f>(Table2[[#This Row],[1Y Return vs Nifty]]-AVERAGE(Table2[1Y Return vs Nifty]))/_xlfn.STDEV.P(Table2[1Y Return vs Nifty])</f>
        <v>5.6796405982653386</v>
      </c>
      <c r="I9">
        <v>5.6321728668465703</v>
      </c>
      <c r="J9">
        <f>(Table2[[#This Row],[1M Return vs Nifty]]-AVERAGE(Table2[1M Return vs Nifty]))/_xlfn.STDEV.P(Table2[1M Return vs Nifty])</f>
        <v>0.6022298132756394</v>
      </c>
      <c r="K9">
        <v>65.429423079622595</v>
      </c>
      <c r="L9">
        <f>(Table2[[#This Row],[6M Return vs Nifty]]-AVERAGE(Table2[6M Return vs Nifty]))/_xlfn.STDEV.P(Table2[6M Return vs Nifty])</f>
        <v>1.7177787326190199</v>
      </c>
      <c r="M9">
        <v>-8.5313937479346507</v>
      </c>
      <c r="N9">
        <f>(Table2[[#This Row],[1W Return vs Nifty]]-AVERAGE(Table2[1W Return vs Nifty]))/_xlfn.STDEV.P(Table2[1W Return vs Nifty])</f>
        <v>-1.7547333814252668</v>
      </c>
      <c r="O9">
        <v>238.45</v>
      </c>
      <c r="P9">
        <v>216.82327279886599</v>
      </c>
      <c r="Q9">
        <v>158.32719634922299</v>
      </c>
      <c r="R9">
        <v>42.174527345067702</v>
      </c>
      <c r="S9" s="1">
        <f>(Table2[[#This Row],[Close Price]]-Table2[[#This Row],[20D EMA]])/Table2[[#This Row],[20D EMA]]</f>
        <v>-4.0679387712308614E-3</v>
      </c>
      <c r="T9" s="1">
        <f>(Table2[[#This Row],[Close Price]]-Table2[[#This Row],[50D EMA]])/Table2[[#This Row],[50D EMA]]</f>
        <v>9.5269880093987958E-2</v>
      </c>
      <c r="U9" s="1">
        <f>(Table2[[#This Row],[Close Price]]-Table2[[#This Row],[200D EMA]])/Table2[[#This Row],[200D EMA]]</f>
        <v>0.49993182141739767</v>
      </c>
      <c r="V9">
        <v>0.71909173187183795</v>
      </c>
      <c r="W9">
        <v>233.1</v>
      </c>
      <c r="X9">
        <v>246.5</v>
      </c>
      <c r="Y9">
        <v>233.1</v>
      </c>
      <c r="Z9">
        <v>246.5</v>
      </c>
      <c r="AA9">
        <v>214.75</v>
      </c>
      <c r="AB9">
        <v>261.89999999999998</v>
      </c>
      <c r="AC9" s="1">
        <f>(Table2[[#This Row],[Close Price]]/Table2[[#This Row],[Day Low]])-1</f>
        <v>1.8790218790218693E-2</v>
      </c>
      <c r="AD9" s="1">
        <f>(Table2[[#This Row],[Day High]]/Table2[[#This Row],[Close Price]])-1</f>
        <v>3.7982145864914996E-2</v>
      </c>
      <c r="AE9" s="1">
        <f>(Table2[[#This Row],[Close Price]]/Table2[[#This Row],[Current Week Low]])-1</f>
        <v>1.8790218790218693E-2</v>
      </c>
      <c r="AF9" s="1">
        <f>(Table2[[#This Row],[Current Week High]]/Table2[[#This Row],[Close Price]])-1</f>
        <v>3.7982145864914996E-2</v>
      </c>
      <c r="AG9" s="1">
        <f>(Table2[[#This Row],[Close Price]]/Table2[[#This Row],[Current Month Low]])-1</f>
        <v>0.1058440046565774</v>
      </c>
      <c r="AH9" s="1">
        <f>(Table2[[#This Row],[Current Month High]]/Table2[[#This Row],[Close Price]])-1</f>
        <v>0.10282971197574531</v>
      </c>
      <c r="AI9">
        <v>10.282971197574501</v>
      </c>
      <c r="AJ9">
        <v>402.60317460317401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0.45</v>
      </c>
      <c r="AM9" t="s">
        <v>3215</v>
      </c>
      <c r="AN9">
        <v>-3.75</v>
      </c>
      <c r="AO9" t="s">
        <v>3214</v>
      </c>
      <c r="AP9">
        <v>0.20476903065725699</v>
      </c>
      <c r="AQ9">
        <f>(Table2[[#This Row],[Sharpe Ratio]]-AVERAGE(Table2[Sharpe Ratio]))/_xlfn.STDEV.P(Table2[Sharpe Ratio])</f>
        <v>1.683072452029611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7.9279882147643423</v>
      </c>
      <c r="AS9">
        <f>_xlfn.RANK.AVG(Table2[[#This Row],[1Y Return vs Nifty Z-Score]],Table2[1Y Return vs Nifty Z-Score])</f>
        <v>1</v>
      </c>
      <c r="AT9">
        <f>_xlfn.RANK.AVG(Table2[[#This Row],[6M Return vs Nifty Z-Score]],Table2[6M Return vs Nifty Z-Score])</f>
        <v>44</v>
      </c>
      <c r="AU9">
        <f>_xlfn.RANK.AVG(Table2[[#This Row],[Sharpe Ratio Z-Score]],Table2[Sharpe Ratio Z-Score])</f>
        <v>30</v>
      </c>
      <c r="AV9">
        <f>(Table2[[#This Row],[Rank 1Y]]+Table2[[#This Row],[Rank 6M]]+Table2[[#This Row],[Rank Sharpe]])/3</f>
        <v>25</v>
      </c>
    </row>
    <row r="10" spans="1:48" x14ac:dyDescent="0.3">
      <c r="A10" t="s">
        <v>250</v>
      </c>
      <c r="B10" t="s">
        <v>251</v>
      </c>
      <c r="C10" t="s">
        <v>3181</v>
      </c>
      <c r="D10" t="s">
        <v>252</v>
      </c>
      <c r="E10">
        <v>109230.072722105</v>
      </c>
      <c r="F10">
        <v>80.05</v>
      </c>
      <c r="G10">
        <v>165.60035694514801</v>
      </c>
      <c r="H10">
        <f>(Table2[[#This Row],[1Y Return vs Nifty]]-AVERAGE(Table2[1Y Return vs Nifty]))/_xlfn.STDEV.P(Table2[1Y Return vs Nifty])</f>
        <v>2.3717669315710972</v>
      </c>
      <c r="I10">
        <v>2.7605581607598402</v>
      </c>
      <c r="J10">
        <f>(Table2[[#This Row],[1M Return vs Nifty]]-AVERAGE(Table2[1M Return vs Nifty]))/_xlfn.STDEV.P(Table2[1M Return vs Nifty])</f>
        <v>0.33579512380045429</v>
      </c>
      <c r="K10">
        <v>77.987022752059104</v>
      </c>
      <c r="L10">
        <f>(Table2[[#This Row],[6M Return vs Nifty]]-AVERAGE(Table2[6M Return vs Nifty]))/_xlfn.STDEV.P(Table2[6M Return vs Nifty])</f>
        <v>2.1108438977658248</v>
      </c>
      <c r="M10">
        <v>-3.7904670243727101</v>
      </c>
      <c r="N10">
        <f>(Table2[[#This Row],[1W Return vs Nifty]]-AVERAGE(Table2[1W Return vs Nifty]))/_xlfn.STDEV.P(Table2[1W Return vs Nifty])</f>
        <v>-0.82483422751243352</v>
      </c>
      <c r="O10">
        <v>80.34</v>
      </c>
      <c r="P10">
        <v>74.4868079175953</v>
      </c>
      <c r="Q10">
        <v>54.717739255353102</v>
      </c>
      <c r="R10">
        <v>43.034832775417698</v>
      </c>
      <c r="S10" s="1">
        <f>(Table2[[#This Row],[Close Price]]-Table2[[#This Row],[20D EMA]])/Table2[[#This Row],[20D EMA]]</f>
        <v>-3.6096589494648522E-3</v>
      </c>
      <c r="T10" s="1">
        <f>(Table2[[#This Row],[Close Price]]-Table2[[#This Row],[50D EMA]])/Table2[[#This Row],[50D EMA]]</f>
        <v>7.4686944412482442E-2</v>
      </c>
      <c r="U10" s="1">
        <f>(Table2[[#This Row],[Close Price]]-Table2[[#This Row],[200D EMA]])/Table2[[#This Row],[200D EMA]]</f>
        <v>0.4629624887539302</v>
      </c>
      <c r="V10">
        <v>0.57350048228935502</v>
      </c>
      <c r="W10">
        <v>79.37</v>
      </c>
      <c r="X10">
        <v>81.58</v>
      </c>
      <c r="Y10">
        <v>79.37</v>
      </c>
      <c r="Z10">
        <v>81.58</v>
      </c>
      <c r="AA10">
        <v>72.5</v>
      </c>
      <c r="AB10">
        <v>86.04</v>
      </c>
      <c r="AC10" s="1">
        <f>(Table2[[#This Row],[Close Price]]/Table2[[#This Row],[Day Low]])-1</f>
        <v>8.5674688169332658E-3</v>
      </c>
      <c r="AD10" s="1">
        <f>(Table2[[#This Row],[Day High]]/Table2[[#This Row],[Close Price]])-1</f>
        <v>1.9113054341036939E-2</v>
      </c>
      <c r="AE10" s="1">
        <f>(Table2[[#This Row],[Close Price]]/Table2[[#This Row],[Current Week Low]])-1</f>
        <v>8.5674688169332658E-3</v>
      </c>
      <c r="AF10" s="1">
        <f>(Table2[[#This Row],[Current Week High]]/Table2[[#This Row],[Close Price]])-1</f>
        <v>1.9113054341036939E-2</v>
      </c>
      <c r="AG10" s="1">
        <f>(Table2[[#This Row],[Close Price]]/Table2[[#This Row],[Current Month Low]])-1</f>
        <v>0.10413793103448277</v>
      </c>
      <c r="AH10" s="1">
        <f>(Table2[[#This Row],[Current Month High]]/Table2[[#This Row],[Close Price]])-1</f>
        <v>7.4828232354778423E-2</v>
      </c>
      <c r="AI10">
        <v>7.4828232354778397</v>
      </c>
      <c r="AJ10">
        <v>210.873786407767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0.42</v>
      </c>
      <c r="AM10" t="s">
        <v>3215</v>
      </c>
      <c r="AN10">
        <v>-2.02</v>
      </c>
      <c r="AO10" t="s">
        <v>3214</v>
      </c>
      <c r="AP10">
        <v>0.21409570395725799</v>
      </c>
      <c r="AQ10">
        <f>(Table2[[#This Row],[Sharpe Ratio]]-AVERAGE(Table2[Sharpe Ratio]))/_xlfn.STDEV.P(Table2[Sharpe Ratio])</f>
        <v>1.7906683922897173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5.784240117914659</v>
      </c>
      <c r="AS10">
        <f>_xlfn.RANK.AVG(Table2[[#This Row],[1Y Return vs Nifty Z-Score]],Table2[1Y Return vs Nifty Z-Score])</f>
        <v>27</v>
      </c>
      <c r="AT10">
        <f>_xlfn.RANK.AVG(Table2[[#This Row],[6M Return vs Nifty Z-Score]],Table2[6M Return vs Nifty Z-Score])</f>
        <v>29</v>
      </c>
      <c r="AU10">
        <f>_xlfn.RANK.AVG(Table2[[#This Row],[Sharpe Ratio Z-Score]],Table2[Sharpe Ratio Z-Score])</f>
        <v>24</v>
      </c>
      <c r="AV10">
        <f>(Table2[[#This Row],[Rank 1Y]]+Table2[[#This Row],[Rank 6M]]+Table2[[#This Row],[Rank Sharpe]])/3</f>
        <v>26.666666666666668</v>
      </c>
    </row>
    <row r="11" spans="1:48" x14ac:dyDescent="0.3">
      <c r="A11" t="s">
        <v>925</v>
      </c>
      <c r="B11" t="s">
        <v>926</v>
      </c>
      <c r="C11" t="s">
        <v>3174</v>
      </c>
      <c r="D11" t="s">
        <v>124</v>
      </c>
      <c r="E11">
        <v>16677.867331720001</v>
      </c>
      <c r="F11">
        <v>1149.4000000000001</v>
      </c>
      <c r="G11">
        <v>130.033785209332</v>
      </c>
      <c r="H11">
        <f>(Table2[[#This Row],[1Y Return vs Nifty]]-AVERAGE(Table2[1Y Return vs Nifty]))/_xlfn.STDEV.P(Table2[1Y Return vs Nifty])</f>
        <v>1.7747877557387022</v>
      </c>
      <c r="I11">
        <v>20.613640593047901</v>
      </c>
      <c r="J11">
        <f>(Table2[[#This Row],[1M Return vs Nifty]]-AVERAGE(Table2[1M Return vs Nifty]))/_xlfn.STDEV.P(Table2[1M Return vs Nifty])</f>
        <v>1.9922431368083271</v>
      </c>
      <c r="K11">
        <v>115.12944366348199</v>
      </c>
      <c r="L11">
        <f>(Table2[[#This Row],[6M Return vs Nifty]]-AVERAGE(Table2[6M Return vs Nifty]))/_xlfn.STDEV.P(Table2[6M Return vs Nifty])</f>
        <v>3.273438039188068</v>
      </c>
      <c r="M11">
        <v>-3.33860224108007</v>
      </c>
      <c r="N11">
        <f>(Table2[[#This Row],[1W Return vs Nifty]]-AVERAGE(Table2[1W Return vs Nifty]))/_xlfn.STDEV.P(Table2[1W Return vs Nifty])</f>
        <v>-0.73620415491955082</v>
      </c>
      <c r="O11">
        <v>1120.48</v>
      </c>
      <c r="P11">
        <v>1001.23423642584</v>
      </c>
      <c r="Q11">
        <v>711.64970086720803</v>
      </c>
      <c r="R11">
        <v>50.073796284069502</v>
      </c>
      <c r="S11" s="1">
        <f>(Table2[[#This Row],[Close Price]]-Table2[[#This Row],[20D EMA]])/Table2[[#This Row],[20D EMA]]</f>
        <v>2.5810366985577673E-2</v>
      </c>
      <c r="T11" s="1">
        <f>(Table2[[#This Row],[Close Price]]-Table2[[#This Row],[50D EMA]])/Table2[[#This Row],[50D EMA]]</f>
        <v>0.14798311742023071</v>
      </c>
      <c r="U11" s="1">
        <f>(Table2[[#This Row],[Close Price]]-Table2[[#This Row],[200D EMA]])/Table2[[#This Row],[200D EMA]]</f>
        <v>0.61512047092741651</v>
      </c>
      <c r="V11">
        <v>2.14445000754601</v>
      </c>
      <c r="W11">
        <v>1142.6500000000001</v>
      </c>
      <c r="X11">
        <v>1184.95</v>
      </c>
      <c r="Y11">
        <v>1142.6500000000001</v>
      </c>
      <c r="Z11">
        <v>1184.95</v>
      </c>
      <c r="AA11">
        <v>930</v>
      </c>
      <c r="AB11">
        <v>1347.8</v>
      </c>
      <c r="AC11" s="1">
        <f>(Table2[[#This Row],[Close Price]]/Table2[[#This Row],[Day Low]])-1</f>
        <v>5.9073207018771612E-3</v>
      </c>
      <c r="AD11" s="1">
        <f>(Table2[[#This Row],[Day High]]/Table2[[#This Row],[Close Price]])-1</f>
        <v>3.0929180441969573E-2</v>
      </c>
      <c r="AE11" s="1">
        <f>(Table2[[#This Row],[Close Price]]/Table2[[#This Row],[Current Week Low]])-1</f>
        <v>5.9073207018771612E-3</v>
      </c>
      <c r="AF11" s="1">
        <f>(Table2[[#This Row],[Current Week High]]/Table2[[#This Row],[Close Price]])-1</f>
        <v>3.0929180441969573E-2</v>
      </c>
      <c r="AG11" s="1">
        <f>(Table2[[#This Row],[Close Price]]/Table2[[#This Row],[Current Month Low]])-1</f>
        <v>0.23591397849462381</v>
      </c>
      <c r="AH11" s="1">
        <f>(Table2[[#This Row],[Current Month High]]/Table2[[#This Row],[Close Price]])-1</f>
        <v>0.17261179745954403</v>
      </c>
      <c r="AI11">
        <v>17.261179745954401</v>
      </c>
      <c r="AJ11">
        <v>207.24405239240801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</v>
      </c>
      <c r="AM11" t="s">
        <v>3215</v>
      </c>
      <c r="AN11">
        <v>11.25</v>
      </c>
      <c r="AO11" t="s">
        <v>3215</v>
      </c>
      <c r="AP11">
        <v>0.20576258925968899</v>
      </c>
      <c r="AQ11">
        <f>(Table2[[#This Row],[Sharpe Ratio]]-AVERAGE(Table2[Sharpe Ratio]))/_xlfn.STDEV.P(Table2[Sharpe Ratio])</f>
        <v>1.6945345102140847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7.9987992870296312</v>
      </c>
      <c r="AS11">
        <f>_xlfn.RANK.AVG(Table2[[#This Row],[1Y Return vs Nifty Z-Score]],Table2[1Y Return vs Nifty Z-Score])</f>
        <v>48</v>
      </c>
      <c r="AT11">
        <f>_xlfn.RANK.AVG(Table2[[#This Row],[6M Return vs Nifty Z-Score]],Table2[6M Return vs Nifty Z-Score])</f>
        <v>5</v>
      </c>
      <c r="AU11">
        <f>_xlfn.RANK.AVG(Table2[[#This Row],[Sharpe Ratio Z-Score]],Table2[Sharpe Ratio Z-Score])</f>
        <v>29</v>
      </c>
      <c r="AV11">
        <f>(Table2[[#This Row],[Rank 1Y]]+Table2[[#This Row],[Rank 6M]]+Table2[[#This Row],[Rank Sharpe]])/3</f>
        <v>27.333333333333332</v>
      </c>
    </row>
    <row r="12" spans="1:48" x14ac:dyDescent="0.3">
      <c r="A12" t="s">
        <v>960</v>
      </c>
      <c r="B12" t="s">
        <v>961</v>
      </c>
      <c r="C12" t="s">
        <v>3173</v>
      </c>
      <c r="D12" t="s">
        <v>54</v>
      </c>
      <c r="E12">
        <v>15891.61371096</v>
      </c>
      <c r="F12">
        <v>12386.4</v>
      </c>
      <c r="G12">
        <v>199.71613890276799</v>
      </c>
      <c r="H12">
        <f>(Table2[[#This Row],[1Y Return vs Nifty]]-AVERAGE(Table2[1Y Return vs Nifty]))/_xlfn.STDEV.P(Table2[1Y Return vs Nifty])</f>
        <v>2.9443948347386213</v>
      </c>
      <c r="I12">
        <v>-0.117758811876679</v>
      </c>
      <c r="J12">
        <f>(Table2[[#This Row],[1M Return vs Nifty]]-AVERAGE(Table2[1M Return vs Nifty]))/_xlfn.STDEV.P(Table2[1M Return vs Nifty])</f>
        <v>6.8738583384337637E-2</v>
      </c>
      <c r="K12">
        <v>82.076809698071401</v>
      </c>
      <c r="L12">
        <f>(Table2[[#This Row],[6M Return vs Nifty]]-AVERAGE(Table2[6M Return vs Nifty]))/_xlfn.STDEV.P(Table2[6M Return vs Nifty])</f>
        <v>2.2388582335690348</v>
      </c>
      <c r="M12">
        <v>0.41962644164409002</v>
      </c>
      <c r="N12">
        <f>(Table2[[#This Row],[1W Return vs Nifty]]-AVERAGE(Table2[1W Return vs Nifty]))/_xlfn.STDEV.P(Table2[1W Return vs Nifty])</f>
        <v>9.4574763166473336E-4</v>
      </c>
      <c r="O12">
        <v>12486.09</v>
      </c>
      <c r="P12">
        <v>11471.1280009681</v>
      </c>
      <c r="Q12">
        <v>8251.2501194023898</v>
      </c>
      <c r="R12">
        <v>44.9129440551351</v>
      </c>
      <c r="S12" s="1">
        <f>(Table2[[#This Row],[Close Price]]-Table2[[#This Row],[20D EMA]])/Table2[[#This Row],[20D EMA]]</f>
        <v>-7.9840846894424517E-3</v>
      </c>
      <c r="T12" s="1">
        <f>(Table2[[#This Row],[Close Price]]-Table2[[#This Row],[50D EMA]])/Table2[[#This Row],[50D EMA]]</f>
        <v>7.9789188905803873E-2</v>
      </c>
      <c r="U12" s="1">
        <f>(Table2[[#This Row],[Close Price]]-Table2[[#This Row],[200D EMA]])/Table2[[#This Row],[200D EMA]]</f>
        <v>0.50115434882697563</v>
      </c>
      <c r="V12">
        <v>0.77217452946558696</v>
      </c>
      <c r="W12">
        <v>12157.55</v>
      </c>
      <c r="X12">
        <v>12710</v>
      </c>
      <c r="Y12">
        <v>12157.55</v>
      </c>
      <c r="Z12">
        <v>12710</v>
      </c>
      <c r="AA12">
        <v>11601</v>
      </c>
      <c r="AB12">
        <v>13630</v>
      </c>
      <c r="AC12" s="1">
        <f>(Table2[[#This Row],[Close Price]]/Table2[[#This Row],[Day Low]])-1</f>
        <v>1.8823693918593731E-2</v>
      </c>
      <c r="AD12" s="1">
        <f>(Table2[[#This Row],[Day High]]/Table2[[#This Row],[Close Price]])-1</f>
        <v>2.612542788865202E-2</v>
      </c>
      <c r="AE12" s="1">
        <f>(Table2[[#This Row],[Close Price]]/Table2[[#This Row],[Current Week Low]])-1</f>
        <v>1.8823693918593731E-2</v>
      </c>
      <c r="AF12" s="1">
        <f>(Table2[[#This Row],[Current Week High]]/Table2[[#This Row],[Close Price]])-1</f>
        <v>2.612542788865202E-2</v>
      </c>
      <c r="AG12" s="1">
        <f>(Table2[[#This Row],[Close Price]]/Table2[[#This Row],[Current Month Low]])-1</f>
        <v>6.7701060253426482E-2</v>
      </c>
      <c r="AH12" s="1">
        <f>(Table2[[#This Row],[Current Month High]]/Table2[[#This Row],[Close Price]])-1</f>
        <v>0.10040043919137132</v>
      </c>
      <c r="AI12">
        <v>10.0400439191371</v>
      </c>
      <c r="AJ12">
        <v>243.00905541247801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0.35</v>
      </c>
      <c r="AM12" t="s">
        <v>3215</v>
      </c>
      <c r="AN12">
        <v>-2.34</v>
      </c>
      <c r="AO12" t="s">
        <v>3214</v>
      </c>
      <c r="AP12">
        <v>0.18584044391110599</v>
      </c>
      <c r="AQ12">
        <f>(Table2[[#This Row],[Sharpe Ratio]]-AVERAGE(Table2[Sharpe Ratio]))/_xlfn.STDEV.P(Table2[Sharpe Ratio])</f>
        <v>1.4647052997517582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6.7176426990754168</v>
      </c>
      <c r="AS12">
        <f>_xlfn.RANK.AVG(Table2[[#This Row],[1Y Return vs Nifty Z-Score]],Table2[1Y Return vs Nifty Z-Score])</f>
        <v>11</v>
      </c>
      <c r="AT12">
        <f>_xlfn.RANK.AVG(Table2[[#This Row],[6M Return vs Nifty Z-Score]],Table2[6M Return vs Nifty Z-Score])</f>
        <v>24</v>
      </c>
      <c r="AU12">
        <f>_xlfn.RANK.AVG(Table2[[#This Row],[Sharpe Ratio Z-Score]],Table2[Sharpe Ratio Z-Score])</f>
        <v>51</v>
      </c>
      <c r="AV12">
        <f>(Table2[[#This Row],[Rank 1Y]]+Table2[[#This Row],[Rank 6M]]+Table2[[#This Row],[Rank Sharpe]])/3</f>
        <v>28.666666666666668</v>
      </c>
    </row>
    <row r="13" spans="1:48" x14ac:dyDescent="0.3">
      <c r="A13" t="s">
        <v>871</v>
      </c>
      <c r="B13" t="s">
        <v>872</v>
      </c>
      <c r="C13" t="s">
        <v>3172</v>
      </c>
      <c r="D13" t="s">
        <v>46</v>
      </c>
      <c r="E13">
        <v>18613.165320829899</v>
      </c>
      <c r="F13">
        <v>1600.45</v>
      </c>
      <c r="G13">
        <v>183.649041488004</v>
      </c>
      <c r="H13">
        <f>(Table2[[#This Row],[1Y Return vs Nifty]]-AVERAGE(Table2[1Y Return vs Nifty]))/_xlfn.STDEV.P(Table2[1Y Return vs Nifty])</f>
        <v>2.6747111934832675</v>
      </c>
      <c r="I13">
        <v>-1.74500971105451</v>
      </c>
      <c r="J13">
        <f>(Table2[[#This Row],[1M Return vs Nifty]]-AVERAGE(Table2[1M Return vs Nifty]))/_xlfn.STDEV.P(Table2[1M Return vs Nifty])</f>
        <v>-8.2241312038849601E-2</v>
      </c>
      <c r="K13">
        <v>84.314534739925406</v>
      </c>
      <c r="L13">
        <f>(Table2[[#This Row],[6M Return vs Nifty]]-AVERAGE(Table2[6M Return vs Nifty]))/_xlfn.STDEV.P(Table2[6M Return vs Nifty])</f>
        <v>2.3089012183808628</v>
      </c>
      <c r="M13">
        <v>7.0761499668507701</v>
      </c>
      <c r="N13">
        <f>(Table2[[#This Row],[1W Return vs Nifty]]-AVERAGE(Table2[1W Return vs Nifty]))/_xlfn.STDEV.P(Table2[1W Return vs Nifty])</f>
        <v>1.3065756286689285</v>
      </c>
      <c r="O13">
        <v>1597.19</v>
      </c>
      <c r="P13">
        <v>1578.3556693312501</v>
      </c>
      <c r="Q13">
        <v>1220.0654860616</v>
      </c>
      <c r="R13">
        <v>52.483124698799102</v>
      </c>
      <c r="S13" s="1">
        <f>(Table2[[#This Row],[Close Price]]-Table2[[#This Row],[20D EMA]])/Table2[[#This Row],[20D EMA]]</f>
        <v>2.0410846549252068E-3</v>
      </c>
      <c r="T13" s="1">
        <f>(Table2[[#This Row],[Close Price]]-Table2[[#This Row],[50D EMA]])/Table2[[#This Row],[50D EMA]]</f>
        <v>1.3998321859933742E-2</v>
      </c>
      <c r="U13" s="1">
        <f>(Table2[[#This Row],[Close Price]]-Table2[[#This Row],[200D EMA]])/Table2[[#This Row],[200D EMA]]</f>
        <v>0.31177385007938396</v>
      </c>
      <c r="V13">
        <v>1.50436715533356</v>
      </c>
      <c r="W13">
        <v>1595</v>
      </c>
      <c r="X13">
        <v>1639.9</v>
      </c>
      <c r="Y13">
        <v>1595</v>
      </c>
      <c r="Z13">
        <v>1639.9</v>
      </c>
      <c r="AA13">
        <v>1453.2</v>
      </c>
      <c r="AB13">
        <v>1700</v>
      </c>
      <c r="AC13" s="1">
        <f>(Table2[[#This Row],[Close Price]]/Table2[[#This Row],[Day Low]])-1</f>
        <v>3.416927899686506E-3</v>
      </c>
      <c r="AD13" s="1">
        <f>(Table2[[#This Row],[Day High]]/Table2[[#This Row],[Close Price]])-1</f>
        <v>2.4649317379487057E-2</v>
      </c>
      <c r="AE13" s="1">
        <f>(Table2[[#This Row],[Close Price]]/Table2[[#This Row],[Current Week Low]])-1</f>
        <v>3.416927899686506E-3</v>
      </c>
      <c r="AF13" s="1">
        <f>(Table2[[#This Row],[Current Week High]]/Table2[[#This Row],[Close Price]])-1</f>
        <v>2.4649317379487057E-2</v>
      </c>
      <c r="AG13" s="1">
        <f>(Table2[[#This Row],[Close Price]]/Table2[[#This Row],[Current Month Low]])-1</f>
        <v>0.10132810349573362</v>
      </c>
      <c r="AH13" s="1">
        <f>(Table2[[#This Row],[Current Month High]]/Table2[[#This Row],[Close Price]])-1</f>
        <v>6.2201255896779051E-2</v>
      </c>
      <c r="AI13">
        <v>12.262176262925999</v>
      </c>
      <c r="AJ13">
        <v>233.427083333333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0.06</v>
      </c>
      <c r="AM13" t="s">
        <v>3215</v>
      </c>
      <c r="AN13">
        <v>-0.15</v>
      </c>
      <c r="AO13" t="s">
        <v>3214</v>
      </c>
      <c r="AP13">
        <v>0.18848911313701899</v>
      </c>
      <c r="AQ13">
        <f>(Table2[[#This Row],[Sharpe Ratio]]-AVERAGE(Table2[Sharpe Ratio]))/_xlfn.STDEV.P(Table2[Sharpe Ratio])</f>
        <v>1.4952613240310784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7.7032080525252873</v>
      </c>
      <c r="AS13">
        <f>_xlfn.RANK.AVG(Table2[[#This Row],[1Y Return vs Nifty Z-Score]],Table2[1Y Return vs Nifty Z-Score])</f>
        <v>19</v>
      </c>
      <c r="AT13">
        <f>_xlfn.RANK.AVG(Table2[[#This Row],[6M Return vs Nifty Z-Score]],Table2[6M Return vs Nifty Z-Score])</f>
        <v>22</v>
      </c>
      <c r="AU13">
        <f>_xlfn.RANK.AVG(Table2[[#This Row],[Sharpe Ratio Z-Score]],Table2[Sharpe Ratio Z-Score])</f>
        <v>47</v>
      </c>
      <c r="AV13">
        <f>(Table2[[#This Row],[Rank 1Y]]+Table2[[#This Row],[Rank 6M]]+Table2[[#This Row],[Rank Sharpe]])/3</f>
        <v>29.333333333333332</v>
      </c>
    </row>
    <row r="14" spans="1:48" x14ac:dyDescent="0.3">
      <c r="A14" t="s">
        <v>576</v>
      </c>
      <c r="B14" t="s">
        <v>577</v>
      </c>
      <c r="C14" t="s">
        <v>3171</v>
      </c>
      <c r="D14" t="s">
        <v>40</v>
      </c>
      <c r="E14">
        <v>36131.7013792</v>
      </c>
      <c r="F14">
        <v>6977.6</v>
      </c>
      <c r="G14">
        <v>193.39540799729701</v>
      </c>
      <c r="H14">
        <f>(Table2[[#This Row],[1Y Return vs Nifty]]-AVERAGE(Table2[1Y Return vs Nifty]))/_xlfn.STDEV.P(Table2[1Y Return vs Nifty])</f>
        <v>2.838302384933947</v>
      </c>
      <c r="I14">
        <v>11.3891443749056</v>
      </c>
      <c r="J14">
        <f>(Table2[[#This Row],[1M Return vs Nifty]]-AVERAGE(Table2[1M Return vs Nifty]))/_xlfn.STDEV.P(Table2[1M Return vs Nifty])</f>
        <v>1.1363742139210333</v>
      </c>
      <c r="K14">
        <v>109.563129728905</v>
      </c>
      <c r="L14">
        <f>(Table2[[#This Row],[6M Return vs Nifty]]-AVERAGE(Table2[6M Return vs Nifty]))/_xlfn.STDEV.P(Table2[6M Return vs Nifty])</f>
        <v>3.0992069629453778</v>
      </c>
      <c r="M14">
        <v>-3.8353724586658502</v>
      </c>
      <c r="N14">
        <f>(Table2[[#This Row],[1W Return vs Nifty]]-AVERAGE(Table2[1W Return vs Nifty]))/_xlfn.STDEV.P(Table2[1W Return vs Nifty])</f>
        <v>-0.83364210997721577</v>
      </c>
      <c r="O14">
        <v>6964.67</v>
      </c>
      <c r="P14">
        <v>6089.9429605431997</v>
      </c>
      <c r="Q14">
        <v>4216.6335603726702</v>
      </c>
      <c r="R14">
        <v>43.9699835334198</v>
      </c>
      <c r="S14" s="1">
        <f>(Table2[[#This Row],[Close Price]]-Table2[[#This Row],[20D EMA]])/Table2[[#This Row],[20D EMA]]</f>
        <v>1.8565129431832794E-3</v>
      </c>
      <c r="T14" s="1">
        <f>(Table2[[#This Row],[Close Price]]-Table2[[#This Row],[50D EMA]])/Table2[[#This Row],[50D EMA]]</f>
        <v>0.14575785770210647</v>
      </c>
      <c r="U14" s="1">
        <f>(Table2[[#This Row],[Close Price]]-Table2[[#This Row],[200D EMA]])/Table2[[#This Row],[200D EMA]]</f>
        <v>0.6547797905832996</v>
      </c>
      <c r="V14">
        <v>0.89328184567797297</v>
      </c>
      <c r="W14">
        <v>6820.1</v>
      </c>
      <c r="X14">
        <v>7025</v>
      </c>
      <c r="Y14">
        <v>6820.1</v>
      </c>
      <c r="Z14">
        <v>7025</v>
      </c>
      <c r="AA14">
        <v>6285.25</v>
      </c>
      <c r="AB14">
        <v>8480</v>
      </c>
      <c r="AC14" s="1">
        <f>(Table2[[#This Row],[Close Price]]/Table2[[#This Row],[Day Low]])-1</f>
        <v>2.3093503027814766E-2</v>
      </c>
      <c r="AD14" s="1">
        <f>(Table2[[#This Row],[Day High]]/Table2[[#This Row],[Close Price]])-1</f>
        <v>6.7931667048841682E-3</v>
      </c>
      <c r="AE14" s="1">
        <f>(Table2[[#This Row],[Close Price]]/Table2[[#This Row],[Current Week Low]])-1</f>
        <v>2.3093503027814766E-2</v>
      </c>
      <c r="AF14" s="1">
        <f>(Table2[[#This Row],[Current Week High]]/Table2[[#This Row],[Close Price]])-1</f>
        <v>6.7931667048841682E-3</v>
      </c>
      <c r="AG14" s="1">
        <f>(Table2[[#This Row],[Close Price]]/Table2[[#This Row],[Current Month Low]])-1</f>
        <v>0.11015472733781473</v>
      </c>
      <c r="AH14" s="1">
        <f>(Table2[[#This Row],[Current Month High]]/Table2[[#This Row],[Close Price]])-1</f>
        <v>0.21531758770924103</v>
      </c>
      <c r="AI14">
        <v>21.5317587709241</v>
      </c>
      <c r="AJ14">
        <v>250.26354098689799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0.54</v>
      </c>
      <c r="AM14" t="s">
        <v>3215</v>
      </c>
      <c r="AN14">
        <v>5.1100000000000003</v>
      </c>
      <c r="AO14" t="s">
        <v>3215</v>
      </c>
      <c r="AP14">
        <v>0.173699033833567</v>
      </c>
      <c r="AQ14">
        <f>(Table2[[#This Row],[Sharpe Ratio]]-AVERAGE(Table2[Sharpe Ratio]))/_xlfn.STDEV.P(Table2[Sharpe Ratio])</f>
        <v>1.3246375187374713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7.5648789705606134</v>
      </c>
      <c r="AS14">
        <f>_xlfn.RANK.AVG(Table2[[#This Row],[1Y Return vs Nifty Z-Score]],Table2[1Y Return vs Nifty Z-Score])</f>
        <v>15</v>
      </c>
      <c r="AT14">
        <f>_xlfn.RANK.AVG(Table2[[#This Row],[6M Return vs Nifty Z-Score]],Table2[6M Return vs Nifty Z-Score])</f>
        <v>7</v>
      </c>
      <c r="AU14">
        <f>_xlfn.RANK.AVG(Table2[[#This Row],[Sharpe Ratio Z-Score]],Table2[Sharpe Ratio Z-Score])</f>
        <v>69</v>
      </c>
      <c r="AV14">
        <f>(Table2[[#This Row],[Rank 1Y]]+Table2[[#This Row],[Rank 6M]]+Table2[[#This Row],[Rank Sharpe]])/3</f>
        <v>30.333333333333332</v>
      </c>
    </row>
    <row r="15" spans="1:48" x14ac:dyDescent="0.3">
      <c r="A15" t="s">
        <v>488</v>
      </c>
      <c r="B15" t="s">
        <v>489</v>
      </c>
      <c r="C15" t="s">
        <v>3181</v>
      </c>
      <c r="D15" t="s">
        <v>322</v>
      </c>
      <c r="E15">
        <v>45785.263547299997</v>
      </c>
      <c r="F15">
        <v>1740.35</v>
      </c>
      <c r="G15">
        <v>194.17218468976799</v>
      </c>
      <c r="H15">
        <f>(Table2[[#This Row],[1Y Return vs Nifty]]-AVERAGE(Table2[1Y Return vs Nifty]))/_xlfn.STDEV.P(Table2[1Y Return vs Nifty])</f>
        <v>2.8513404565569749</v>
      </c>
      <c r="I15">
        <v>-14.424792278574101</v>
      </c>
      <c r="J15">
        <f>(Table2[[#This Row],[1M Return vs Nifty]]-AVERAGE(Table2[1M Return vs Nifty]))/_xlfn.STDEV.P(Table2[1M Return vs Nifty])</f>
        <v>-1.2586992553099872</v>
      </c>
      <c r="K15">
        <v>64.128249831867606</v>
      </c>
      <c r="L15">
        <f>(Table2[[#This Row],[6M Return vs Nifty]]-AVERAGE(Table2[6M Return vs Nifty]))/_xlfn.STDEV.P(Table2[6M Return vs Nifty])</f>
        <v>1.6770507359592741</v>
      </c>
      <c r="M15">
        <v>-9.9926655657255807</v>
      </c>
      <c r="N15">
        <f>(Table2[[#This Row],[1W Return vs Nifty]]-AVERAGE(Table2[1W Return vs Nifty]))/_xlfn.STDEV.P(Table2[1W Return vs Nifty])</f>
        <v>-2.0413514850646197</v>
      </c>
      <c r="O15">
        <v>1820.86</v>
      </c>
      <c r="P15">
        <v>1969.0010794151201</v>
      </c>
      <c r="Q15">
        <v>1592.9898980933301</v>
      </c>
      <c r="R15">
        <v>42.1658234432375</v>
      </c>
      <c r="S15" s="1">
        <f>(Table2[[#This Row],[Close Price]]-Table2[[#This Row],[20D EMA]])/Table2[[#This Row],[20D EMA]]</f>
        <v>-4.4215370758872177E-2</v>
      </c>
      <c r="T15" s="1">
        <f>(Table2[[#This Row],[Close Price]]-Table2[[#This Row],[50D EMA]])/Table2[[#This Row],[50D EMA]]</f>
        <v>-0.11612542106022594</v>
      </c>
      <c r="U15" s="1">
        <f>(Table2[[#This Row],[Close Price]]-Table2[[#This Row],[200D EMA]])/Table2[[#This Row],[200D EMA]]</f>
        <v>9.2505358686233344E-2</v>
      </c>
      <c r="V15">
        <v>0.60920801144766101</v>
      </c>
      <c r="W15">
        <v>1690</v>
      </c>
      <c r="X15">
        <v>1750</v>
      </c>
      <c r="Y15">
        <v>1690</v>
      </c>
      <c r="Z15">
        <v>1750</v>
      </c>
      <c r="AA15">
        <v>1638</v>
      </c>
      <c r="AB15">
        <v>1998.7</v>
      </c>
      <c r="AC15" s="1">
        <f>(Table2[[#This Row],[Close Price]]/Table2[[#This Row],[Day Low]])-1</f>
        <v>2.979289940828389E-2</v>
      </c>
      <c r="AD15" s="1">
        <f>(Table2[[#This Row],[Day High]]/Table2[[#This Row],[Close Price]])-1</f>
        <v>5.5448616657569616E-3</v>
      </c>
      <c r="AE15" s="1">
        <f>(Table2[[#This Row],[Close Price]]/Table2[[#This Row],[Current Week Low]])-1</f>
        <v>2.979289940828389E-2</v>
      </c>
      <c r="AF15" s="1">
        <f>(Table2[[#This Row],[Current Week High]]/Table2[[#This Row],[Close Price]])-1</f>
        <v>5.5448616657569616E-3</v>
      </c>
      <c r="AG15" s="1">
        <f>(Table2[[#This Row],[Close Price]]/Table2[[#This Row],[Current Month Low]])-1</f>
        <v>6.2484737484737485E-2</v>
      </c>
      <c r="AH15" s="1">
        <f>(Table2[[#This Row],[Current Month High]]/Table2[[#This Row],[Close Price]])-1</f>
        <v>0.14844715143505627</v>
      </c>
      <c r="AI15">
        <v>71.198322176573598</v>
      </c>
      <c r="AJ15">
        <v>299.52938475665701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-0.41</v>
      </c>
      <c r="AM15" t="s">
        <v>3214</v>
      </c>
      <c r="AN15">
        <v>-3.99</v>
      </c>
      <c r="AO15" t="s">
        <v>3214</v>
      </c>
      <c r="AP15">
        <v>0.203796893610525</v>
      </c>
      <c r="AQ15">
        <f>(Table2[[#This Row],[Sharpe Ratio]]-AVERAGE(Table2[Sharpe Ratio]))/_xlfn.STDEV.P(Table2[Sharpe Ratio])</f>
        <v>1.6718575208059774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14</v>
      </c>
      <c r="AT15">
        <f>_xlfn.RANK.AVG(Table2[[#This Row],[6M Return vs Nifty Z-Score]],Table2[6M Return vs Nifty Z-Score])</f>
        <v>46</v>
      </c>
      <c r="AU15">
        <f>_xlfn.RANK.AVG(Table2[[#This Row],[Sharpe Ratio Z-Score]],Table2[Sharpe Ratio Z-Score])</f>
        <v>32</v>
      </c>
      <c r="AV15">
        <f>(Table2[[#This Row],[Rank 1Y]]+Table2[[#This Row],[Rank 6M]]+Table2[[#This Row],[Rank Sharpe]])/3</f>
        <v>30.666666666666668</v>
      </c>
    </row>
    <row r="16" spans="1:48" x14ac:dyDescent="0.3">
      <c r="A16" t="s">
        <v>396</v>
      </c>
      <c r="B16" t="s">
        <v>397</v>
      </c>
      <c r="C16" t="s">
        <v>3181</v>
      </c>
      <c r="D16" t="s">
        <v>164</v>
      </c>
      <c r="E16">
        <v>61645.417737750002</v>
      </c>
      <c r="F16">
        <v>14545.3</v>
      </c>
      <c r="G16">
        <v>227.95161546528101</v>
      </c>
      <c r="H16">
        <f>(Table2[[#This Row],[1Y Return vs Nifty]]-AVERAGE(Table2[1Y Return vs Nifty]))/_xlfn.STDEV.P(Table2[1Y Return vs Nifty])</f>
        <v>3.4183227593282637</v>
      </c>
      <c r="I16">
        <v>12.9704535408159</v>
      </c>
      <c r="J16">
        <f>(Table2[[#This Row],[1M Return vs Nifty]]-AVERAGE(Table2[1M Return vs Nifty]))/_xlfn.STDEV.P(Table2[1M Return vs Nifty])</f>
        <v>1.2830915349079142</v>
      </c>
      <c r="K16">
        <v>91.477214407861695</v>
      </c>
      <c r="L16">
        <f>(Table2[[#This Row],[6M Return vs Nifty]]-AVERAGE(Table2[6M Return vs Nifty]))/_xlfn.STDEV.P(Table2[6M Return vs Nifty])</f>
        <v>2.53310010511164</v>
      </c>
      <c r="M16">
        <v>7.4687375984275697</v>
      </c>
      <c r="N16">
        <f>(Table2[[#This Row],[1W Return vs Nifty]]-AVERAGE(Table2[1W Return vs Nifty]))/_xlfn.STDEV.P(Table2[1W Return vs Nifty])</f>
        <v>1.3835789083495789</v>
      </c>
      <c r="O16">
        <v>12884.85</v>
      </c>
      <c r="P16">
        <v>12292.8111773896</v>
      </c>
      <c r="Q16">
        <v>9681.3793245117304</v>
      </c>
      <c r="R16">
        <v>86.278507106779401</v>
      </c>
      <c r="S16" s="1">
        <f>(Table2[[#This Row],[Close Price]]-Table2[[#This Row],[20D EMA]])/Table2[[#This Row],[20D EMA]]</f>
        <v>0.12886839970973654</v>
      </c>
      <c r="T16" s="1">
        <f>(Table2[[#This Row],[Close Price]]-Table2[[#This Row],[50D EMA]])/Table2[[#This Row],[50D EMA]]</f>
        <v>0.1832362663109513</v>
      </c>
      <c r="U16" s="1">
        <f>(Table2[[#This Row],[Close Price]]-Table2[[#This Row],[200D EMA]])/Table2[[#This Row],[200D EMA]]</f>
        <v>0.50239955614316101</v>
      </c>
      <c r="V16">
        <v>1.03771993760828</v>
      </c>
      <c r="W16">
        <v>13435.15</v>
      </c>
      <c r="X16">
        <v>14839.85</v>
      </c>
      <c r="Y16">
        <v>13435.15</v>
      </c>
      <c r="Z16">
        <v>14839.85</v>
      </c>
      <c r="AA16">
        <v>11210</v>
      </c>
      <c r="AB16">
        <v>14839.85</v>
      </c>
      <c r="AC16" s="1">
        <f>(Table2[[#This Row],[Close Price]]/Table2[[#This Row],[Day Low]])-1</f>
        <v>8.2630264641630369E-2</v>
      </c>
      <c r="AD16" s="1">
        <f>(Table2[[#This Row],[Day High]]/Table2[[#This Row],[Close Price]])-1</f>
        <v>2.0250527661856532E-2</v>
      </c>
      <c r="AE16" s="1">
        <f>(Table2[[#This Row],[Close Price]]/Table2[[#This Row],[Current Week Low]])-1</f>
        <v>8.2630264641630369E-2</v>
      </c>
      <c r="AF16" s="1">
        <f>(Table2[[#This Row],[Current Week High]]/Table2[[#This Row],[Close Price]])-1</f>
        <v>2.0250527661856532E-2</v>
      </c>
      <c r="AG16" s="1">
        <f>(Table2[[#This Row],[Close Price]]/Table2[[#This Row],[Current Month Low]])-1</f>
        <v>0.2975289919714541</v>
      </c>
      <c r="AH16" s="1">
        <f>(Table2[[#This Row],[Current Month High]]/Table2[[#This Row],[Close Price]])-1</f>
        <v>2.0250527661856532E-2</v>
      </c>
      <c r="AI16">
        <v>2.0250527661856501</v>
      </c>
      <c r="AJ16">
        <v>273.34890525937499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0.11</v>
      </c>
      <c r="AM16" t="s">
        <v>3215</v>
      </c>
      <c r="AN16">
        <v>18.170000000000002</v>
      </c>
      <c r="AO16" t="s">
        <v>3215</v>
      </c>
      <c r="AP16">
        <v>0.175460765410692</v>
      </c>
      <c r="AQ16">
        <f>(Table2[[#This Row],[Sharpe Ratio]]-AVERAGE(Table2[Sharpe Ratio]))/_xlfn.STDEV.P(Table2[Sharpe Ratio])</f>
        <v>1.3449615034455735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9.9630548111429693</v>
      </c>
      <c r="AS16">
        <f>_xlfn.RANK.AVG(Table2[[#This Row],[1Y Return vs Nifty Z-Score]],Table2[1Y Return vs Nifty Z-Score])</f>
        <v>8</v>
      </c>
      <c r="AT16">
        <f>_xlfn.RANK.AVG(Table2[[#This Row],[6M Return vs Nifty Z-Score]],Table2[6M Return vs Nifty Z-Score])</f>
        <v>17</v>
      </c>
      <c r="AU16">
        <f>_xlfn.RANK.AVG(Table2[[#This Row],[Sharpe Ratio Z-Score]],Table2[Sharpe Ratio Z-Score])</f>
        <v>68</v>
      </c>
      <c r="AV16">
        <f>(Table2[[#This Row],[Rank 1Y]]+Table2[[#This Row],[Rank 6M]]+Table2[[#This Row],[Rank Sharpe]])/3</f>
        <v>31</v>
      </c>
    </row>
    <row r="17" spans="1:48" x14ac:dyDescent="0.3">
      <c r="A17" t="s">
        <v>337</v>
      </c>
      <c r="B17" t="s">
        <v>338</v>
      </c>
      <c r="C17" t="s">
        <v>3178</v>
      </c>
      <c r="D17" t="s">
        <v>83</v>
      </c>
      <c r="E17">
        <v>75305.737904224996</v>
      </c>
      <c r="F17">
        <v>730.25</v>
      </c>
      <c r="G17">
        <v>186.55270558248401</v>
      </c>
      <c r="H17">
        <f>(Table2[[#This Row],[1Y Return vs Nifty]]-AVERAGE(Table2[1Y Return vs Nifty]))/_xlfn.STDEV.P(Table2[1Y Return vs Nifty])</f>
        <v>2.7234487274489383</v>
      </c>
      <c r="I17">
        <v>13.0259891323491</v>
      </c>
      <c r="J17">
        <f>(Table2[[#This Row],[1M Return vs Nifty]]-AVERAGE(Table2[1M Return vs Nifty]))/_xlfn.STDEV.P(Table2[1M Return vs Nifty])</f>
        <v>1.2882442484852634</v>
      </c>
      <c r="K17">
        <v>55.856165641162598</v>
      </c>
      <c r="L17">
        <f>(Table2[[#This Row],[6M Return vs Nifty]]-AVERAGE(Table2[6M Return vs Nifty]))/_xlfn.STDEV.P(Table2[6M Return vs Nifty])</f>
        <v>1.4181264014254544</v>
      </c>
      <c r="M17">
        <v>-3.3561046108520598</v>
      </c>
      <c r="N17">
        <f>(Table2[[#This Row],[1W Return vs Nifty]]-AVERAGE(Table2[1W Return vs Nifty]))/_xlfn.STDEV.P(Table2[1W Return vs Nifty])</f>
        <v>-0.73963712062255471</v>
      </c>
      <c r="O17">
        <v>697.26</v>
      </c>
      <c r="P17">
        <v>631.327497914584</v>
      </c>
      <c r="Q17">
        <v>473.05872225235697</v>
      </c>
      <c r="R17">
        <v>57.092796509673498</v>
      </c>
      <c r="S17" s="1">
        <f>(Table2[[#This Row],[Close Price]]-Table2[[#This Row],[20D EMA]])/Table2[[#This Row],[20D EMA]]</f>
        <v>4.7313771046668403E-2</v>
      </c>
      <c r="T17" s="1">
        <f>(Table2[[#This Row],[Close Price]]-Table2[[#This Row],[50D EMA]])/Table2[[#This Row],[50D EMA]]</f>
        <v>0.15668967756383043</v>
      </c>
      <c r="U17" s="1">
        <f>(Table2[[#This Row],[Close Price]]-Table2[[#This Row],[200D EMA]])/Table2[[#This Row],[200D EMA]]</f>
        <v>0.54367727651883835</v>
      </c>
      <c r="V17">
        <v>1.7265030425243399</v>
      </c>
      <c r="W17">
        <v>705.7</v>
      </c>
      <c r="X17">
        <v>733.05</v>
      </c>
      <c r="Y17">
        <v>705.7</v>
      </c>
      <c r="Z17">
        <v>733.05</v>
      </c>
      <c r="AA17">
        <v>616</v>
      </c>
      <c r="AB17">
        <v>786.25</v>
      </c>
      <c r="AC17" s="1">
        <f>(Table2[[#This Row],[Close Price]]/Table2[[#This Row],[Day Low]])-1</f>
        <v>3.4788153606348349E-2</v>
      </c>
      <c r="AD17" s="1">
        <f>(Table2[[#This Row],[Day High]]/Table2[[#This Row],[Close Price]])-1</f>
        <v>3.8343033207803856E-3</v>
      </c>
      <c r="AE17" s="1">
        <f>(Table2[[#This Row],[Close Price]]/Table2[[#This Row],[Current Week Low]])-1</f>
        <v>3.4788153606348349E-2</v>
      </c>
      <c r="AF17" s="1">
        <f>(Table2[[#This Row],[Current Week High]]/Table2[[#This Row],[Close Price]])-1</f>
        <v>3.8343033207803856E-3</v>
      </c>
      <c r="AG17" s="1">
        <f>(Table2[[#This Row],[Close Price]]/Table2[[#This Row],[Current Month Low]])-1</f>
        <v>0.18547077922077926</v>
      </c>
      <c r="AH17" s="1">
        <f>(Table2[[#This Row],[Current Month High]]/Table2[[#This Row],[Close Price]])-1</f>
        <v>7.6686066415611043E-2</v>
      </c>
      <c r="AI17">
        <v>7.6686066415610998</v>
      </c>
      <c r="AJ17">
        <v>229.460861718926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0.28000000000000003</v>
      </c>
      <c r="AM17" t="s">
        <v>3215</v>
      </c>
      <c r="AN17">
        <v>5.94</v>
      </c>
      <c r="AO17" t="s">
        <v>3215</v>
      </c>
      <c r="AP17">
        <v>0.23545345320581801</v>
      </c>
      <c r="AQ17">
        <f>(Table2[[#This Row],[Sharpe Ratio]]-AVERAGE(Table2[Sharpe Ratio]))/_xlfn.STDEV.P(Table2[Sharpe Ratio])</f>
        <v>2.0370592583917975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6.7272415151288989</v>
      </c>
      <c r="AS17">
        <f>_xlfn.RANK.AVG(Table2[[#This Row],[1Y Return vs Nifty Z-Score]],Table2[1Y Return vs Nifty Z-Score])</f>
        <v>17</v>
      </c>
      <c r="AT17">
        <f>_xlfn.RANK.AVG(Table2[[#This Row],[6M Return vs Nifty Z-Score]],Table2[6M Return vs Nifty Z-Score])</f>
        <v>65</v>
      </c>
      <c r="AU17">
        <f>_xlfn.RANK.AVG(Table2[[#This Row],[Sharpe Ratio Z-Score]],Table2[Sharpe Ratio Z-Score])</f>
        <v>15</v>
      </c>
      <c r="AV17">
        <f>(Table2[[#This Row],[Rank 1Y]]+Table2[[#This Row],[Rank 6M]]+Table2[[#This Row],[Rank Sharpe]])/3</f>
        <v>32.333333333333336</v>
      </c>
    </row>
    <row r="18" spans="1:48" x14ac:dyDescent="0.3">
      <c r="A18" t="s">
        <v>1278</v>
      </c>
      <c r="B18" t="s">
        <v>1279</v>
      </c>
      <c r="C18" t="s">
        <v>3188</v>
      </c>
      <c r="D18" t="s">
        <v>1280</v>
      </c>
      <c r="E18">
        <v>9393.8641494000003</v>
      </c>
      <c r="F18">
        <v>1510.5</v>
      </c>
      <c r="G18">
        <v>198.22835437641299</v>
      </c>
      <c r="H18">
        <f>(Table2[[#This Row],[1Y Return vs Nifty]]-AVERAGE(Table2[1Y Return vs Nifty]))/_xlfn.STDEV.P(Table2[1Y Return vs Nifty])</f>
        <v>2.9194226111867745</v>
      </c>
      <c r="I18">
        <v>12.945989617039499</v>
      </c>
      <c r="J18">
        <f>(Table2[[#This Row],[1M Return vs Nifty]]-AVERAGE(Table2[1M Return vs Nifty]))/_xlfn.STDEV.P(Table2[1M Return vs Nifty])</f>
        <v>1.2808217185844033</v>
      </c>
      <c r="K18">
        <v>79.185850783651105</v>
      </c>
      <c r="L18">
        <f>(Table2[[#This Row],[6M Return vs Nifty]]-AVERAGE(Table2[6M Return vs Nifty]))/_xlfn.STDEV.P(Table2[6M Return vs Nifty])</f>
        <v>2.1483683889514</v>
      </c>
      <c r="M18">
        <v>0.97445962978449296</v>
      </c>
      <c r="N18">
        <f>(Table2[[#This Row],[1W Return vs Nifty]]-AVERAGE(Table2[1W Return vs Nifty]))/_xlfn.STDEV.P(Table2[1W Return vs Nifty])</f>
        <v>0.10977234257782889</v>
      </c>
      <c r="O18">
        <v>1421.72</v>
      </c>
      <c r="P18">
        <v>1346.5873213396501</v>
      </c>
      <c r="Q18">
        <v>1040.34976975162</v>
      </c>
      <c r="R18">
        <v>73.688346138630607</v>
      </c>
      <c r="S18" s="1">
        <f>(Table2[[#This Row],[Close Price]]-Table2[[#This Row],[20D EMA]])/Table2[[#This Row],[20D EMA]]</f>
        <v>6.244548856314884E-2</v>
      </c>
      <c r="T18" s="1">
        <f>(Table2[[#This Row],[Close Price]]-Table2[[#This Row],[50D EMA]])/Table2[[#This Row],[50D EMA]]</f>
        <v>0.12172450762218796</v>
      </c>
      <c r="U18" s="1">
        <f>(Table2[[#This Row],[Close Price]]-Table2[[#This Row],[200D EMA]])/Table2[[#This Row],[200D EMA]]</f>
        <v>0.45191554217446195</v>
      </c>
      <c r="V18">
        <v>0.97612296509098595</v>
      </c>
      <c r="W18">
        <v>1499.2</v>
      </c>
      <c r="X18">
        <v>1542</v>
      </c>
      <c r="Y18">
        <v>1499.2</v>
      </c>
      <c r="Z18">
        <v>1542</v>
      </c>
      <c r="AA18">
        <v>1245.0999999999999</v>
      </c>
      <c r="AB18">
        <v>1548</v>
      </c>
      <c r="AC18" s="1">
        <f>(Table2[[#This Row],[Close Price]]/Table2[[#This Row],[Day Low]])-1</f>
        <v>7.5373532550693234E-3</v>
      </c>
      <c r="AD18" s="1">
        <f>(Table2[[#This Row],[Day High]]/Table2[[#This Row],[Close Price]])-1</f>
        <v>2.0854021847070525E-2</v>
      </c>
      <c r="AE18" s="1">
        <f>(Table2[[#This Row],[Close Price]]/Table2[[#This Row],[Current Week Low]])-1</f>
        <v>7.5373532550693234E-3</v>
      </c>
      <c r="AF18" s="1">
        <f>(Table2[[#This Row],[Current Week High]]/Table2[[#This Row],[Close Price]])-1</f>
        <v>2.0854021847070525E-2</v>
      </c>
      <c r="AG18" s="1">
        <f>(Table2[[#This Row],[Close Price]]/Table2[[#This Row],[Current Month Low]])-1</f>
        <v>0.21315556983374839</v>
      </c>
      <c r="AH18" s="1">
        <f>(Table2[[#This Row],[Current Month High]]/Table2[[#This Row],[Close Price]])-1</f>
        <v>2.482621648460781E-2</v>
      </c>
      <c r="AI18">
        <v>2.4826216484607802</v>
      </c>
      <c r="AJ18">
        <v>246.88253530830099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10.039999999999999</v>
      </c>
      <c r="AO18" t="s">
        <v>3215</v>
      </c>
      <c r="AP18">
        <v>0.17339500798791299</v>
      </c>
      <c r="AQ18">
        <f>(Table2[[#This Row],[Sharpe Ratio]]-AVERAGE(Table2[Sharpe Ratio]))/_xlfn.STDEV.P(Table2[Sharpe Ratio])</f>
        <v>1.321130164542218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7.7795152258426246</v>
      </c>
      <c r="AS18">
        <f>_xlfn.RANK.AVG(Table2[[#This Row],[1Y Return vs Nifty Z-Score]],Table2[1Y Return vs Nifty Z-Score])</f>
        <v>12</v>
      </c>
      <c r="AT18">
        <f>_xlfn.RANK.AVG(Table2[[#This Row],[6M Return vs Nifty Z-Score]],Table2[6M Return vs Nifty Z-Score])</f>
        <v>27</v>
      </c>
      <c r="AU18">
        <f>_xlfn.RANK.AVG(Table2[[#This Row],[Sharpe Ratio Z-Score]],Table2[Sharpe Ratio Z-Score])</f>
        <v>71</v>
      </c>
      <c r="AV18">
        <f>(Table2[[#This Row],[Rank 1Y]]+Table2[[#This Row],[Rank 6M]]+Table2[[#This Row],[Rank Sharpe]])/3</f>
        <v>36.666666666666664</v>
      </c>
    </row>
    <row r="19" spans="1:48" x14ac:dyDescent="0.3">
      <c r="A19" t="s">
        <v>769</v>
      </c>
      <c r="B19" t="s">
        <v>770</v>
      </c>
      <c r="C19" t="s">
        <v>3183</v>
      </c>
      <c r="D19" t="s">
        <v>270</v>
      </c>
      <c r="E19">
        <v>21802.24000704</v>
      </c>
      <c r="F19">
        <v>577.6</v>
      </c>
      <c r="G19">
        <v>189.368594895955</v>
      </c>
      <c r="H19">
        <f>(Table2[[#This Row],[1Y Return vs Nifty]]-AVERAGE(Table2[1Y Return vs Nifty]))/_xlfn.STDEV.P(Table2[1Y Return vs Nifty])</f>
        <v>2.7707129758583044</v>
      </c>
      <c r="I19">
        <v>16.195344116985801</v>
      </c>
      <c r="J19">
        <f>(Table2[[#This Row],[1M Return vs Nifty]]-AVERAGE(Table2[1M Return vs Nifty]))/_xlfn.STDEV.P(Table2[1M Return vs Nifty])</f>
        <v>1.58230393183291</v>
      </c>
      <c r="K19">
        <v>94.203211665022494</v>
      </c>
      <c r="L19">
        <f>(Table2[[#This Row],[6M Return vs Nifty]]-AVERAGE(Table2[6M Return vs Nifty]))/_xlfn.STDEV.P(Table2[6M Return vs Nifty])</f>
        <v>2.618426488339761</v>
      </c>
      <c r="M19">
        <v>10.3665105660167</v>
      </c>
      <c r="N19">
        <f>(Table2[[#This Row],[1W Return vs Nifty]]-AVERAGE(Table2[1W Return vs Nifty]))/_xlfn.STDEV.P(Table2[1W Return vs Nifty])</f>
        <v>1.9519565247764541</v>
      </c>
      <c r="O19">
        <v>514.05999999999995</v>
      </c>
      <c r="P19">
        <v>451.012355628183</v>
      </c>
      <c r="Q19">
        <v>327.22215361034699</v>
      </c>
      <c r="R19">
        <v>83.696558965707098</v>
      </c>
      <c r="S19" s="1">
        <f>(Table2[[#This Row],[Close Price]]-Table2[[#This Row],[20D EMA]])/Table2[[#This Row],[20D EMA]]</f>
        <v>0.12360424853130002</v>
      </c>
      <c r="T19" s="1">
        <f>(Table2[[#This Row],[Close Price]]-Table2[[#This Row],[50D EMA]])/Table2[[#This Row],[50D EMA]]</f>
        <v>0.28067444891948051</v>
      </c>
      <c r="U19" s="1">
        <f>(Table2[[#This Row],[Close Price]]-Table2[[#This Row],[200D EMA]])/Table2[[#This Row],[200D EMA]]</f>
        <v>0.76516166044124434</v>
      </c>
      <c r="V19">
        <v>0.68541959524329399</v>
      </c>
      <c r="W19">
        <v>553.20000000000005</v>
      </c>
      <c r="X19">
        <v>584.4</v>
      </c>
      <c r="Y19">
        <v>553.20000000000005</v>
      </c>
      <c r="Z19">
        <v>584.4</v>
      </c>
      <c r="AA19">
        <v>460</v>
      </c>
      <c r="AB19">
        <v>584.4</v>
      </c>
      <c r="AC19" s="1">
        <f>(Table2[[#This Row],[Close Price]]/Table2[[#This Row],[Day Low]])-1</f>
        <v>4.4107013738250211E-2</v>
      </c>
      <c r="AD19" s="1">
        <f>(Table2[[#This Row],[Day High]]/Table2[[#This Row],[Close Price]])-1</f>
        <v>1.17728531855954E-2</v>
      </c>
      <c r="AE19" s="1">
        <f>(Table2[[#This Row],[Close Price]]/Table2[[#This Row],[Current Week Low]])-1</f>
        <v>4.4107013738250211E-2</v>
      </c>
      <c r="AF19" s="1">
        <f>(Table2[[#This Row],[Current Week High]]/Table2[[#This Row],[Close Price]])-1</f>
        <v>1.17728531855954E-2</v>
      </c>
      <c r="AG19" s="1">
        <f>(Table2[[#This Row],[Close Price]]/Table2[[#This Row],[Current Month Low]])-1</f>
        <v>0.25565217391304351</v>
      </c>
      <c r="AH19" s="1">
        <f>(Table2[[#This Row],[Current Month High]]/Table2[[#This Row],[Close Price]])-1</f>
        <v>1.17728531855954E-2</v>
      </c>
      <c r="AI19">
        <v>1.17728531855954</v>
      </c>
      <c r="AJ19">
        <v>246.90690690690599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1.01</v>
      </c>
      <c r="AM19" t="s">
        <v>3215</v>
      </c>
      <c r="AN19">
        <v>19.13</v>
      </c>
      <c r="AO19" t="s">
        <v>3215</v>
      </c>
      <c r="AP19">
        <v>0.15732629516743801</v>
      </c>
      <c r="AQ19">
        <f>(Table2[[#This Row],[Sharpe Ratio]]-AVERAGE(Table2[Sharpe Ratio]))/_xlfn.STDEV.P(Table2[Sharpe Ratio])</f>
        <v>1.1357555717934353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10.059155492600866</v>
      </c>
      <c r="AS19">
        <f>_xlfn.RANK.AVG(Table2[[#This Row],[1Y Return vs Nifty Z-Score]],Table2[1Y Return vs Nifty Z-Score])</f>
        <v>16</v>
      </c>
      <c r="AT19">
        <f>_xlfn.RANK.AVG(Table2[[#This Row],[6M Return vs Nifty Z-Score]],Table2[6M Return vs Nifty Z-Score])</f>
        <v>14</v>
      </c>
      <c r="AU19">
        <f>_xlfn.RANK.AVG(Table2[[#This Row],[Sharpe Ratio Z-Score]],Table2[Sharpe Ratio Z-Score])</f>
        <v>98</v>
      </c>
      <c r="AV19">
        <f>(Table2[[#This Row],[Rank 1Y]]+Table2[[#This Row],[Rank 6M]]+Table2[[#This Row],[Rank Sharpe]])/3</f>
        <v>42.666666666666664</v>
      </c>
    </row>
    <row r="20" spans="1:48" x14ac:dyDescent="0.3">
      <c r="A20" t="s">
        <v>1032</v>
      </c>
      <c r="B20" t="s">
        <v>1033</v>
      </c>
      <c r="C20" t="s">
        <v>3171</v>
      </c>
      <c r="D20" t="s">
        <v>404</v>
      </c>
      <c r="E20">
        <v>13839.766083119999</v>
      </c>
      <c r="F20">
        <v>398.55</v>
      </c>
      <c r="G20">
        <v>106.793563021797</v>
      </c>
      <c r="H20">
        <f>(Table2[[#This Row],[1Y Return vs Nifty]]-AVERAGE(Table2[1Y Return vs Nifty]))/_xlfn.STDEV.P(Table2[1Y Return vs Nifty])</f>
        <v>1.3847043709601479</v>
      </c>
      <c r="I20">
        <v>3.9532317665070602</v>
      </c>
      <c r="J20">
        <f>(Table2[[#This Row],[1M Return vs Nifty]]-AVERAGE(Table2[1M Return vs Nifty]))/_xlfn.STDEV.P(Table2[1M Return vs Nifty])</f>
        <v>0.44645398799938707</v>
      </c>
      <c r="K20">
        <v>83.670728918927395</v>
      </c>
      <c r="L20">
        <f>(Table2[[#This Row],[6M Return vs Nifty]]-AVERAGE(Table2[6M Return vs Nifty]))/_xlfn.STDEV.P(Table2[6M Return vs Nifty])</f>
        <v>2.2887494658203389</v>
      </c>
      <c r="M20">
        <v>-7.9336412981363704</v>
      </c>
      <c r="N20">
        <f>(Table2[[#This Row],[1W Return vs Nifty]]-AVERAGE(Table2[1W Return vs Nifty]))/_xlfn.STDEV.P(Table2[1W Return vs Nifty])</f>
        <v>-1.6374884776906808</v>
      </c>
      <c r="O20">
        <v>405.02</v>
      </c>
      <c r="P20">
        <v>366.814882397247</v>
      </c>
      <c r="Q20">
        <v>270.22115041020697</v>
      </c>
      <c r="R20">
        <v>39.461265081372403</v>
      </c>
      <c r="S20" s="1">
        <f>(Table2[[#This Row],[Close Price]]-Table2[[#This Row],[20D EMA]])/Table2[[#This Row],[20D EMA]]</f>
        <v>-1.5974519776801074E-2</v>
      </c>
      <c r="T20" s="1">
        <f>(Table2[[#This Row],[Close Price]]-Table2[[#This Row],[50D EMA]])/Table2[[#This Row],[50D EMA]]</f>
        <v>8.6515349092038868E-2</v>
      </c>
      <c r="U20" s="1">
        <f>(Table2[[#This Row],[Close Price]]-Table2[[#This Row],[200D EMA]])/Table2[[#This Row],[200D EMA]]</f>
        <v>0.47490305401699495</v>
      </c>
      <c r="V20">
        <v>1.2769398860240599</v>
      </c>
      <c r="W20">
        <v>396</v>
      </c>
      <c r="X20">
        <v>412.35</v>
      </c>
      <c r="Y20">
        <v>396</v>
      </c>
      <c r="Z20">
        <v>412.35</v>
      </c>
      <c r="AA20">
        <v>379.55</v>
      </c>
      <c r="AB20">
        <v>447.95</v>
      </c>
      <c r="AC20" s="1">
        <f>(Table2[[#This Row],[Close Price]]/Table2[[#This Row],[Day Low]])-1</f>
        <v>6.439393939394078E-3</v>
      </c>
      <c r="AD20" s="1">
        <f>(Table2[[#This Row],[Day High]]/Table2[[#This Row],[Close Price]])-1</f>
        <v>3.4625517500940894E-2</v>
      </c>
      <c r="AE20" s="1">
        <f>(Table2[[#This Row],[Close Price]]/Table2[[#This Row],[Current Week Low]])-1</f>
        <v>6.439393939394078E-3</v>
      </c>
      <c r="AF20" s="1">
        <f>(Table2[[#This Row],[Current Week High]]/Table2[[#This Row],[Close Price]])-1</f>
        <v>3.4625517500940894E-2</v>
      </c>
      <c r="AG20" s="1">
        <f>(Table2[[#This Row],[Close Price]]/Table2[[#This Row],[Current Month Low]])-1</f>
        <v>5.0059280727176914E-2</v>
      </c>
      <c r="AH20" s="1">
        <f>(Table2[[#This Row],[Current Month High]]/Table2[[#This Row],[Close Price]])-1</f>
        <v>0.12394931627148398</v>
      </c>
      <c r="AI20">
        <v>12.394931627148299</v>
      </c>
      <c r="AJ20">
        <v>165.08147655470501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0.28999999999999998</v>
      </c>
      <c r="AM20" t="s">
        <v>3215</v>
      </c>
      <c r="AN20">
        <v>-0.77</v>
      </c>
      <c r="AO20" t="s">
        <v>3214</v>
      </c>
      <c r="AP20">
        <v>0.18944364445548001</v>
      </c>
      <c r="AQ20">
        <f>(Table2[[#This Row],[Sharpe Ratio]]-AVERAGE(Table2[Sharpe Ratio]))/_xlfn.STDEV.P(Table2[Sharpe Ratio])</f>
        <v>1.5062731490853045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3.9886924961744974</v>
      </c>
      <c r="AS20">
        <f>_xlfn.RANK.AVG(Table2[[#This Row],[1Y Return vs Nifty Z-Score]],Table2[1Y Return vs Nifty Z-Score])</f>
        <v>63</v>
      </c>
      <c r="AT20">
        <f>_xlfn.RANK.AVG(Table2[[#This Row],[6M Return vs Nifty Z-Score]],Table2[6M Return vs Nifty Z-Score])</f>
        <v>23</v>
      </c>
      <c r="AU20">
        <f>_xlfn.RANK.AVG(Table2[[#This Row],[Sharpe Ratio Z-Score]],Table2[Sharpe Ratio Z-Score])</f>
        <v>44</v>
      </c>
      <c r="AV20">
        <f>(Table2[[#This Row],[Rank 1Y]]+Table2[[#This Row],[Rank 6M]]+Table2[[#This Row],[Rank Sharpe]])/3</f>
        <v>43.333333333333336</v>
      </c>
    </row>
    <row r="21" spans="1:48" x14ac:dyDescent="0.3">
      <c r="A21" t="s">
        <v>1172</v>
      </c>
      <c r="B21" t="s">
        <v>1173</v>
      </c>
      <c r="C21" t="s">
        <v>3169</v>
      </c>
      <c r="D21" t="s">
        <v>228</v>
      </c>
      <c r="E21">
        <v>10776.709570200001</v>
      </c>
      <c r="F21">
        <v>2602.65</v>
      </c>
      <c r="G21">
        <v>106.394923877867</v>
      </c>
      <c r="H21">
        <f>(Table2[[#This Row],[1Y Return vs Nifty]]-AVERAGE(Table2[1Y Return vs Nifty]))/_xlfn.STDEV.P(Table2[1Y Return vs Nifty])</f>
        <v>1.3780132771610172</v>
      </c>
      <c r="I21">
        <v>7.5043736712436102</v>
      </c>
      <c r="J21">
        <f>(Table2[[#This Row],[1M Return vs Nifty]]-AVERAGE(Table2[1M Return vs Nifty]))/_xlfn.STDEV.P(Table2[1M Return vs Nifty])</f>
        <v>0.77593669633951623</v>
      </c>
      <c r="K21">
        <v>89.030709459085401</v>
      </c>
      <c r="L21">
        <f>(Table2[[#This Row],[6M Return vs Nifty]]-AVERAGE(Table2[6M Return vs Nifty]))/_xlfn.STDEV.P(Table2[6M Return vs Nifty])</f>
        <v>2.4565221047925196</v>
      </c>
      <c r="M21">
        <v>15.787338973478199</v>
      </c>
      <c r="N21">
        <f>(Table2[[#This Row],[1W Return vs Nifty]]-AVERAGE(Table2[1W Return vs Nifty]))/_xlfn.STDEV.P(Table2[1W Return vs Nifty])</f>
        <v>3.0152135720859392</v>
      </c>
      <c r="O21">
        <v>2428.35</v>
      </c>
      <c r="P21">
        <v>2316.6251932729101</v>
      </c>
      <c r="Q21">
        <v>1822.76893600876</v>
      </c>
      <c r="R21">
        <v>69.440110940045102</v>
      </c>
      <c r="S21" s="1">
        <f>(Table2[[#This Row],[Close Price]]-Table2[[#This Row],[20D EMA]])/Table2[[#This Row],[20D EMA]]</f>
        <v>7.1777132620915521E-2</v>
      </c>
      <c r="T21" s="1">
        <f>(Table2[[#This Row],[Close Price]]-Table2[[#This Row],[50D EMA]])/Table2[[#This Row],[50D EMA]]</f>
        <v>0.12346615566370335</v>
      </c>
      <c r="U21" s="1">
        <f>(Table2[[#This Row],[Close Price]]-Table2[[#This Row],[200D EMA]])/Table2[[#This Row],[200D EMA]]</f>
        <v>0.42785514312028639</v>
      </c>
      <c r="V21">
        <v>0.57481568092500501</v>
      </c>
      <c r="W21">
        <v>2542</v>
      </c>
      <c r="X21">
        <v>2639</v>
      </c>
      <c r="Y21">
        <v>2542</v>
      </c>
      <c r="Z21">
        <v>2639</v>
      </c>
      <c r="AA21">
        <v>2261.0500000000002</v>
      </c>
      <c r="AB21">
        <v>2847.05</v>
      </c>
      <c r="AC21" s="1">
        <f>(Table2[[#This Row],[Close Price]]/Table2[[#This Row],[Day Low]])-1</f>
        <v>2.3859166011015009E-2</v>
      </c>
      <c r="AD21" s="1">
        <f>(Table2[[#This Row],[Day High]]/Table2[[#This Row],[Close Price]])-1</f>
        <v>1.3966534109465245E-2</v>
      </c>
      <c r="AE21" s="1">
        <f>(Table2[[#This Row],[Close Price]]/Table2[[#This Row],[Current Week Low]])-1</f>
        <v>2.3859166011015009E-2</v>
      </c>
      <c r="AF21" s="1">
        <f>(Table2[[#This Row],[Current Week High]]/Table2[[#This Row],[Close Price]])-1</f>
        <v>1.3966534109465245E-2</v>
      </c>
      <c r="AG21" s="1">
        <f>(Table2[[#This Row],[Close Price]]/Table2[[#This Row],[Current Month Low]])-1</f>
        <v>0.15108025032617589</v>
      </c>
      <c r="AH21" s="1">
        <f>(Table2[[#This Row],[Current Month High]]/Table2[[#This Row],[Close Price]])-1</f>
        <v>9.3904289858413481E-2</v>
      </c>
      <c r="AI21">
        <v>9.3904289858413392</v>
      </c>
      <c r="AJ21">
        <v>141.97192264782399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0.26</v>
      </c>
      <c r="AM21" t="s">
        <v>3215</v>
      </c>
      <c r="AN21">
        <v>10.31</v>
      </c>
      <c r="AO21" t="s">
        <v>3215</v>
      </c>
      <c r="AP21">
        <v>0.18101854783305499</v>
      </c>
      <c r="AQ21">
        <f>(Table2[[#This Row],[Sharpe Ratio]]-AVERAGE(Table2[Sharpe Ratio]))/_xlfn.STDEV.P(Table2[Sharpe Ratio])</f>
        <v>1.4090781296272981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9.0347637800062905</v>
      </c>
      <c r="AS21">
        <f>_xlfn.RANK.AVG(Table2[[#This Row],[1Y Return vs Nifty Z-Score]],Table2[1Y Return vs Nifty Z-Score])</f>
        <v>64</v>
      </c>
      <c r="AT21">
        <f>_xlfn.RANK.AVG(Table2[[#This Row],[6M Return vs Nifty Z-Score]],Table2[6M Return vs Nifty Z-Score])</f>
        <v>18</v>
      </c>
      <c r="AU21">
        <f>_xlfn.RANK.AVG(Table2[[#This Row],[Sharpe Ratio Z-Score]],Table2[Sharpe Ratio Z-Score])</f>
        <v>57</v>
      </c>
      <c r="AV21">
        <f>(Table2[[#This Row],[Rank 1Y]]+Table2[[#This Row],[Rank 6M]]+Table2[[#This Row],[Rank Sharpe]])/3</f>
        <v>46.333333333333336</v>
      </c>
    </row>
    <row r="22" spans="1:48" x14ac:dyDescent="0.3">
      <c r="A22" t="s">
        <v>978</v>
      </c>
      <c r="B22" t="s">
        <v>979</v>
      </c>
      <c r="C22" t="s">
        <v>3181</v>
      </c>
      <c r="D22" t="s">
        <v>140</v>
      </c>
      <c r="E22">
        <v>15422.756928479999</v>
      </c>
      <c r="F22">
        <v>1716.3</v>
      </c>
      <c r="G22">
        <v>96.690271844587599</v>
      </c>
      <c r="H22">
        <f>(Table2[[#This Row],[1Y Return vs Nifty]]-AVERAGE(Table2[1Y Return vs Nifty]))/_xlfn.STDEV.P(Table2[1Y Return vs Nifty])</f>
        <v>1.2151222564688764</v>
      </c>
      <c r="I22">
        <v>-2.0642947311172102</v>
      </c>
      <c r="J22">
        <f>(Table2[[#This Row],[1M Return vs Nifty]]-AVERAGE(Table2[1M Return vs Nifty]))/_xlfn.STDEV.P(Table2[1M Return vs Nifty])</f>
        <v>-0.11186527412337671</v>
      </c>
      <c r="K22">
        <v>65.899536025526302</v>
      </c>
      <c r="L22">
        <f>(Table2[[#This Row],[6M Return vs Nifty]]-AVERAGE(Table2[6M Return vs Nifty]))/_xlfn.STDEV.P(Table2[6M Return vs Nifty])</f>
        <v>1.7324937281228892</v>
      </c>
      <c r="M22">
        <v>-0.24908619372912</v>
      </c>
      <c r="N22">
        <f>(Table2[[#This Row],[1W Return vs Nifty]]-AVERAGE(Table2[1W Return vs Nifty]))/_xlfn.STDEV.P(Table2[1W Return vs Nifty])</f>
        <v>-0.13021749324989296</v>
      </c>
      <c r="O22">
        <v>1687.47</v>
      </c>
      <c r="P22">
        <v>1614.5484748328799</v>
      </c>
      <c r="Q22">
        <v>1213.8720721908601</v>
      </c>
      <c r="R22">
        <v>59.248013991298698</v>
      </c>
      <c r="S22" s="1">
        <f>(Table2[[#This Row],[Close Price]]-Table2[[#This Row],[20D EMA]])/Table2[[#This Row],[20D EMA]]</f>
        <v>1.7084748173300815E-2</v>
      </c>
      <c r="T22" s="1">
        <f>(Table2[[#This Row],[Close Price]]-Table2[[#This Row],[50D EMA]])/Table2[[#This Row],[50D EMA]]</f>
        <v>6.3021660082180062E-2</v>
      </c>
      <c r="U22" s="1">
        <f>(Table2[[#This Row],[Close Price]]-Table2[[#This Row],[200D EMA]])/Table2[[#This Row],[200D EMA]]</f>
        <v>0.41390517116217324</v>
      </c>
      <c r="V22">
        <v>0.63706322175888697</v>
      </c>
      <c r="W22">
        <v>1680</v>
      </c>
      <c r="X22">
        <v>1735</v>
      </c>
      <c r="Y22">
        <v>1680</v>
      </c>
      <c r="Z22">
        <v>1735</v>
      </c>
      <c r="AA22">
        <v>1576</v>
      </c>
      <c r="AB22">
        <v>1765</v>
      </c>
      <c r="AC22" s="1">
        <f>(Table2[[#This Row],[Close Price]]/Table2[[#This Row],[Day Low]])-1</f>
        <v>2.1607142857142936E-2</v>
      </c>
      <c r="AD22" s="1">
        <f>(Table2[[#This Row],[Day High]]/Table2[[#This Row],[Close Price]])-1</f>
        <v>1.0895531084309296E-2</v>
      </c>
      <c r="AE22" s="1">
        <f>(Table2[[#This Row],[Close Price]]/Table2[[#This Row],[Current Week Low]])-1</f>
        <v>2.1607142857142936E-2</v>
      </c>
      <c r="AF22" s="1">
        <f>(Table2[[#This Row],[Current Week High]]/Table2[[#This Row],[Close Price]])-1</f>
        <v>1.0895531084309296E-2</v>
      </c>
      <c r="AG22" s="1">
        <f>(Table2[[#This Row],[Close Price]]/Table2[[#This Row],[Current Month Low]])-1</f>
        <v>8.9022842639593813E-2</v>
      </c>
      <c r="AH22" s="1">
        <f>(Table2[[#This Row],[Current Month High]]/Table2[[#This Row],[Close Price]])-1</f>
        <v>2.8374992716891034E-2</v>
      </c>
      <c r="AI22">
        <v>14.781798053953199</v>
      </c>
      <c r="AJ22">
        <v>164.046153846153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0.16</v>
      </c>
      <c r="AM22" t="s">
        <v>3215</v>
      </c>
      <c r="AN22">
        <v>5.86</v>
      </c>
      <c r="AO22" t="s">
        <v>3215</v>
      </c>
      <c r="AP22">
        <v>0.203160601159875</v>
      </c>
      <c r="AQ22">
        <f>(Table2[[#This Row],[Sharpe Ratio]]-AVERAGE(Table2[Sharpe Ratio]))/_xlfn.STDEV.P(Table2[Sharpe Ratio])</f>
        <v>1.6645170166083996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4.3700502338268947</v>
      </c>
      <c r="AS22">
        <f>_xlfn.RANK.AVG(Table2[[#This Row],[1Y Return vs Nifty Z-Score]],Table2[1Y Return vs Nifty Z-Score])</f>
        <v>73</v>
      </c>
      <c r="AT22">
        <f>_xlfn.RANK.AVG(Table2[[#This Row],[6M Return vs Nifty Z-Score]],Table2[6M Return vs Nifty Z-Score])</f>
        <v>43</v>
      </c>
      <c r="AU22">
        <f>_xlfn.RANK.AVG(Table2[[#This Row],[Sharpe Ratio Z-Score]],Table2[Sharpe Ratio Z-Score])</f>
        <v>33</v>
      </c>
      <c r="AV22">
        <f>(Table2[[#This Row],[Rank 1Y]]+Table2[[#This Row],[Rank 6M]]+Table2[[#This Row],[Rank Sharpe]])/3</f>
        <v>49.666666666666664</v>
      </c>
    </row>
    <row r="23" spans="1:48" x14ac:dyDescent="0.3">
      <c r="A23" t="s">
        <v>1040</v>
      </c>
      <c r="B23" t="s">
        <v>1041</v>
      </c>
      <c r="C23" t="s">
        <v>3173</v>
      </c>
      <c r="D23" t="s">
        <v>54</v>
      </c>
      <c r="E23">
        <v>13499.747993339901</v>
      </c>
      <c r="F23">
        <v>297.89999999999998</v>
      </c>
      <c r="G23">
        <v>140.49944234172401</v>
      </c>
      <c r="H23">
        <f>(Table2[[#This Row],[1Y Return vs Nifty]]-AVERAGE(Table2[1Y Return vs Nifty]))/_xlfn.STDEV.P(Table2[1Y Return vs Nifty])</f>
        <v>1.9504521244005883</v>
      </c>
      <c r="I23">
        <v>27.471167271570199</v>
      </c>
      <c r="J23">
        <f>(Table2[[#This Row],[1M Return vs Nifty]]-AVERAGE(Table2[1M Return vs Nifty]))/_xlfn.STDEV.P(Table2[1M Return vs Nifty])</f>
        <v>2.6284994518659026</v>
      </c>
      <c r="K23">
        <v>72.940032716395706</v>
      </c>
      <c r="L23">
        <f>(Table2[[#This Row],[6M Return vs Nifty]]-AVERAGE(Table2[6M Return vs Nifty]))/_xlfn.STDEV.P(Table2[6M Return vs Nifty])</f>
        <v>1.9528681680396514</v>
      </c>
      <c r="M23">
        <v>-5.1971224994889997</v>
      </c>
      <c r="N23">
        <f>(Table2[[#This Row],[1W Return vs Nifty]]-AVERAGE(Table2[1W Return vs Nifty]))/_xlfn.STDEV.P(Table2[1W Return vs Nifty])</f>
        <v>-1.1007397228782705</v>
      </c>
      <c r="O23">
        <v>284.45999999999998</v>
      </c>
      <c r="P23">
        <v>249.703121916443</v>
      </c>
      <c r="Q23">
        <v>187.55036968190501</v>
      </c>
      <c r="R23">
        <v>53.837752491469203</v>
      </c>
      <c r="S23" s="1">
        <f>(Table2[[#This Row],[Close Price]]-Table2[[#This Row],[20D EMA]])/Table2[[#This Row],[20D EMA]]</f>
        <v>4.7247416156928915E-2</v>
      </c>
      <c r="T23" s="1">
        <f>(Table2[[#This Row],[Close Price]]-Table2[[#This Row],[50D EMA]])/Table2[[#This Row],[50D EMA]]</f>
        <v>0.19301672207240117</v>
      </c>
      <c r="U23" s="1">
        <f>(Table2[[#This Row],[Close Price]]-Table2[[#This Row],[200D EMA]])/Table2[[#This Row],[200D EMA]]</f>
        <v>0.58837330209081196</v>
      </c>
      <c r="V23">
        <v>1.58249880514553</v>
      </c>
      <c r="W23">
        <v>290.39999999999998</v>
      </c>
      <c r="X23">
        <v>304.79000000000002</v>
      </c>
      <c r="Y23">
        <v>290.39999999999998</v>
      </c>
      <c r="Z23">
        <v>304.79000000000002</v>
      </c>
      <c r="AA23">
        <v>237.32</v>
      </c>
      <c r="AB23">
        <v>328.8</v>
      </c>
      <c r="AC23" s="1">
        <f>(Table2[[#This Row],[Close Price]]/Table2[[#This Row],[Day Low]])-1</f>
        <v>2.5826446280991844E-2</v>
      </c>
      <c r="AD23" s="1">
        <f>(Table2[[#This Row],[Day High]]/Table2[[#This Row],[Close Price]])-1</f>
        <v>2.312856663309848E-2</v>
      </c>
      <c r="AE23" s="1">
        <f>(Table2[[#This Row],[Close Price]]/Table2[[#This Row],[Current Week Low]])-1</f>
        <v>2.5826446280991844E-2</v>
      </c>
      <c r="AF23" s="1">
        <f>(Table2[[#This Row],[Current Week High]]/Table2[[#This Row],[Close Price]])-1</f>
        <v>2.312856663309848E-2</v>
      </c>
      <c r="AG23" s="1">
        <f>(Table2[[#This Row],[Close Price]]/Table2[[#This Row],[Current Month Low]])-1</f>
        <v>0.25526714983987864</v>
      </c>
      <c r="AH23" s="1">
        <f>(Table2[[#This Row],[Current Month High]]/Table2[[#This Row],[Close Price]])-1</f>
        <v>0.10372608257804639</v>
      </c>
      <c r="AI23">
        <v>10.3726082578046</v>
      </c>
      <c r="AJ23">
        <v>205.695228322216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0.37</v>
      </c>
      <c r="AM23" t="s">
        <v>3215</v>
      </c>
      <c r="AN23">
        <v>11.14</v>
      </c>
      <c r="AO23" t="s">
        <v>3215</v>
      </c>
      <c r="AP23">
        <v>0.16719758723537401</v>
      </c>
      <c r="AQ23">
        <f>(Table2[[#This Row],[Sharpe Ratio]]-AVERAGE(Table2[Sharpe Ratio]))/_xlfn.STDEV.P(Table2[Sharpe Ratio])</f>
        <v>1.2496344348636779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6.6807144562915486</v>
      </c>
      <c r="AS23">
        <f>_xlfn.RANK.AVG(Table2[[#This Row],[1Y Return vs Nifty Z-Score]],Table2[1Y Return vs Nifty Z-Score])</f>
        <v>42</v>
      </c>
      <c r="AT23">
        <f>_xlfn.RANK.AVG(Table2[[#This Row],[6M Return vs Nifty Z-Score]],Table2[6M Return vs Nifty Z-Score])</f>
        <v>33</v>
      </c>
      <c r="AU23">
        <f>_xlfn.RANK.AVG(Table2[[#This Row],[Sharpe Ratio Z-Score]],Table2[Sharpe Ratio Z-Score])</f>
        <v>83</v>
      </c>
      <c r="AV23">
        <f>(Table2[[#This Row],[Rank 1Y]]+Table2[[#This Row],[Rank 6M]]+Table2[[#This Row],[Rank Sharpe]])/3</f>
        <v>52.666666666666664</v>
      </c>
    </row>
    <row r="24" spans="1:48" x14ac:dyDescent="0.3">
      <c r="A24" t="s">
        <v>1281</v>
      </c>
      <c r="B24" t="s">
        <v>1282</v>
      </c>
      <c r="C24" t="s">
        <v>3169</v>
      </c>
      <c r="D24" t="s">
        <v>564</v>
      </c>
      <c r="E24">
        <v>9314.9868800000004</v>
      </c>
      <c r="F24">
        <v>467.2</v>
      </c>
      <c r="G24">
        <v>90.095607004308704</v>
      </c>
      <c r="H24">
        <f>(Table2[[#This Row],[1Y Return vs Nifty]]-AVERAGE(Table2[1Y Return vs Nifty]))/_xlfn.STDEV.P(Table2[1Y Return vs Nifty])</f>
        <v>1.104431869706745</v>
      </c>
      <c r="I24">
        <v>2.7003449440737999</v>
      </c>
      <c r="J24">
        <f>(Table2[[#This Row],[1M Return vs Nifty]]-AVERAGE(Table2[1M Return vs Nifty]))/_xlfn.STDEV.P(Table2[1M Return vs Nifty])</f>
        <v>0.3302084099366332</v>
      </c>
      <c r="K24">
        <v>51.252871776070201</v>
      </c>
      <c r="L24">
        <f>(Table2[[#This Row],[6M Return vs Nifty]]-AVERAGE(Table2[6M Return vs Nifty]))/_xlfn.STDEV.P(Table2[6M Return vs Nifty])</f>
        <v>1.2740387962700381</v>
      </c>
      <c r="M24">
        <v>1.8505723307579001</v>
      </c>
      <c r="N24">
        <f>(Table2[[#This Row],[1W Return vs Nifty]]-AVERAGE(Table2[1W Return vs Nifty]))/_xlfn.STDEV.P(Table2[1W Return vs Nifty])</f>
        <v>0.28161563543415946</v>
      </c>
      <c r="O24">
        <v>456.98</v>
      </c>
      <c r="P24">
        <v>432.53053485217498</v>
      </c>
      <c r="Q24">
        <v>347.33358660854901</v>
      </c>
      <c r="R24">
        <v>63.378628257912403</v>
      </c>
      <c r="S24" s="1">
        <f>(Table2[[#This Row],[Close Price]]-Table2[[#This Row],[20D EMA]])/Table2[[#This Row],[20D EMA]]</f>
        <v>2.2364217252396099E-2</v>
      </c>
      <c r="T24" s="1">
        <f>(Table2[[#This Row],[Close Price]]-Table2[[#This Row],[50D EMA]])/Table2[[#This Row],[50D EMA]]</f>
        <v>8.0154954053530389E-2</v>
      </c>
      <c r="U24" s="1">
        <f>(Table2[[#This Row],[Close Price]]-Table2[[#This Row],[200D EMA]])/Table2[[#This Row],[200D EMA]]</f>
        <v>0.34510458536951827</v>
      </c>
      <c r="V24">
        <v>0.84137089623592598</v>
      </c>
      <c r="W24">
        <v>461.05</v>
      </c>
      <c r="X24">
        <v>468.9</v>
      </c>
      <c r="Y24">
        <v>461.05</v>
      </c>
      <c r="Z24">
        <v>468.9</v>
      </c>
      <c r="AA24">
        <v>441.1</v>
      </c>
      <c r="AB24">
        <v>477</v>
      </c>
      <c r="AC24" s="1">
        <f>(Table2[[#This Row],[Close Price]]/Table2[[#This Row],[Day Low]])-1</f>
        <v>1.3339117232404218E-2</v>
      </c>
      <c r="AD24" s="1">
        <f>(Table2[[#This Row],[Day High]]/Table2[[#This Row],[Close Price]])-1</f>
        <v>3.6386986301368829E-3</v>
      </c>
      <c r="AE24" s="1">
        <f>(Table2[[#This Row],[Close Price]]/Table2[[#This Row],[Current Week Low]])-1</f>
        <v>1.3339117232404218E-2</v>
      </c>
      <c r="AF24" s="1">
        <f>(Table2[[#This Row],[Current Week High]]/Table2[[#This Row],[Close Price]])-1</f>
        <v>3.6386986301368829E-3</v>
      </c>
      <c r="AG24" s="1">
        <f>(Table2[[#This Row],[Close Price]]/Table2[[#This Row],[Current Month Low]])-1</f>
        <v>5.9170256177737413E-2</v>
      </c>
      <c r="AH24" s="1">
        <f>(Table2[[#This Row],[Current Month High]]/Table2[[#This Row],[Close Price]])-1</f>
        <v>2.0976027397260344E-2</v>
      </c>
      <c r="AI24">
        <v>2.09760273972603</v>
      </c>
      <c r="AJ24">
        <v>141.447028423772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0.16</v>
      </c>
      <c r="AM24" t="s">
        <v>3215</v>
      </c>
      <c r="AN24">
        <v>2.96</v>
      </c>
      <c r="AO24" t="s">
        <v>3215</v>
      </c>
      <c r="AP24">
        <v>0.33342160518504999</v>
      </c>
      <c r="AQ24">
        <f>(Table2[[#This Row],[Sharpe Ratio]]-AVERAGE(Table2[Sharpe Ratio]))/_xlfn.STDEV.P(Table2[Sharpe Ratio])</f>
        <v>3.167255962906935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6.1575506742545105</v>
      </c>
      <c r="AS24">
        <f>_xlfn.RANK.AVG(Table2[[#This Row],[1Y Return vs Nifty Z-Score]],Table2[1Y Return vs Nifty Z-Score])</f>
        <v>89</v>
      </c>
      <c r="AT24">
        <f>_xlfn.RANK.AVG(Table2[[#This Row],[6M Return vs Nifty Z-Score]],Table2[6M Return vs Nifty Z-Score])</f>
        <v>74</v>
      </c>
      <c r="AU24">
        <f>_xlfn.RANK.AVG(Table2[[#This Row],[Sharpe Ratio Z-Score]],Table2[Sharpe Ratio Z-Score])</f>
        <v>1</v>
      </c>
      <c r="AV24">
        <f>(Table2[[#This Row],[Rank 1Y]]+Table2[[#This Row],[Rank 6M]]+Table2[[#This Row],[Rank Sharpe]])/3</f>
        <v>54.666666666666664</v>
      </c>
    </row>
    <row r="25" spans="1:48" x14ac:dyDescent="0.3">
      <c r="A25" t="s">
        <v>320</v>
      </c>
      <c r="B25" t="s">
        <v>321</v>
      </c>
      <c r="C25" t="s">
        <v>3181</v>
      </c>
      <c r="D25" t="s">
        <v>322</v>
      </c>
      <c r="E25">
        <v>85316.886899999998</v>
      </c>
      <c r="F25">
        <v>4230.1000000000004</v>
      </c>
      <c r="G25">
        <v>61.896209026485103</v>
      </c>
      <c r="H25">
        <f>(Table2[[#This Row],[1Y Return vs Nifty]]-AVERAGE(Table2[1Y Return vs Nifty]))/_xlfn.STDEV.P(Table2[1Y Return vs Nifty])</f>
        <v>0.63110951834786211</v>
      </c>
      <c r="I25">
        <v>-3.6290337362015901</v>
      </c>
      <c r="J25">
        <f>(Table2[[#This Row],[1M Return vs Nifty]]-AVERAGE(Table2[1M Return vs Nifty]))/_xlfn.STDEV.P(Table2[1M Return vs Nifty])</f>
        <v>-0.25704517936821886</v>
      </c>
      <c r="K25">
        <v>95.816160746196502</v>
      </c>
      <c r="L25">
        <f>(Table2[[#This Row],[6M Return vs Nifty]]-AVERAGE(Table2[6M Return vs Nifty]))/_xlfn.STDEV.P(Table2[6M Return vs Nifty])</f>
        <v>2.6689133738515394</v>
      </c>
      <c r="M25">
        <v>-4.2765316105216504</v>
      </c>
      <c r="N25">
        <f>(Table2[[#This Row],[1W Return vs Nifty]]-AVERAGE(Table2[1W Return vs Nifty]))/_xlfn.STDEV.P(Table2[1W Return vs Nifty])</f>
        <v>-0.92017234888869093</v>
      </c>
      <c r="O25">
        <v>4306.6400000000003</v>
      </c>
      <c r="P25">
        <v>4381.4571254595103</v>
      </c>
      <c r="Q25">
        <v>3445.8009648700599</v>
      </c>
      <c r="R25">
        <v>45.892804979349897</v>
      </c>
      <c r="S25" s="1">
        <f>(Table2[[#This Row],[Close Price]]-Table2[[#This Row],[20D EMA]])/Table2[[#This Row],[20D EMA]]</f>
        <v>-1.7772555867218983E-2</v>
      </c>
      <c r="T25" s="1">
        <f>(Table2[[#This Row],[Close Price]]-Table2[[#This Row],[50D EMA]])/Table2[[#This Row],[50D EMA]]</f>
        <v>-3.454492903285826E-2</v>
      </c>
      <c r="U25" s="1">
        <f>(Table2[[#This Row],[Close Price]]-Table2[[#This Row],[200D EMA]])/Table2[[#This Row],[200D EMA]]</f>
        <v>0.22761008053740447</v>
      </c>
      <c r="V25">
        <v>0.49752576833166201</v>
      </c>
      <c r="W25">
        <v>4125</v>
      </c>
      <c r="X25">
        <v>4265</v>
      </c>
      <c r="Y25">
        <v>4125</v>
      </c>
      <c r="Z25">
        <v>4265</v>
      </c>
      <c r="AA25">
        <v>3970</v>
      </c>
      <c r="AB25">
        <v>4925</v>
      </c>
      <c r="AC25" s="1">
        <f>(Table2[[#This Row],[Close Price]]/Table2[[#This Row],[Day Low]])-1</f>
        <v>2.5478787878787879E-2</v>
      </c>
      <c r="AD25" s="1">
        <f>(Table2[[#This Row],[Day High]]/Table2[[#This Row],[Close Price]])-1</f>
        <v>8.2503959717263875E-3</v>
      </c>
      <c r="AE25" s="1">
        <f>(Table2[[#This Row],[Close Price]]/Table2[[#This Row],[Current Week Low]])-1</f>
        <v>2.5478787878787879E-2</v>
      </c>
      <c r="AF25" s="1">
        <f>(Table2[[#This Row],[Current Week High]]/Table2[[#This Row],[Close Price]])-1</f>
        <v>8.2503959717263875E-3</v>
      </c>
      <c r="AG25" s="1">
        <f>(Table2[[#This Row],[Close Price]]/Table2[[#This Row],[Current Month Low]])-1</f>
        <v>6.5516372795969779E-2</v>
      </c>
      <c r="AH25" s="1">
        <f>(Table2[[#This Row],[Current Month High]]/Table2[[#This Row],[Close Price]])-1</f>
        <v>0.16427507623933235</v>
      </c>
      <c r="AI25">
        <v>38.5310039951774</v>
      </c>
      <c r="AJ25">
        <v>142.83008036739301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-0.28999999999999998</v>
      </c>
      <c r="AM25" t="s">
        <v>3214</v>
      </c>
      <c r="AN25">
        <v>-1.97</v>
      </c>
      <c r="AO25" t="s">
        <v>3214</v>
      </c>
      <c r="AP25">
        <v>0.24907088703017599</v>
      </c>
      <c r="AQ25">
        <f>(Table2[[#This Row],[Sharpe Ratio]]-AVERAGE(Table2[Sharpe Ratio]))/_xlfn.STDEV.P(Table2[Sharpe Ratio])</f>
        <v>2.1941549932945539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148</v>
      </c>
      <c r="AT25">
        <f>_xlfn.RANK.AVG(Table2[[#This Row],[6M Return vs Nifty Z-Score]],Table2[6M Return vs Nifty Z-Score])</f>
        <v>13</v>
      </c>
      <c r="AU25">
        <f>_xlfn.RANK.AVG(Table2[[#This Row],[Sharpe Ratio Z-Score]],Table2[Sharpe Ratio Z-Score])</f>
        <v>9</v>
      </c>
      <c r="AV25">
        <f>(Table2[[#This Row],[Rank 1Y]]+Table2[[#This Row],[Rank 6M]]+Table2[[#This Row],[Rank Sharpe]])/3</f>
        <v>56.666666666666664</v>
      </c>
    </row>
    <row r="26" spans="1:48" x14ac:dyDescent="0.3">
      <c r="A26" t="s">
        <v>869</v>
      </c>
      <c r="B26" t="s">
        <v>870</v>
      </c>
      <c r="C26" t="s">
        <v>3168</v>
      </c>
      <c r="D26" t="s">
        <v>287</v>
      </c>
      <c r="E26">
        <v>18761.7627782649</v>
      </c>
      <c r="F26">
        <v>1341.35</v>
      </c>
      <c r="G26">
        <v>172.954135034567</v>
      </c>
      <c r="H26">
        <f>(Table2[[#This Row],[1Y Return vs Nifty]]-AVERAGE(Table2[1Y Return vs Nifty]))/_xlfn.STDEV.P(Table2[1Y Return vs Nifty])</f>
        <v>2.4951989119060145</v>
      </c>
      <c r="I26">
        <v>28.789884086408399</v>
      </c>
      <c r="J26">
        <f>(Table2[[#This Row],[1M Return vs Nifty]]-AVERAGE(Table2[1M Return vs Nifty]))/_xlfn.STDEV.P(Table2[1M Return vs Nifty])</f>
        <v>2.7508528805213515</v>
      </c>
      <c r="K26">
        <v>53.235806960339602</v>
      </c>
      <c r="L26">
        <f>(Table2[[#This Row],[6M Return vs Nifty]]-AVERAGE(Table2[6M Return vs Nifty]))/_xlfn.STDEV.P(Table2[6M Return vs Nifty])</f>
        <v>1.3361066090695708</v>
      </c>
      <c r="M26">
        <v>7.51012054789524</v>
      </c>
      <c r="N26">
        <f>(Table2[[#This Row],[1W Return vs Nifty]]-AVERAGE(Table2[1W Return vs Nifty]))/_xlfn.STDEV.P(Table2[1W Return vs Nifty])</f>
        <v>1.3916958803975019</v>
      </c>
      <c r="O26">
        <v>1235.3499999999999</v>
      </c>
      <c r="P26">
        <v>1135.3922314377101</v>
      </c>
      <c r="Q26">
        <v>915.52034811421595</v>
      </c>
      <c r="R26">
        <v>63.256492127459403</v>
      </c>
      <c r="S26" s="1">
        <f>(Table2[[#This Row],[Close Price]]-Table2[[#This Row],[20D EMA]])/Table2[[#This Row],[20D EMA]]</f>
        <v>8.5805642125713372E-2</v>
      </c>
      <c r="T26" s="1">
        <f>(Table2[[#This Row],[Close Price]]-Table2[[#This Row],[50D EMA]])/Table2[[#This Row],[50D EMA]]</f>
        <v>0.18139790185237772</v>
      </c>
      <c r="U26" s="1">
        <f>(Table2[[#This Row],[Close Price]]-Table2[[#This Row],[200D EMA]])/Table2[[#This Row],[200D EMA]]</f>
        <v>0.46512308848504097</v>
      </c>
      <c r="V26">
        <v>2.3291283789399002</v>
      </c>
      <c r="W26">
        <v>1335</v>
      </c>
      <c r="X26">
        <v>1440.95</v>
      </c>
      <c r="Y26">
        <v>1335</v>
      </c>
      <c r="Z26">
        <v>1440.95</v>
      </c>
      <c r="AA26">
        <v>1035.25</v>
      </c>
      <c r="AB26">
        <v>1548</v>
      </c>
      <c r="AC26" s="1">
        <f>(Table2[[#This Row],[Close Price]]/Table2[[#This Row],[Day Low]])-1</f>
        <v>4.7565543071159677E-3</v>
      </c>
      <c r="AD26" s="1">
        <f>(Table2[[#This Row],[Day High]]/Table2[[#This Row],[Close Price]])-1</f>
        <v>7.4253550527453749E-2</v>
      </c>
      <c r="AE26" s="1">
        <f>(Table2[[#This Row],[Close Price]]/Table2[[#This Row],[Current Week Low]])-1</f>
        <v>4.7565543071159677E-3</v>
      </c>
      <c r="AF26" s="1">
        <f>(Table2[[#This Row],[Current Week High]]/Table2[[#This Row],[Close Price]])-1</f>
        <v>7.4253550527453749E-2</v>
      </c>
      <c r="AG26" s="1">
        <f>(Table2[[#This Row],[Close Price]]/Table2[[#This Row],[Current Month Low]])-1</f>
        <v>0.29567737261531013</v>
      </c>
      <c r="AH26" s="1">
        <f>(Table2[[#This Row],[Current Month High]]/Table2[[#This Row],[Close Price]])-1</f>
        <v>0.154061206992955</v>
      </c>
      <c r="AI26">
        <v>15.406120699295499</v>
      </c>
      <c r="AJ26">
        <v>208.32088265716499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0.24</v>
      </c>
      <c r="AM26" t="s">
        <v>3215</v>
      </c>
      <c r="AN26">
        <v>22.98</v>
      </c>
      <c r="AO26" t="s">
        <v>3215</v>
      </c>
      <c r="AP26">
        <v>0.16802046362110501</v>
      </c>
      <c r="AQ26">
        <f>(Table2[[#This Row],[Sharpe Ratio]]-AVERAGE(Table2[Sharpe Ratio]))/_xlfn.STDEV.P(Table2[Sharpe Ratio])</f>
        <v>1.259127440096375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9.2329817219908143</v>
      </c>
      <c r="AS26">
        <f>_xlfn.RANK.AVG(Table2[[#This Row],[1Y Return vs Nifty Z-Score]],Table2[1Y Return vs Nifty Z-Score])</f>
        <v>24</v>
      </c>
      <c r="AT26">
        <f>_xlfn.RANK.AVG(Table2[[#This Row],[6M Return vs Nifty Z-Score]],Table2[6M Return vs Nifty Z-Score])</f>
        <v>71</v>
      </c>
      <c r="AU26">
        <f>_xlfn.RANK.AVG(Table2[[#This Row],[Sharpe Ratio Z-Score]],Table2[Sharpe Ratio Z-Score])</f>
        <v>78</v>
      </c>
      <c r="AV26">
        <f>(Table2[[#This Row],[Rank 1Y]]+Table2[[#This Row],[Rank 6M]]+Table2[[#This Row],[Rank Sharpe]])/3</f>
        <v>57.666666666666664</v>
      </c>
    </row>
    <row r="27" spans="1:48" x14ac:dyDescent="0.3">
      <c r="A27" t="s">
        <v>836</v>
      </c>
      <c r="B27" t="s">
        <v>837</v>
      </c>
      <c r="C27" t="s">
        <v>3181</v>
      </c>
      <c r="D27" t="s">
        <v>322</v>
      </c>
      <c r="E27">
        <v>19729.863720000001</v>
      </c>
      <c r="F27">
        <v>1722.35</v>
      </c>
      <c r="G27">
        <v>76.080865249237206</v>
      </c>
      <c r="H27">
        <f>(Table2[[#This Row],[1Y Return vs Nifty]]-AVERAGE(Table2[1Y Return vs Nifty]))/_xlfn.STDEV.P(Table2[1Y Return vs Nifty])</f>
        <v>0.86919668750836521</v>
      </c>
      <c r="I27">
        <v>-6.6589325734977196</v>
      </c>
      <c r="J27">
        <f>(Table2[[#This Row],[1M Return vs Nifty]]-AVERAGE(Table2[1M Return vs Nifty]))/_xlfn.STDEV.P(Table2[1M Return vs Nifty])</f>
        <v>-0.53816581652929529</v>
      </c>
      <c r="K27">
        <v>97.716263969707597</v>
      </c>
      <c r="L27">
        <f>(Table2[[#This Row],[6M Return vs Nifty]]-AVERAGE(Table2[6M Return vs Nifty]))/_xlfn.STDEV.P(Table2[6M Return vs Nifty])</f>
        <v>2.728388465176891</v>
      </c>
      <c r="M27">
        <v>-7.95859466347689</v>
      </c>
      <c r="N27">
        <f>(Table2[[#This Row],[1W Return vs Nifty]]-AVERAGE(Table2[1W Return vs Nifty]))/_xlfn.STDEV.P(Table2[1W Return vs Nifty])</f>
        <v>-1.6423829033315804</v>
      </c>
      <c r="O27">
        <v>1776.75</v>
      </c>
      <c r="P27">
        <v>1852.41875765788</v>
      </c>
      <c r="Q27">
        <v>1478.16070054544</v>
      </c>
      <c r="R27">
        <v>43.075379919944901</v>
      </c>
      <c r="S27" s="1">
        <f>(Table2[[#This Row],[Close Price]]-Table2[[#This Row],[20D EMA]])/Table2[[#This Row],[20D EMA]]</f>
        <v>-3.0617700858308762E-2</v>
      </c>
      <c r="T27" s="1">
        <f>(Table2[[#This Row],[Close Price]]-Table2[[#This Row],[50D EMA]])/Table2[[#This Row],[50D EMA]]</f>
        <v>-7.0215634083911724E-2</v>
      </c>
      <c r="U27" s="1">
        <f>(Table2[[#This Row],[Close Price]]-Table2[[#This Row],[200D EMA]])/Table2[[#This Row],[200D EMA]]</f>
        <v>0.16519807309479562</v>
      </c>
      <c r="V27">
        <v>0.61042889524555399</v>
      </c>
      <c r="W27">
        <v>1671.1</v>
      </c>
      <c r="X27">
        <v>1732.5</v>
      </c>
      <c r="Y27">
        <v>1671.1</v>
      </c>
      <c r="Z27">
        <v>1732.5</v>
      </c>
      <c r="AA27">
        <v>1670.25</v>
      </c>
      <c r="AB27">
        <v>1994.95</v>
      </c>
      <c r="AC27" s="1">
        <f>(Table2[[#This Row],[Close Price]]/Table2[[#This Row],[Day Low]])-1</f>
        <v>3.066842199748665E-2</v>
      </c>
      <c r="AD27" s="1">
        <f>(Table2[[#This Row],[Day High]]/Table2[[#This Row],[Close Price]])-1</f>
        <v>5.8931111562690042E-3</v>
      </c>
      <c r="AE27" s="1">
        <f>(Table2[[#This Row],[Close Price]]/Table2[[#This Row],[Current Week Low]])-1</f>
        <v>3.066842199748665E-2</v>
      </c>
      <c r="AF27" s="1">
        <f>(Table2[[#This Row],[Current Week High]]/Table2[[#This Row],[Close Price]])-1</f>
        <v>5.8931111562690042E-3</v>
      </c>
      <c r="AG27" s="1">
        <f>(Table2[[#This Row],[Close Price]]/Table2[[#This Row],[Current Month Low]])-1</f>
        <v>3.1192935189342963E-2</v>
      </c>
      <c r="AH27" s="1">
        <f>(Table2[[#This Row],[Current Month High]]/Table2[[#This Row],[Close Price]])-1</f>
        <v>0.15827212819694036</v>
      </c>
      <c r="AI27">
        <v>64.531018666356999</v>
      </c>
      <c r="AJ27">
        <v>165.67175690266799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-0.36</v>
      </c>
      <c r="AM27" t="s">
        <v>3214</v>
      </c>
      <c r="AN27">
        <v>-1.62</v>
      </c>
      <c r="AO27" t="s">
        <v>3214</v>
      </c>
      <c r="AP27">
        <v>0.18145092493155501</v>
      </c>
      <c r="AQ27">
        <f>(Table2[[#This Row],[Sharpe Ratio]]-AVERAGE(Table2[Sharpe Ratio]))/_xlfn.STDEV.P(Table2[Sharpe Ratio])</f>
        <v>1.4140661911754646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109</v>
      </c>
      <c r="AT27">
        <f>_xlfn.RANK.AVG(Table2[[#This Row],[6M Return vs Nifty Z-Score]],Table2[6M Return vs Nifty Z-Score])</f>
        <v>11</v>
      </c>
      <c r="AU27">
        <f>_xlfn.RANK.AVG(Table2[[#This Row],[Sharpe Ratio Z-Score]],Table2[Sharpe Ratio Z-Score])</f>
        <v>56</v>
      </c>
      <c r="AV27">
        <f>(Table2[[#This Row],[Rank 1Y]]+Table2[[#This Row],[Rank 6M]]+Table2[[#This Row],[Rank Sharpe]])/3</f>
        <v>58.666666666666664</v>
      </c>
    </row>
    <row r="28" spans="1:48" x14ac:dyDescent="0.3">
      <c r="A28" t="s">
        <v>1179</v>
      </c>
      <c r="B28" t="s">
        <v>1180</v>
      </c>
      <c r="C28" t="s">
        <v>3169</v>
      </c>
      <c r="D28" t="s">
        <v>395</v>
      </c>
      <c r="E28">
        <v>10662.077745245</v>
      </c>
      <c r="F28">
        <v>345.05</v>
      </c>
      <c r="G28">
        <v>260.00387094188801</v>
      </c>
      <c r="H28">
        <f>(Table2[[#This Row],[1Y Return vs Nifty]]-AVERAGE(Table2[1Y Return vs Nifty]))/_xlfn.STDEV.P(Table2[1Y Return vs Nifty])</f>
        <v>3.9563147030028762</v>
      </c>
      <c r="I28">
        <v>25.222165434212702</v>
      </c>
      <c r="J28">
        <f>(Table2[[#This Row],[1M Return vs Nifty]]-AVERAGE(Table2[1M Return vs Nifty]))/_xlfn.STDEV.P(Table2[1M Return vs Nifty])</f>
        <v>2.4198321453169549</v>
      </c>
      <c r="K28">
        <v>152.60404605845301</v>
      </c>
      <c r="L28">
        <f>(Table2[[#This Row],[6M Return vs Nifty]]-AVERAGE(Table2[6M Return vs Nifty]))/_xlfn.STDEV.P(Table2[6M Return vs Nifty])</f>
        <v>4.4464297862909703</v>
      </c>
      <c r="M28">
        <v>5.3527841106882104</v>
      </c>
      <c r="N28">
        <f>(Table2[[#This Row],[1W Return vs Nifty]]-AVERAGE(Table2[1W Return vs Nifty]))/_xlfn.STDEV.P(Table2[1W Return vs Nifty])</f>
        <v>0.96854963818835837</v>
      </c>
      <c r="O28">
        <v>314.56</v>
      </c>
      <c r="P28">
        <v>277.15955685376002</v>
      </c>
      <c r="Q28">
        <v>197.86725989714199</v>
      </c>
      <c r="R28">
        <v>72.716979688972003</v>
      </c>
      <c r="S28" s="1">
        <f>(Table2[[#This Row],[Close Price]]-Table2[[#This Row],[20D EMA]])/Table2[[#This Row],[20D EMA]]</f>
        <v>9.6929043743641946E-2</v>
      </c>
      <c r="T28" s="1">
        <f>(Table2[[#This Row],[Close Price]]-Table2[[#This Row],[50D EMA]])/Table2[[#This Row],[50D EMA]]</f>
        <v>0.24495075658553453</v>
      </c>
      <c r="U28" s="1">
        <f>(Table2[[#This Row],[Close Price]]-Table2[[#This Row],[200D EMA]])/Table2[[#This Row],[200D EMA]]</f>
        <v>0.74384584988627489</v>
      </c>
      <c r="V28">
        <v>0.88041227655683396</v>
      </c>
      <c r="W28">
        <v>341</v>
      </c>
      <c r="X28">
        <v>359</v>
      </c>
      <c r="Y28">
        <v>341</v>
      </c>
      <c r="Z28">
        <v>359</v>
      </c>
      <c r="AA28">
        <v>268.25</v>
      </c>
      <c r="AB28">
        <v>359</v>
      </c>
      <c r="AC28" s="1">
        <f>(Table2[[#This Row],[Close Price]]/Table2[[#This Row],[Day Low]])-1</f>
        <v>1.1876832844574858E-2</v>
      </c>
      <c r="AD28" s="1">
        <f>(Table2[[#This Row],[Day High]]/Table2[[#This Row],[Close Price]])-1</f>
        <v>4.0428923344442813E-2</v>
      </c>
      <c r="AE28" s="1">
        <f>(Table2[[#This Row],[Close Price]]/Table2[[#This Row],[Current Week Low]])-1</f>
        <v>1.1876832844574858E-2</v>
      </c>
      <c r="AF28" s="1">
        <f>(Table2[[#This Row],[Current Week High]]/Table2[[#This Row],[Close Price]])-1</f>
        <v>4.0428923344442813E-2</v>
      </c>
      <c r="AG28" s="1">
        <f>(Table2[[#This Row],[Close Price]]/Table2[[#This Row],[Current Month Low]])-1</f>
        <v>0.28630009319664507</v>
      </c>
      <c r="AH28" s="1">
        <f>(Table2[[#This Row],[Current Month High]]/Table2[[#This Row],[Close Price]])-1</f>
        <v>4.0428923344442813E-2</v>
      </c>
      <c r="AI28">
        <v>4.0428923344442804</v>
      </c>
      <c r="AJ28">
        <v>302.39067055393502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0.73</v>
      </c>
      <c r="AM28" t="s">
        <v>3215</v>
      </c>
      <c r="AN28">
        <v>10.82</v>
      </c>
      <c r="AO28" t="s">
        <v>3215</v>
      </c>
      <c r="AP28">
        <v>0.118887534742528</v>
      </c>
      <c r="AQ28">
        <f>(Table2[[#This Row],[Sharpe Ratio]]-AVERAGE(Table2[Sharpe Ratio]))/_xlfn.STDEV.P(Table2[Sharpe Ratio])</f>
        <v>0.69231186605639516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12.483438138855554</v>
      </c>
      <c r="AS28">
        <f>_xlfn.RANK.AVG(Table2[[#This Row],[1Y Return vs Nifty Z-Score]],Table2[1Y Return vs Nifty Z-Score])</f>
        <v>5</v>
      </c>
      <c r="AT28">
        <f>_xlfn.RANK.AVG(Table2[[#This Row],[6M Return vs Nifty Z-Score]],Table2[6M Return vs Nifty Z-Score])</f>
        <v>3</v>
      </c>
      <c r="AU28">
        <f>_xlfn.RANK.AVG(Table2[[#This Row],[Sharpe Ratio Z-Score]],Table2[Sharpe Ratio Z-Score])</f>
        <v>176</v>
      </c>
      <c r="AV28">
        <f>(Table2[[#This Row],[Rank 1Y]]+Table2[[#This Row],[Rank 6M]]+Table2[[#This Row],[Rank Sharpe]])/3</f>
        <v>61.333333333333336</v>
      </c>
    </row>
    <row r="29" spans="1:48" x14ac:dyDescent="0.3">
      <c r="A29" t="s">
        <v>1303</v>
      </c>
      <c r="B29" t="s">
        <v>1304</v>
      </c>
      <c r="C29" t="s">
        <v>3181</v>
      </c>
      <c r="D29" t="s">
        <v>270</v>
      </c>
      <c r="E29">
        <v>8971.7697529500001</v>
      </c>
      <c r="F29">
        <v>3861.75</v>
      </c>
      <c r="G29">
        <v>130.88923277497301</v>
      </c>
      <c r="H29">
        <f>(Table2[[#This Row],[1Y Return vs Nifty]]-AVERAGE(Table2[1Y Return vs Nifty]))/_xlfn.STDEV.P(Table2[1Y Return vs Nifty])</f>
        <v>1.7891463052918473</v>
      </c>
      <c r="I29">
        <v>11.1762723900426</v>
      </c>
      <c r="J29">
        <f>(Table2[[#This Row],[1M Return vs Nifty]]-AVERAGE(Table2[1M Return vs Nifty]))/_xlfn.STDEV.P(Table2[1M Return vs Nifty])</f>
        <v>1.1166234858499162</v>
      </c>
      <c r="K29">
        <v>96.754816078674395</v>
      </c>
      <c r="L29">
        <f>(Table2[[#This Row],[6M Return vs Nifty]]-AVERAGE(Table2[6M Return vs Nifty]))/_xlfn.STDEV.P(Table2[6M Return vs Nifty])</f>
        <v>2.6982942048144971</v>
      </c>
      <c r="M29">
        <v>10.0493036990033</v>
      </c>
      <c r="N29">
        <f>(Table2[[#This Row],[1W Return vs Nifty]]-AVERAGE(Table2[1W Return vs Nifty]))/_xlfn.STDEV.P(Table2[1W Return vs Nifty])</f>
        <v>1.8897386474603743</v>
      </c>
      <c r="O29">
        <v>3343.6</v>
      </c>
      <c r="P29">
        <v>3070.6589078341599</v>
      </c>
      <c r="Q29">
        <v>2260.4427478610701</v>
      </c>
      <c r="R29">
        <v>82.7276887923</v>
      </c>
      <c r="S29" s="1">
        <f>(Table2[[#This Row],[Close Price]]-Table2[[#This Row],[20D EMA]])/Table2[[#This Row],[20D EMA]]</f>
        <v>0.15496769948558442</v>
      </c>
      <c r="T29" s="1">
        <f>(Table2[[#This Row],[Close Price]]-Table2[[#This Row],[50D EMA]])/Table2[[#This Row],[50D EMA]]</f>
        <v>0.2576291004342855</v>
      </c>
      <c r="U29" s="1">
        <f>(Table2[[#This Row],[Close Price]]-Table2[[#This Row],[200D EMA]])/Table2[[#This Row],[200D EMA]]</f>
        <v>0.70840425118227701</v>
      </c>
      <c r="V29">
        <v>0.87447227263655303</v>
      </c>
      <c r="W29">
        <v>3423.05</v>
      </c>
      <c r="X29">
        <v>3994.95</v>
      </c>
      <c r="Y29">
        <v>3423.05</v>
      </c>
      <c r="Z29">
        <v>3994.95</v>
      </c>
      <c r="AA29">
        <v>3113.4</v>
      </c>
      <c r="AB29">
        <v>3994.95</v>
      </c>
      <c r="AC29" s="1">
        <f>(Table2[[#This Row],[Close Price]]/Table2[[#This Row],[Day Low]])-1</f>
        <v>0.12816055856619091</v>
      </c>
      <c r="AD29" s="1">
        <f>(Table2[[#This Row],[Day High]]/Table2[[#This Row],[Close Price]])-1</f>
        <v>3.4492134395028184E-2</v>
      </c>
      <c r="AE29" s="1">
        <f>(Table2[[#This Row],[Close Price]]/Table2[[#This Row],[Current Week Low]])-1</f>
        <v>0.12816055856619091</v>
      </c>
      <c r="AF29" s="1">
        <f>(Table2[[#This Row],[Current Week High]]/Table2[[#This Row],[Close Price]])-1</f>
        <v>3.4492134395028184E-2</v>
      </c>
      <c r="AG29" s="1">
        <f>(Table2[[#This Row],[Close Price]]/Table2[[#This Row],[Current Month Low]])-1</f>
        <v>0.24036423202929269</v>
      </c>
      <c r="AH29" s="1">
        <f>(Table2[[#This Row],[Current Month High]]/Table2[[#This Row],[Close Price]])-1</f>
        <v>3.4492134395028184E-2</v>
      </c>
      <c r="AI29">
        <v>3.44921343950281</v>
      </c>
      <c r="AJ29">
        <v>204.074803149606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0.48</v>
      </c>
      <c r="AM29" t="s">
        <v>3215</v>
      </c>
      <c r="AN29">
        <v>20.85</v>
      </c>
      <c r="AO29" t="s">
        <v>3215</v>
      </c>
      <c r="AP29">
        <v>0.13780832195395601</v>
      </c>
      <c r="AQ29">
        <f>(Table2[[#This Row],[Sharpe Ratio]]-AVERAGE(Table2[Sharpe Ratio]))/_xlfn.STDEV.P(Table2[Sharpe Ratio])</f>
        <v>0.91058904002739416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8.4043916834440289</v>
      </c>
      <c r="AS29">
        <f>_xlfn.RANK.AVG(Table2[[#This Row],[1Y Return vs Nifty Z-Score]],Table2[1Y Return vs Nifty Z-Score])</f>
        <v>47</v>
      </c>
      <c r="AT29">
        <f>_xlfn.RANK.AVG(Table2[[#This Row],[6M Return vs Nifty Z-Score]],Table2[6M Return vs Nifty Z-Score])</f>
        <v>12</v>
      </c>
      <c r="AU29">
        <f>_xlfn.RANK.AVG(Table2[[#This Row],[Sharpe Ratio Z-Score]],Table2[Sharpe Ratio Z-Score])</f>
        <v>125</v>
      </c>
      <c r="AV29">
        <f>(Table2[[#This Row],[Rank 1Y]]+Table2[[#This Row],[Rank 6M]]+Table2[[#This Row],[Rank Sharpe]])/3</f>
        <v>61.333333333333336</v>
      </c>
    </row>
    <row r="30" spans="1:48" x14ac:dyDescent="0.3">
      <c r="A30" t="s">
        <v>1289</v>
      </c>
      <c r="B30" t="s">
        <v>1290</v>
      </c>
      <c r="C30" t="s">
        <v>3172</v>
      </c>
      <c r="D30" t="s">
        <v>46</v>
      </c>
      <c r="E30">
        <v>9084.9863798400002</v>
      </c>
      <c r="F30">
        <v>528.85</v>
      </c>
      <c r="G30">
        <v>104.24172258231199</v>
      </c>
      <c r="H30">
        <f>(Table2[[#This Row],[1Y Return vs Nifty]]-AVERAGE(Table2[1Y Return vs Nifty]))/_xlfn.STDEV.P(Table2[1Y Return vs Nifty])</f>
        <v>1.3418721403550977</v>
      </c>
      <c r="I30">
        <v>-4.1570843473472596</v>
      </c>
      <c r="J30">
        <f>(Table2[[#This Row],[1M Return vs Nifty]]-AVERAGE(Table2[1M Return vs Nifty]))/_xlfn.STDEV.P(Table2[1M Return vs Nifty])</f>
        <v>-0.30603886933281155</v>
      </c>
      <c r="K30">
        <v>43.856003304574898</v>
      </c>
      <c r="L30">
        <f>(Table2[[#This Row],[6M Return vs Nifty]]-AVERAGE(Table2[6M Return vs Nifty]))/_xlfn.STDEV.P(Table2[6M Return vs Nifty])</f>
        <v>1.042509570688875</v>
      </c>
      <c r="M30">
        <v>-7.4464424408993404</v>
      </c>
      <c r="N30">
        <f>(Table2[[#This Row],[1W Return vs Nifty]]-AVERAGE(Table2[1W Return vs Nifty]))/_xlfn.STDEV.P(Table2[1W Return vs Nifty])</f>
        <v>-1.5419278770848077</v>
      </c>
      <c r="O30">
        <v>526.97</v>
      </c>
      <c r="P30">
        <v>516.74289922021603</v>
      </c>
      <c r="Q30">
        <v>418.99046931956002</v>
      </c>
      <c r="R30">
        <v>49.723884862404802</v>
      </c>
      <c r="S30" s="1">
        <f>(Table2[[#This Row],[Close Price]]-Table2[[#This Row],[20D EMA]])/Table2[[#This Row],[20D EMA]]</f>
        <v>3.5675655160635244E-3</v>
      </c>
      <c r="T30" s="1">
        <f>(Table2[[#This Row],[Close Price]]-Table2[[#This Row],[50D EMA]])/Table2[[#This Row],[50D EMA]]</f>
        <v>2.3429641313028295E-2</v>
      </c>
      <c r="U30" s="1">
        <f>(Table2[[#This Row],[Close Price]]-Table2[[#This Row],[200D EMA]])/Table2[[#This Row],[200D EMA]]</f>
        <v>0.26220054804313747</v>
      </c>
      <c r="V30">
        <v>1.5406520165933499</v>
      </c>
      <c r="W30">
        <v>526.1</v>
      </c>
      <c r="X30">
        <v>555</v>
      </c>
      <c r="Y30">
        <v>526.1</v>
      </c>
      <c r="Z30">
        <v>555</v>
      </c>
      <c r="AA30">
        <v>466.6</v>
      </c>
      <c r="AB30">
        <v>615</v>
      </c>
      <c r="AC30" s="1">
        <f>(Table2[[#This Row],[Close Price]]/Table2[[#This Row],[Day Low]])-1</f>
        <v>5.2271431286827763E-3</v>
      </c>
      <c r="AD30" s="1">
        <f>(Table2[[#This Row],[Day High]]/Table2[[#This Row],[Close Price]])-1</f>
        <v>4.9446913113359026E-2</v>
      </c>
      <c r="AE30" s="1">
        <f>(Table2[[#This Row],[Close Price]]/Table2[[#This Row],[Current Week Low]])-1</f>
        <v>5.2271431286827763E-3</v>
      </c>
      <c r="AF30" s="1">
        <f>(Table2[[#This Row],[Current Week High]]/Table2[[#This Row],[Close Price]])-1</f>
        <v>4.9446913113359026E-2</v>
      </c>
      <c r="AG30" s="1">
        <f>(Table2[[#This Row],[Close Price]]/Table2[[#This Row],[Current Month Low]])-1</f>
        <v>0.13341191598799829</v>
      </c>
      <c r="AH30" s="1">
        <f>(Table2[[#This Row],[Current Month High]]/Table2[[#This Row],[Close Price]])-1</f>
        <v>0.16290063344993855</v>
      </c>
      <c r="AI30">
        <v>16.290063344993801</v>
      </c>
      <c r="AJ30">
        <v>181.30319148936101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0.04</v>
      </c>
      <c r="AM30" t="s">
        <v>3215</v>
      </c>
      <c r="AN30">
        <v>11.49</v>
      </c>
      <c r="AO30" t="s">
        <v>3215</v>
      </c>
      <c r="AP30">
        <v>0.207562323294218</v>
      </c>
      <c r="AQ30">
        <f>(Table2[[#This Row],[Sharpe Ratio]]-AVERAGE(Table2[Sharpe Ratio]))/_xlfn.STDEV.P(Table2[Sharpe Ratio])</f>
        <v>1.7152969052754881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2.2517118699018415</v>
      </c>
      <c r="AS30">
        <f>_xlfn.RANK.AVG(Table2[[#This Row],[1Y Return vs Nifty Z-Score]],Table2[1Y Return vs Nifty Z-Score])</f>
        <v>65</v>
      </c>
      <c r="AT30">
        <f>_xlfn.RANK.AVG(Table2[[#This Row],[6M Return vs Nifty Z-Score]],Table2[6M Return vs Nifty Z-Score])</f>
        <v>95</v>
      </c>
      <c r="AU30">
        <f>_xlfn.RANK.AVG(Table2[[#This Row],[Sharpe Ratio Z-Score]],Table2[Sharpe Ratio Z-Score])</f>
        <v>27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526</v>
      </c>
      <c r="B31" t="s">
        <v>527</v>
      </c>
      <c r="C31" t="s">
        <v>3178</v>
      </c>
      <c r="D31" t="s">
        <v>332</v>
      </c>
      <c r="E31">
        <v>42432.723799560001</v>
      </c>
      <c r="F31">
        <v>2063.6999999999998</v>
      </c>
      <c r="G31">
        <v>101.64991034763401</v>
      </c>
      <c r="H31">
        <f>(Table2[[#This Row],[1Y Return vs Nifty]]-AVERAGE(Table2[1Y Return vs Nifty]))/_xlfn.STDEV.P(Table2[1Y Return vs Nifty])</f>
        <v>1.2983689896082893</v>
      </c>
      <c r="I31">
        <v>22.248004569867501</v>
      </c>
      <c r="J31">
        <f>(Table2[[#This Row],[1M Return vs Nifty]]-AVERAGE(Table2[1M Return vs Nifty]))/_xlfn.STDEV.P(Table2[1M Return vs Nifty])</f>
        <v>2.1438829991235493</v>
      </c>
      <c r="K31">
        <v>46.013709966777597</v>
      </c>
      <c r="L31">
        <f>(Table2[[#This Row],[6M Return vs Nifty]]-AVERAGE(Table2[6M Return vs Nifty]))/_xlfn.STDEV.P(Table2[6M Return vs Nifty])</f>
        <v>1.1100479018700049</v>
      </c>
      <c r="M31">
        <v>9.5192091627116699</v>
      </c>
      <c r="N31">
        <f>(Table2[[#This Row],[1W Return vs Nifty]]-AVERAGE(Table2[1W Return vs Nifty]))/_xlfn.STDEV.P(Table2[1W Return vs Nifty])</f>
        <v>1.7857643636264637</v>
      </c>
      <c r="O31">
        <v>1927.16</v>
      </c>
      <c r="P31">
        <v>1806.9890056572101</v>
      </c>
      <c r="Q31">
        <v>1490.27537965651</v>
      </c>
      <c r="R31">
        <v>67.318309288057904</v>
      </c>
      <c r="S31" s="1">
        <f>(Table2[[#This Row],[Close Price]]-Table2[[#This Row],[20D EMA]])/Table2[[#This Row],[20D EMA]]</f>
        <v>7.0850370493368342E-2</v>
      </c>
      <c r="T31" s="1">
        <f>(Table2[[#This Row],[Close Price]]-Table2[[#This Row],[50D EMA]])/Table2[[#This Row],[50D EMA]]</f>
        <v>0.14206560944150448</v>
      </c>
      <c r="U31" s="1">
        <f>(Table2[[#This Row],[Close Price]]-Table2[[#This Row],[200D EMA]])/Table2[[#This Row],[200D EMA]]</f>
        <v>0.38477762443854974</v>
      </c>
      <c r="V31">
        <v>1.3035177898702901</v>
      </c>
      <c r="W31">
        <v>2041.35</v>
      </c>
      <c r="X31">
        <v>2199.5500000000002</v>
      </c>
      <c r="Y31">
        <v>2041.35</v>
      </c>
      <c r="Z31">
        <v>2199.5500000000002</v>
      </c>
      <c r="AA31">
        <v>1650</v>
      </c>
      <c r="AB31">
        <v>2199.5500000000002</v>
      </c>
      <c r="AC31" s="1">
        <f>(Table2[[#This Row],[Close Price]]/Table2[[#This Row],[Day Low]])-1</f>
        <v>1.0948636931442435E-2</v>
      </c>
      <c r="AD31" s="1">
        <f>(Table2[[#This Row],[Day High]]/Table2[[#This Row],[Close Price]])-1</f>
        <v>6.5828366526142545E-2</v>
      </c>
      <c r="AE31" s="1">
        <f>(Table2[[#This Row],[Close Price]]/Table2[[#This Row],[Current Week Low]])-1</f>
        <v>1.0948636931442435E-2</v>
      </c>
      <c r="AF31" s="1">
        <f>(Table2[[#This Row],[Current Week High]]/Table2[[#This Row],[Close Price]])-1</f>
        <v>6.5828366526142545E-2</v>
      </c>
      <c r="AG31" s="1">
        <f>(Table2[[#This Row],[Close Price]]/Table2[[#This Row],[Current Month Low]])-1</f>
        <v>0.25072727272727269</v>
      </c>
      <c r="AH31" s="1">
        <f>(Table2[[#This Row],[Current Month High]]/Table2[[#This Row],[Close Price]])-1</f>
        <v>6.5828366526142545E-2</v>
      </c>
      <c r="AI31">
        <v>6.5828366526142501</v>
      </c>
      <c r="AJ31">
        <v>153.525798525798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0.04</v>
      </c>
      <c r="AM31" t="s">
        <v>3215</v>
      </c>
      <c r="AN31">
        <v>13.6</v>
      </c>
      <c r="AO31" t="s">
        <v>3215</v>
      </c>
      <c r="AP31">
        <v>0.19773347462774099</v>
      </c>
      <c r="AQ31">
        <f>(Table2[[#This Row],[Sharpe Ratio]]-AVERAGE(Table2[Sharpe Ratio]))/_xlfn.STDEV.P(Table2[Sharpe Ratio])</f>
        <v>1.6019076849257443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7.9399719391540522</v>
      </c>
      <c r="AS31">
        <f>_xlfn.RANK.AVG(Table2[[#This Row],[1Y Return vs Nifty Z-Score]],Table2[1Y Return vs Nifty Z-Score])</f>
        <v>66</v>
      </c>
      <c r="AT31">
        <f>_xlfn.RANK.AVG(Table2[[#This Row],[6M Return vs Nifty Z-Score]],Table2[6M Return vs Nifty Z-Score])</f>
        <v>89</v>
      </c>
      <c r="AU31">
        <f>_xlfn.RANK.AVG(Table2[[#This Row],[Sharpe Ratio Z-Score]],Table2[Sharpe Ratio Z-Score])</f>
        <v>36</v>
      </c>
      <c r="AV31">
        <f>(Table2[[#This Row],[Rank 1Y]]+Table2[[#This Row],[Rank 6M]]+Table2[[#This Row],[Rank Sharpe]])/3</f>
        <v>63.666666666666664</v>
      </c>
    </row>
    <row r="32" spans="1:48" x14ac:dyDescent="0.3">
      <c r="A32" t="s">
        <v>1465</v>
      </c>
      <c r="B32" t="s">
        <v>1466</v>
      </c>
      <c r="C32" t="s">
        <v>3182</v>
      </c>
      <c r="D32" t="s">
        <v>132</v>
      </c>
      <c r="E32">
        <v>7400.4258891299996</v>
      </c>
      <c r="F32">
        <v>250.78</v>
      </c>
      <c r="G32">
        <v>141.303999220685</v>
      </c>
      <c r="H32">
        <f>(Table2[[#This Row],[1Y Return vs Nifty]]-AVERAGE(Table2[1Y Return vs Nifty]))/_xlfn.STDEV.P(Table2[1Y Return vs Nifty])</f>
        <v>1.9639564819776991</v>
      </c>
      <c r="I32">
        <v>11.8716980571329</v>
      </c>
      <c r="J32">
        <f>(Table2[[#This Row],[1M Return vs Nifty]]-AVERAGE(Table2[1M Return vs Nifty]))/_xlfn.STDEV.P(Table2[1M Return vs Nifty])</f>
        <v>1.1811465993691299</v>
      </c>
      <c r="K32">
        <v>58.3672863244078</v>
      </c>
      <c r="L32">
        <f>(Table2[[#This Row],[6M Return vs Nifty]]-AVERAGE(Table2[6M Return vs Nifty]))/_xlfn.STDEV.P(Table2[6M Return vs Nifty])</f>
        <v>1.4967269375000227</v>
      </c>
      <c r="M32">
        <v>6.9278019587687796</v>
      </c>
      <c r="N32">
        <f>(Table2[[#This Row],[1W Return vs Nifty]]-AVERAGE(Table2[1W Return vs Nifty]))/_xlfn.STDEV.P(Table2[1W Return vs Nifty])</f>
        <v>1.2774782189759026</v>
      </c>
      <c r="O32">
        <v>240.59</v>
      </c>
      <c r="P32">
        <v>227.16111294350401</v>
      </c>
      <c r="Q32">
        <v>180.19751596194101</v>
      </c>
      <c r="R32">
        <v>62.623181987546403</v>
      </c>
      <c r="S32" s="1">
        <f>(Table2[[#This Row],[Close Price]]-Table2[[#This Row],[20D EMA]])/Table2[[#This Row],[20D EMA]]</f>
        <v>4.235421256078805E-2</v>
      </c>
      <c r="T32" s="1">
        <f>(Table2[[#This Row],[Close Price]]-Table2[[#This Row],[50D EMA]])/Table2[[#This Row],[50D EMA]]</f>
        <v>0.103974165078026</v>
      </c>
      <c r="U32" s="1">
        <f>(Table2[[#This Row],[Close Price]]-Table2[[#This Row],[200D EMA]])/Table2[[#This Row],[200D EMA]]</f>
        <v>0.39169510001994984</v>
      </c>
      <c r="V32">
        <v>0.54398636103908904</v>
      </c>
      <c r="W32">
        <v>242</v>
      </c>
      <c r="X32">
        <v>256</v>
      </c>
      <c r="Y32">
        <v>242</v>
      </c>
      <c r="Z32">
        <v>256</v>
      </c>
      <c r="AA32">
        <v>224.54</v>
      </c>
      <c r="AB32">
        <v>260</v>
      </c>
      <c r="AC32" s="1">
        <f>(Table2[[#This Row],[Close Price]]/Table2[[#This Row],[Day Low]])-1</f>
        <v>3.6280991735537116E-2</v>
      </c>
      <c r="AD32" s="1">
        <f>(Table2[[#This Row],[Day High]]/Table2[[#This Row],[Close Price]])-1</f>
        <v>2.0815057022091077E-2</v>
      </c>
      <c r="AE32" s="1">
        <f>(Table2[[#This Row],[Close Price]]/Table2[[#This Row],[Current Week Low]])-1</f>
        <v>3.6280991735537116E-2</v>
      </c>
      <c r="AF32" s="1">
        <f>(Table2[[#This Row],[Current Week High]]/Table2[[#This Row],[Close Price]])-1</f>
        <v>2.0815057022091077E-2</v>
      </c>
      <c r="AG32" s="1">
        <f>(Table2[[#This Row],[Close Price]]/Table2[[#This Row],[Current Month Low]])-1</f>
        <v>0.11686113832724687</v>
      </c>
      <c r="AH32" s="1">
        <f>(Table2[[#This Row],[Current Month High]]/Table2[[#This Row],[Close Price]])-1</f>
        <v>3.6765292288061246E-2</v>
      </c>
      <c r="AI32">
        <v>3.6765292288061202</v>
      </c>
      <c r="AJ32">
        <v>198.01544860368301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0.15</v>
      </c>
      <c r="AM32" t="s">
        <v>3215</v>
      </c>
      <c r="AN32">
        <v>6.62</v>
      </c>
      <c r="AO32" t="s">
        <v>3215</v>
      </c>
      <c r="AP32">
        <v>0.16100066163458701</v>
      </c>
      <c r="AQ32">
        <f>(Table2[[#This Row],[Sharpe Ratio]]-AVERAGE(Table2[Sharpe Ratio]))/_xlfn.STDEV.P(Table2[Sharpe Ratio])</f>
        <v>1.1781444174382225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7.0974526552609767</v>
      </c>
      <c r="AS32">
        <f>_xlfn.RANK.AVG(Table2[[#This Row],[1Y Return vs Nifty Z-Score]],Table2[1Y Return vs Nifty Z-Score])</f>
        <v>41</v>
      </c>
      <c r="AT32">
        <f>_xlfn.RANK.AVG(Table2[[#This Row],[6M Return vs Nifty Z-Score]],Table2[6M Return vs Nifty Z-Score])</f>
        <v>60</v>
      </c>
      <c r="AU32">
        <f>_xlfn.RANK.AVG(Table2[[#This Row],[Sharpe Ratio Z-Score]],Table2[Sharpe Ratio Z-Score])</f>
        <v>91</v>
      </c>
      <c r="AV32">
        <f>(Table2[[#This Row],[Rank 1Y]]+Table2[[#This Row],[Rank 6M]]+Table2[[#This Row],[Rank Sharpe]])/3</f>
        <v>64</v>
      </c>
    </row>
    <row r="33" spans="1:48" x14ac:dyDescent="0.3">
      <c r="A33" t="s">
        <v>970</v>
      </c>
      <c r="B33" t="s">
        <v>971</v>
      </c>
      <c r="C33" t="s">
        <v>3176</v>
      </c>
      <c r="D33" t="s">
        <v>124</v>
      </c>
      <c r="E33">
        <v>15610.490261000001</v>
      </c>
      <c r="F33">
        <v>443</v>
      </c>
      <c r="G33">
        <v>68.073433133926201</v>
      </c>
      <c r="H33">
        <f>(Table2[[#This Row],[1Y Return vs Nifty]]-AVERAGE(Table2[1Y Return vs Nifty]))/_xlfn.STDEV.P(Table2[1Y Return vs Nifty])</f>
        <v>0.73479322967049843</v>
      </c>
      <c r="I33">
        <v>22.512151246506299</v>
      </c>
      <c r="J33">
        <f>(Table2[[#This Row],[1M Return vs Nifty]]-AVERAGE(Table2[1M Return vs Nifty]))/_xlfn.STDEV.P(Table2[1M Return vs Nifty])</f>
        <v>2.16839110517865</v>
      </c>
      <c r="K33">
        <v>98.353710082897393</v>
      </c>
      <c r="L33">
        <f>(Table2[[#This Row],[6M Return vs Nifty]]-AVERAGE(Table2[6M Return vs Nifty]))/_xlfn.STDEV.P(Table2[6M Return vs Nifty])</f>
        <v>2.7483411526560992</v>
      </c>
      <c r="M33">
        <v>4.71825071267269</v>
      </c>
      <c r="N33">
        <f>(Table2[[#This Row],[1W Return vs Nifty]]-AVERAGE(Table2[1W Return vs Nifty]))/_xlfn.STDEV.P(Table2[1W Return vs Nifty])</f>
        <v>0.8440904123134747</v>
      </c>
      <c r="O33">
        <v>404.53</v>
      </c>
      <c r="P33">
        <v>355.83451837447802</v>
      </c>
      <c r="Q33">
        <v>274.21364566182399</v>
      </c>
      <c r="R33">
        <v>74.042588168106505</v>
      </c>
      <c r="S33" s="1">
        <f>(Table2[[#This Row],[Close Price]]-Table2[[#This Row],[20D EMA]])/Table2[[#This Row],[20D EMA]]</f>
        <v>9.5098014980347631E-2</v>
      </c>
      <c r="T33" s="1">
        <f>(Table2[[#This Row],[Close Price]]-Table2[[#This Row],[50D EMA]])/Table2[[#This Row],[50D EMA]]</f>
        <v>0.24496072506880731</v>
      </c>
      <c r="U33" s="1">
        <f>(Table2[[#This Row],[Close Price]]-Table2[[#This Row],[200D EMA]])/Table2[[#This Row],[200D EMA]]</f>
        <v>0.61552864712769628</v>
      </c>
      <c r="V33">
        <v>0.66643798092072504</v>
      </c>
      <c r="W33">
        <v>441.05</v>
      </c>
      <c r="X33">
        <v>455</v>
      </c>
      <c r="Y33">
        <v>441.05</v>
      </c>
      <c r="Z33">
        <v>455</v>
      </c>
      <c r="AA33">
        <v>341.3</v>
      </c>
      <c r="AB33">
        <v>466.65</v>
      </c>
      <c r="AC33" s="1">
        <f>(Table2[[#This Row],[Close Price]]/Table2[[#This Row],[Day Low]])-1</f>
        <v>4.4212674299966004E-3</v>
      </c>
      <c r="AD33" s="1">
        <f>(Table2[[#This Row],[Day High]]/Table2[[#This Row],[Close Price]])-1</f>
        <v>2.7088036117381531E-2</v>
      </c>
      <c r="AE33" s="1">
        <f>(Table2[[#This Row],[Close Price]]/Table2[[#This Row],[Current Week Low]])-1</f>
        <v>4.4212674299966004E-3</v>
      </c>
      <c r="AF33" s="1">
        <f>(Table2[[#This Row],[Current Week High]]/Table2[[#This Row],[Close Price]])-1</f>
        <v>2.7088036117381531E-2</v>
      </c>
      <c r="AG33" s="1">
        <f>(Table2[[#This Row],[Close Price]]/Table2[[#This Row],[Current Month Low]])-1</f>
        <v>0.29797831819513609</v>
      </c>
      <c r="AH33" s="1">
        <f>(Table2[[#This Row],[Current Month High]]/Table2[[#This Row],[Close Price]])-1</f>
        <v>5.3386004514672569E-2</v>
      </c>
      <c r="AI33">
        <v>5.3386004514672498</v>
      </c>
      <c r="AJ33">
        <v>145.76976421636601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</v>
      </c>
      <c r="AM33" t="s">
        <v>3215</v>
      </c>
      <c r="AN33">
        <v>17.55</v>
      </c>
      <c r="AO33" t="s">
        <v>3215</v>
      </c>
      <c r="AP33">
        <v>0.179444672265028</v>
      </c>
      <c r="AQ33">
        <f>(Table2[[#This Row],[Sharpe Ratio]]-AVERAGE(Table2[Sharpe Ratio]))/_xlfn.STDEV.P(Table2[Sharpe Ratio])</f>
        <v>1.390921321068961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7.8865372208876829</v>
      </c>
      <c r="AS33">
        <f>_xlfn.RANK.AVG(Table2[[#This Row],[1Y Return vs Nifty Z-Score]],Table2[1Y Return vs Nifty Z-Score])</f>
        <v>129</v>
      </c>
      <c r="AT33">
        <f>_xlfn.RANK.AVG(Table2[[#This Row],[6M Return vs Nifty Z-Score]],Table2[6M Return vs Nifty Z-Score])</f>
        <v>10</v>
      </c>
      <c r="AU33">
        <f>_xlfn.RANK.AVG(Table2[[#This Row],[Sharpe Ratio Z-Score]],Table2[Sharpe Ratio Z-Score])</f>
        <v>63</v>
      </c>
      <c r="AV33">
        <f>(Table2[[#This Row],[Rank 1Y]]+Table2[[#This Row],[Rank 6M]]+Table2[[#This Row],[Rank Sharpe]])/3</f>
        <v>67.333333333333329</v>
      </c>
    </row>
    <row r="34" spans="1:48" x14ac:dyDescent="0.3">
      <c r="A34" t="s">
        <v>490</v>
      </c>
      <c r="B34" t="s">
        <v>491</v>
      </c>
      <c r="C34" t="s">
        <v>3169</v>
      </c>
      <c r="D34" t="s">
        <v>395</v>
      </c>
      <c r="E34">
        <v>45617.345573959901</v>
      </c>
      <c r="F34">
        <v>762.1</v>
      </c>
      <c r="G34">
        <v>200.91005445085099</v>
      </c>
      <c r="H34">
        <f>(Table2[[#This Row],[1Y Return vs Nifty]]-AVERAGE(Table2[1Y Return vs Nifty]))/_xlfn.STDEV.P(Table2[1Y Return vs Nifty])</f>
        <v>2.9644345148405504</v>
      </c>
      <c r="I34">
        <v>0.48711663472205302</v>
      </c>
      <c r="J34">
        <f>(Table2[[#This Row],[1M Return vs Nifty]]-AVERAGE(Table2[1M Return vs Nifty]))/_xlfn.STDEV.P(Table2[1M Return vs Nifty])</f>
        <v>0.12486024951318829</v>
      </c>
      <c r="K34">
        <v>58.321671749987999</v>
      </c>
      <c r="L34">
        <f>(Table2[[#This Row],[6M Return vs Nifty]]-AVERAGE(Table2[6M Return vs Nifty]))/_xlfn.STDEV.P(Table2[6M Return vs Nifty])</f>
        <v>1.4952991566585316</v>
      </c>
      <c r="M34">
        <v>-5.4393484346973899</v>
      </c>
      <c r="N34">
        <f>(Table2[[#This Row],[1W Return vs Nifty]]-AVERAGE(Table2[1W Return vs Nifty]))/_xlfn.STDEV.P(Table2[1W Return vs Nifty])</f>
        <v>-1.148250622189702</v>
      </c>
      <c r="O34">
        <v>752.76</v>
      </c>
      <c r="P34">
        <v>705.39734705067599</v>
      </c>
      <c r="Q34">
        <v>549.63755730643902</v>
      </c>
      <c r="R34">
        <v>51.223231393123697</v>
      </c>
      <c r="S34" s="1">
        <f>(Table2[[#This Row],[Close Price]]-Table2[[#This Row],[20D EMA]])/Table2[[#This Row],[20D EMA]]</f>
        <v>1.2407673096338849E-2</v>
      </c>
      <c r="T34" s="1">
        <f>(Table2[[#This Row],[Close Price]]-Table2[[#This Row],[50D EMA]])/Table2[[#This Row],[50D EMA]]</f>
        <v>8.03839895151328E-2</v>
      </c>
      <c r="U34" s="1">
        <f>(Table2[[#This Row],[Close Price]]-Table2[[#This Row],[200D EMA]])/Table2[[#This Row],[200D EMA]]</f>
        <v>0.38655008172068372</v>
      </c>
      <c r="V34">
        <v>1.07654290077399</v>
      </c>
      <c r="W34">
        <v>740</v>
      </c>
      <c r="X34">
        <v>769</v>
      </c>
      <c r="Y34">
        <v>740</v>
      </c>
      <c r="Z34">
        <v>769</v>
      </c>
      <c r="AA34">
        <v>715</v>
      </c>
      <c r="AB34">
        <v>828.85</v>
      </c>
      <c r="AC34" s="1">
        <f>(Table2[[#This Row],[Close Price]]/Table2[[#This Row],[Day Low]])-1</f>
        <v>2.9864864864864948E-2</v>
      </c>
      <c r="AD34" s="1">
        <f>(Table2[[#This Row],[Day High]]/Table2[[#This Row],[Close Price]])-1</f>
        <v>9.0539299304552845E-3</v>
      </c>
      <c r="AE34" s="1">
        <f>(Table2[[#This Row],[Close Price]]/Table2[[#This Row],[Current Week Low]])-1</f>
        <v>2.9864864864864948E-2</v>
      </c>
      <c r="AF34" s="1">
        <f>(Table2[[#This Row],[Current Week High]]/Table2[[#This Row],[Close Price]])-1</f>
        <v>9.0539299304552845E-3</v>
      </c>
      <c r="AG34" s="1">
        <f>(Table2[[#This Row],[Close Price]]/Table2[[#This Row],[Current Month Low]])-1</f>
        <v>6.5874125874125999E-2</v>
      </c>
      <c r="AH34" s="1">
        <f>(Table2[[#This Row],[Current Month High]]/Table2[[#This Row],[Close Price]])-1</f>
        <v>8.7586930848969846E-2</v>
      </c>
      <c r="AI34">
        <v>8.7586930848969793</v>
      </c>
      <c r="AJ34">
        <v>252.33472029588501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0.38</v>
      </c>
      <c r="AM34" t="s">
        <v>3215</v>
      </c>
      <c r="AN34">
        <v>2.67</v>
      </c>
      <c r="AO34" t="s">
        <v>3215</v>
      </c>
      <c r="AP34">
        <v>0.13195673542745201</v>
      </c>
      <c r="AQ34">
        <f>(Table2[[#This Row],[Sharpe Ratio]]-AVERAGE(Table2[Sharpe Ratio]))/_xlfn.STDEV.P(Table2[Sharpe Ratio])</f>
        <v>0.84308298142743232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4.2794262802500018</v>
      </c>
      <c r="AS34">
        <f>_xlfn.RANK.AVG(Table2[[#This Row],[1Y Return vs Nifty Z-Score]],Table2[1Y Return vs Nifty Z-Score])</f>
        <v>10</v>
      </c>
      <c r="AT34">
        <f>_xlfn.RANK.AVG(Table2[[#This Row],[6M Return vs Nifty Z-Score]],Table2[6M Return vs Nifty Z-Score])</f>
        <v>61</v>
      </c>
      <c r="AU34">
        <f>_xlfn.RANK.AVG(Table2[[#This Row],[Sharpe Ratio Z-Score]],Table2[Sharpe Ratio Z-Score])</f>
        <v>138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1671</v>
      </c>
      <c r="B35" t="s">
        <v>1672</v>
      </c>
      <c r="C35" t="s">
        <v>3181</v>
      </c>
      <c r="D35" t="s">
        <v>164</v>
      </c>
      <c r="E35">
        <v>5323.9390667999996</v>
      </c>
      <c r="F35">
        <v>4710.1499999999996</v>
      </c>
      <c r="G35">
        <v>126.41550990842801</v>
      </c>
      <c r="H35">
        <f>(Table2[[#This Row],[1Y Return vs Nifty]]-AVERAGE(Table2[1Y Return vs Nifty]))/_xlfn.STDEV.P(Table2[1Y Return vs Nifty])</f>
        <v>1.7140555878167323</v>
      </c>
      <c r="I35">
        <v>-11.5558991173361</v>
      </c>
      <c r="J35">
        <f>(Table2[[#This Row],[1M Return vs Nifty]]-AVERAGE(Table2[1M Return vs Nifty]))/_xlfn.STDEV.P(Table2[1M Return vs Nifty])</f>
        <v>-0.99251707671487499</v>
      </c>
      <c r="K35">
        <v>32.768873919919599</v>
      </c>
      <c r="L35">
        <f>(Table2[[#This Row],[6M Return vs Nifty]]-AVERAGE(Table2[6M Return vs Nifty]))/_xlfn.STDEV.P(Table2[6M Return vs Nifty])</f>
        <v>0.695471565316789</v>
      </c>
      <c r="M35">
        <v>3.73304149535159</v>
      </c>
      <c r="N35">
        <f>(Table2[[#This Row],[1W Return vs Nifty]]-AVERAGE(Table2[1W Return vs Nifty]))/_xlfn.STDEV.P(Table2[1W Return vs Nifty])</f>
        <v>0.65084861149405615</v>
      </c>
      <c r="O35">
        <v>3483.51</v>
      </c>
      <c r="P35">
        <v>4816.3422550863597</v>
      </c>
      <c r="Q35">
        <v>3902.5528994993902</v>
      </c>
      <c r="R35">
        <v>45.954870461750403</v>
      </c>
      <c r="S35" s="1">
        <f>(Table2[[#This Row],[Close Price]]-Table2[[#This Row],[20D EMA]])/Table2[[#This Row],[20D EMA]]</f>
        <v>0.35212759544252759</v>
      </c>
      <c r="T35" s="1">
        <f>(Table2[[#This Row],[Close Price]]-Table2[[#This Row],[50D EMA]])/Table2[[#This Row],[50D EMA]]</f>
        <v>-2.2048319961940913E-2</v>
      </c>
      <c r="U35" s="1">
        <f>(Table2[[#This Row],[Close Price]]-Table2[[#This Row],[200D EMA]])/Table2[[#This Row],[200D EMA]]</f>
        <v>0.20694071837032779</v>
      </c>
      <c r="V35">
        <v>0.44817424113562898</v>
      </c>
      <c r="W35">
        <v>4692.05</v>
      </c>
      <c r="X35">
        <v>4778</v>
      </c>
      <c r="Y35">
        <v>4680</v>
      </c>
      <c r="Z35">
        <v>4838.5</v>
      </c>
      <c r="AA35">
        <v>4680</v>
      </c>
      <c r="AB35">
        <v>4838.5</v>
      </c>
      <c r="AC35" s="1">
        <f>(Table2[[#This Row],[Close Price]]/Table2[[#This Row],[Day Low]])-1</f>
        <v>3.8575889003740205E-3</v>
      </c>
      <c r="AD35" s="1">
        <f>(Table2[[#This Row],[Day High]]/Table2[[#This Row],[Close Price]])-1</f>
        <v>1.4405061409934028E-2</v>
      </c>
      <c r="AE35" s="1">
        <f>(Table2[[#This Row],[Close Price]]/Table2[[#This Row],[Current Week Low]])-1</f>
        <v>6.4423076923076916E-3</v>
      </c>
      <c r="AF35" s="1">
        <f>(Table2[[#This Row],[Current Week High]]/Table2[[#This Row],[Close Price]])-1</f>
        <v>2.7249662961901455E-2</v>
      </c>
      <c r="AG35" s="1">
        <f>(Table2[[#This Row],[Close Price]]/Table2[[#This Row],[Current Month Low]])-1</f>
        <v>6.4423076923076916E-3</v>
      </c>
      <c r="AH35" s="1">
        <f>(Table2[[#This Row],[Current Month High]]/Table2[[#This Row],[Close Price]])-1</f>
        <v>2.7249662961901455E-2</v>
      </c>
      <c r="AI35">
        <v>20.795516066367298</v>
      </c>
      <c r="AJ35">
        <v>175.04525547445201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-0.17</v>
      </c>
      <c r="AM35" t="s">
        <v>3214</v>
      </c>
      <c r="AN35">
        <v>-6.69</v>
      </c>
      <c r="AO35" t="s">
        <v>3214</v>
      </c>
      <c r="AP35">
        <v>0.207950352987715</v>
      </c>
      <c r="AQ35">
        <f>(Table2[[#This Row],[Sharpe Ratio]]-AVERAGE(Table2[Sharpe Ratio]))/_xlfn.STDEV.P(Table2[Sharpe Ratio])</f>
        <v>1.7197733588166071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54</v>
      </c>
      <c r="AT35">
        <f>_xlfn.RANK.AVG(Table2[[#This Row],[6M Return vs Nifty Z-Score]],Table2[6M Return vs Nifty Z-Score])</f>
        <v>136</v>
      </c>
      <c r="AU35">
        <f>_xlfn.RANK.AVG(Table2[[#This Row],[Sharpe Ratio Z-Score]],Table2[Sharpe Ratio Z-Score])</f>
        <v>25</v>
      </c>
      <c r="AV35">
        <f>(Table2[[#This Row],[Rank 1Y]]+Table2[[#This Row],[Rank 6M]]+Table2[[#This Row],[Rank Sharpe]])/3</f>
        <v>71.666666666666671</v>
      </c>
    </row>
    <row r="36" spans="1:48" x14ac:dyDescent="0.3">
      <c r="A36" t="s">
        <v>1505</v>
      </c>
      <c r="B36" t="s">
        <v>1506</v>
      </c>
      <c r="C36" t="s">
        <v>3175</v>
      </c>
      <c r="D36" t="s">
        <v>187</v>
      </c>
      <c r="E36">
        <v>6966.2816038350002</v>
      </c>
      <c r="F36">
        <v>2426.9499999999998</v>
      </c>
      <c r="G36">
        <v>117.371933566794</v>
      </c>
      <c r="H36">
        <f>(Table2[[#This Row],[1Y Return vs Nifty]]-AVERAGE(Table2[1Y Return vs Nifty]))/_xlfn.STDEV.P(Table2[1Y Return vs Nifty])</f>
        <v>1.562260616091377</v>
      </c>
      <c r="I36">
        <v>-13.5549514143868</v>
      </c>
      <c r="J36">
        <f>(Table2[[#This Row],[1M Return vs Nifty]]-AVERAGE(Table2[1M Return vs Nifty]))/_xlfn.STDEV.P(Table2[1M Return vs Nifty])</f>
        <v>-1.1779935185510355</v>
      </c>
      <c r="K36">
        <v>59.411954490428002</v>
      </c>
      <c r="L36">
        <f>(Table2[[#This Row],[6M Return vs Nifty]]-AVERAGE(Table2[6M Return vs Nifty]))/_xlfn.STDEV.P(Table2[6M Return vs Nifty])</f>
        <v>1.5294260739521619</v>
      </c>
      <c r="M36">
        <v>-1.7125239181376</v>
      </c>
      <c r="N36">
        <f>(Table2[[#This Row],[1W Return vs Nifty]]-AVERAGE(Table2[1W Return vs Nifty]))/_xlfn.STDEV.P(Table2[1W Return vs Nifty])</f>
        <v>-0.41726042411154896</v>
      </c>
      <c r="O36">
        <v>1727.69</v>
      </c>
      <c r="P36">
        <v>2474.7009883189899</v>
      </c>
      <c r="Q36">
        <v>1923.5988482165701</v>
      </c>
      <c r="R36">
        <v>31.185000405162501</v>
      </c>
      <c r="S36" s="1">
        <f>(Table2[[#This Row],[Close Price]]-Table2[[#This Row],[20D EMA]])/Table2[[#This Row],[20D EMA]]</f>
        <v>0.40473696091312661</v>
      </c>
      <c r="T36" s="1">
        <f>(Table2[[#This Row],[Close Price]]-Table2[[#This Row],[50D EMA]])/Table2[[#This Row],[50D EMA]]</f>
        <v>-1.9295659776426662E-2</v>
      </c>
      <c r="U36" s="1">
        <f>(Table2[[#This Row],[Close Price]]-Table2[[#This Row],[200D EMA]])/Table2[[#This Row],[200D EMA]]</f>
        <v>0.26167158097963233</v>
      </c>
      <c r="V36">
        <v>0.27527479443494202</v>
      </c>
      <c r="W36">
        <v>2408.4</v>
      </c>
      <c r="X36">
        <v>2480</v>
      </c>
      <c r="Y36">
        <v>2379.5500000000002</v>
      </c>
      <c r="Z36">
        <v>2444.1999999999998</v>
      </c>
      <c r="AA36">
        <v>2379.5500000000002</v>
      </c>
      <c r="AB36">
        <v>2444.1999999999998</v>
      </c>
      <c r="AC36" s="1">
        <f>(Table2[[#This Row],[Close Price]]/Table2[[#This Row],[Day Low]])-1</f>
        <v>7.7022089353926404E-3</v>
      </c>
      <c r="AD36" s="1">
        <f>(Table2[[#This Row],[Day High]]/Table2[[#This Row],[Close Price]])-1</f>
        <v>2.1858711551535848E-2</v>
      </c>
      <c r="AE36" s="1">
        <f>(Table2[[#This Row],[Close Price]]/Table2[[#This Row],[Current Week Low]])-1</f>
        <v>1.9919732722573524E-2</v>
      </c>
      <c r="AF36" s="1">
        <f>(Table2[[#This Row],[Current Week High]]/Table2[[#This Row],[Close Price]])-1</f>
        <v>7.1076866025256979E-3</v>
      </c>
      <c r="AG36" s="1">
        <f>(Table2[[#This Row],[Close Price]]/Table2[[#This Row],[Current Month Low]])-1</f>
        <v>1.9919732722573524E-2</v>
      </c>
      <c r="AH36" s="1">
        <f>(Table2[[#This Row],[Current Month High]]/Table2[[#This Row],[Close Price]])-1</f>
        <v>7.1076866025256979E-3</v>
      </c>
      <c r="AI36">
        <v>21.6382702569068</v>
      </c>
      <c r="AJ36">
        <v>180.702058755493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-0.17</v>
      </c>
      <c r="AM36" t="s">
        <v>3214</v>
      </c>
      <c r="AN36">
        <v>-4.12</v>
      </c>
      <c r="AO36" t="s">
        <v>3214</v>
      </c>
      <c r="AP36">
        <v>0.14598908908348401</v>
      </c>
      <c r="AQ36">
        <f>(Table2[[#This Row],[Sharpe Ratio]]-AVERAGE(Table2[Sharpe Ratio]))/_xlfn.STDEV.P(Table2[Sharpe Ratio])</f>
        <v>1.0049653844148878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59</v>
      </c>
      <c r="AT36">
        <f>_xlfn.RANK.AVG(Table2[[#This Row],[6M Return vs Nifty Z-Score]],Table2[6M Return vs Nifty Z-Score])</f>
        <v>57</v>
      </c>
      <c r="AU36">
        <f>_xlfn.RANK.AVG(Table2[[#This Row],[Sharpe Ratio Z-Score]],Table2[Sharpe Ratio Z-Score])</f>
        <v>111</v>
      </c>
      <c r="AV36">
        <f>(Table2[[#This Row],[Rank 1Y]]+Table2[[#This Row],[Rank 6M]]+Table2[[#This Row],[Rank Sharpe]])/3</f>
        <v>75.666666666666671</v>
      </c>
    </row>
    <row r="37" spans="1:48" x14ac:dyDescent="0.3">
      <c r="A37" t="s">
        <v>1442</v>
      </c>
      <c r="B37" t="s">
        <v>1443</v>
      </c>
      <c r="C37" t="s">
        <v>3172</v>
      </c>
      <c r="D37" t="s">
        <v>46</v>
      </c>
      <c r="E37">
        <v>7614.05775275</v>
      </c>
      <c r="F37">
        <v>557.75</v>
      </c>
      <c r="G37">
        <v>63.893628823232</v>
      </c>
      <c r="H37">
        <f>(Table2[[#This Row],[1Y Return vs Nifty]]-AVERAGE(Table2[1Y Return vs Nifty]))/_xlfn.STDEV.P(Table2[1Y Return vs Nifty])</f>
        <v>0.66463588779697291</v>
      </c>
      <c r="I37">
        <v>-7.4998343861020702</v>
      </c>
      <c r="J37">
        <f>(Table2[[#This Row],[1M Return vs Nifty]]-AVERAGE(Table2[1M Return vs Nifty]))/_xlfn.STDEV.P(Table2[1M Return vs Nifty])</f>
        <v>-0.61618652482469072</v>
      </c>
      <c r="K37">
        <v>63.161754559953003</v>
      </c>
      <c r="L37">
        <f>(Table2[[#This Row],[6M Return vs Nifty]]-AVERAGE(Table2[6M Return vs Nifty]))/_xlfn.STDEV.P(Table2[6M Return vs Nifty])</f>
        <v>1.6467984876333002</v>
      </c>
      <c r="M37">
        <v>-2.7609728081309801</v>
      </c>
      <c r="N37">
        <f>(Table2[[#This Row],[1W Return vs Nifty]]-AVERAGE(Table2[1W Return vs Nifty]))/_xlfn.STDEV.P(Table2[1W Return vs Nifty])</f>
        <v>-0.62290623822638835</v>
      </c>
      <c r="O37">
        <v>571.58000000000004</v>
      </c>
      <c r="P37">
        <v>552.96613535191705</v>
      </c>
      <c r="Q37">
        <v>438.67061891882798</v>
      </c>
      <c r="R37">
        <v>36.957266342291298</v>
      </c>
      <c r="S37" s="1">
        <f>(Table2[[#This Row],[Close Price]]-Table2[[#This Row],[20D EMA]])/Table2[[#This Row],[20D EMA]]</f>
        <v>-2.4196088036670352E-2</v>
      </c>
      <c r="T37" s="1">
        <f>(Table2[[#This Row],[Close Price]]-Table2[[#This Row],[50D EMA]])/Table2[[#This Row],[50D EMA]]</f>
        <v>8.651279603295094E-3</v>
      </c>
      <c r="U37" s="1">
        <f>(Table2[[#This Row],[Close Price]]-Table2[[#This Row],[200D EMA]])/Table2[[#This Row],[200D EMA]]</f>
        <v>0.27145510992886118</v>
      </c>
      <c r="V37">
        <v>0.69665891371875199</v>
      </c>
      <c r="W37">
        <v>551.20000000000005</v>
      </c>
      <c r="X37">
        <v>590</v>
      </c>
      <c r="Y37">
        <v>551.20000000000005</v>
      </c>
      <c r="Z37">
        <v>590</v>
      </c>
      <c r="AA37">
        <v>531.79999999999995</v>
      </c>
      <c r="AB37">
        <v>598.6</v>
      </c>
      <c r="AC37" s="1">
        <f>(Table2[[#This Row],[Close Price]]/Table2[[#This Row],[Day Low]])-1</f>
        <v>1.1883164005805469E-2</v>
      </c>
      <c r="AD37" s="1">
        <f>(Table2[[#This Row],[Day High]]/Table2[[#This Row],[Close Price]])-1</f>
        <v>5.7821604661586701E-2</v>
      </c>
      <c r="AE37" s="1">
        <f>(Table2[[#This Row],[Close Price]]/Table2[[#This Row],[Current Week Low]])-1</f>
        <v>1.1883164005805469E-2</v>
      </c>
      <c r="AF37" s="1">
        <f>(Table2[[#This Row],[Current Week High]]/Table2[[#This Row],[Close Price]])-1</f>
        <v>5.7821604661586701E-2</v>
      </c>
      <c r="AG37" s="1">
        <f>(Table2[[#This Row],[Close Price]]/Table2[[#This Row],[Current Month Low]])-1</f>
        <v>4.8796540052651549E-2</v>
      </c>
      <c r="AH37" s="1">
        <f>(Table2[[#This Row],[Current Month High]]/Table2[[#This Row],[Close Price]])-1</f>
        <v>7.324069923800991E-2</v>
      </c>
      <c r="AI37">
        <v>10.981622590766399</v>
      </c>
      <c r="AJ37">
        <v>131.191709844559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3215</v>
      </c>
      <c r="AN37">
        <v>-3</v>
      </c>
      <c r="AO37" t="s">
        <v>3214</v>
      </c>
      <c r="AP37">
        <v>0.191419733474753</v>
      </c>
      <c r="AQ37">
        <f>(Table2[[#This Row],[Sharpe Ratio]]-AVERAGE(Table2[Sharpe Ratio]))/_xlfn.STDEV.P(Table2[Sharpe Ratio])</f>
        <v>1.5290700402411601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2.6014116526203539</v>
      </c>
      <c r="AS37">
        <f>_xlfn.RANK.AVG(Table2[[#This Row],[1Y Return vs Nifty Z-Score]],Table2[1Y Return vs Nifty Z-Score])</f>
        <v>139</v>
      </c>
      <c r="AT37">
        <f>_xlfn.RANK.AVG(Table2[[#This Row],[6M Return vs Nifty Z-Score]],Table2[6M Return vs Nifty Z-Score])</f>
        <v>49</v>
      </c>
      <c r="AU37">
        <f>_xlfn.RANK.AVG(Table2[[#This Row],[Sharpe Ratio Z-Score]],Table2[Sharpe Ratio Z-Score])</f>
        <v>41</v>
      </c>
      <c r="AV37">
        <f>(Table2[[#This Row],[Rank 1Y]]+Table2[[#This Row],[Rank 6M]]+Table2[[#This Row],[Rank Sharpe]])/3</f>
        <v>76.333333333333329</v>
      </c>
    </row>
    <row r="38" spans="1:48" x14ac:dyDescent="0.3">
      <c r="A38" t="s">
        <v>1311</v>
      </c>
      <c r="B38" t="s">
        <v>1312</v>
      </c>
      <c r="C38" t="s">
        <v>3181</v>
      </c>
      <c r="D38" t="s">
        <v>379</v>
      </c>
      <c r="E38">
        <v>8879.7343525800006</v>
      </c>
      <c r="F38">
        <v>391.3</v>
      </c>
      <c r="G38">
        <v>125.35524420217401</v>
      </c>
      <c r="H38">
        <f>(Table2[[#This Row],[1Y Return vs Nifty]]-AVERAGE(Table2[1Y Return vs Nifty]))/_xlfn.STDEV.P(Table2[1Y Return vs Nifty])</f>
        <v>1.696259198775236</v>
      </c>
      <c r="I38">
        <v>-3.9470917517842898</v>
      </c>
      <c r="J38">
        <f>(Table2[[#This Row],[1M Return vs Nifty]]-AVERAGE(Table2[1M Return vs Nifty]))/_xlfn.STDEV.P(Table2[1M Return vs Nifty])</f>
        <v>-0.28655529729499019</v>
      </c>
      <c r="K38">
        <v>39.858581521231699</v>
      </c>
      <c r="L38">
        <f>(Table2[[#This Row],[6M Return vs Nifty]]-AVERAGE(Table2[6M Return vs Nifty]))/_xlfn.STDEV.P(Table2[6M Return vs Nifty])</f>
        <v>0.91738635491380438</v>
      </c>
      <c r="M38">
        <v>-6.4945583053796403</v>
      </c>
      <c r="N38">
        <f>(Table2[[#This Row],[1W Return vs Nifty]]-AVERAGE(Table2[1W Return vs Nifty]))/_xlfn.STDEV.P(Table2[1W Return vs Nifty])</f>
        <v>-1.3552225547174153</v>
      </c>
      <c r="O38">
        <v>402.64</v>
      </c>
      <c r="P38">
        <v>381.85037024014298</v>
      </c>
      <c r="Q38">
        <v>293.66541276844498</v>
      </c>
      <c r="R38">
        <v>38.867759051779899</v>
      </c>
      <c r="S38" s="1">
        <f>(Table2[[#This Row],[Close Price]]-Table2[[#This Row],[20D EMA]])/Table2[[#This Row],[20D EMA]]</f>
        <v>-2.8164116828929008E-2</v>
      </c>
      <c r="T38" s="1">
        <f>(Table2[[#This Row],[Close Price]]-Table2[[#This Row],[50D EMA]])/Table2[[#This Row],[50D EMA]]</f>
        <v>2.4746944081563225E-2</v>
      </c>
      <c r="U38" s="1">
        <f>(Table2[[#This Row],[Close Price]]-Table2[[#This Row],[200D EMA]])/Table2[[#This Row],[200D EMA]]</f>
        <v>0.33246879947874503</v>
      </c>
      <c r="V38">
        <v>0.71915993202610895</v>
      </c>
      <c r="W38">
        <v>383.4</v>
      </c>
      <c r="X38">
        <v>398</v>
      </c>
      <c r="Y38">
        <v>383.4</v>
      </c>
      <c r="Z38">
        <v>398</v>
      </c>
      <c r="AA38">
        <v>383.4</v>
      </c>
      <c r="AB38">
        <v>446.8</v>
      </c>
      <c r="AC38" s="1">
        <f>(Table2[[#This Row],[Close Price]]/Table2[[#This Row],[Day Low]])-1</f>
        <v>2.0605112154407967E-2</v>
      </c>
      <c r="AD38" s="1">
        <f>(Table2[[#This Row],[Day High]]/Table2[[#This Row],[Close Price]])-1</f>
        <v>1.7122412471249682E-2</v>
      </c>
      <c r="AE38" s="1">
        <f>(Table2[[#This Row],[Close Price]]/Table2[[#This Row],[Current Week Low]])-1</f>
        <v>2.0605112154407967E-2</v>
      </c>
      <c r="AF38" s="1">
        <f>(Table2[[#This Row],[Current Week High]]/Table2[[#This Row],[Close Price]])-1</f>
        <v>1.7122412471249682E-2</v>
      </c>
      <c r="AG38" s="1">
        <f>(Table2[[#This Row],[Close Price]]/Table2[[#This Row],[Current Month Low]])-1</f>
        <v>2.0605112154407967E-2</v>
      </c>
      <c r="AH38" s="1">
        <f>(Table2[[#This Row],[Current Month High]]/Table2[[#This Row],[Close Price]])-1</f>
        <v>0.14183490927676967</v>
      </c>
      <c r="AI38">
        <v>14.1834909276769</v>
      </c>
      <c r="AJ38">
        <v>179.300499643112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0.05</v>
      </c>
      <c r="AM38" t="s">
        <v>3215</v>
      </c>
      <c r="AN38">
        <v>-2.83</v>
      </c>
      <c r="AO38" t="s">
        <v>3214</v>
      </c>
      <c r="AP38">
        <v>0.16954043766823801</v>
      </c>
      <c r="AQ38">
        <f>(Table2[[#This Row],[Sharpe Ratio]]-AVERAGE(Table2[Sharpe Ratio]))/_xlfn.STDEV.P(Table2[Sharpe Ratio])</f>
        <v>1.2766624208458579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2.2485301225224923</v>
      </c>
      <c r="AS38">
        <f>_xlfn.RANK.AVG(Table2[[#This Row],[1Y Return vs Nifty Z-Score]],Table2[1Y Return vs Nifty Z-Score])</f>
        <v>55</v>
      </c>
      <c r="AT38">
        <f>_xlfn.RANK.AVG(Table2[[#This Row],[6M Return vs Nifty Z-Score]],Table2[6M Return vs Nifty Z-Score])</f>
        <v>109</v>
      </c>
      <c r="AU38">
        <f>_xlfn.RANK.AVG(Table2[[#This Row],[Sharpe Ratio Z-Score]],Table2[Sharpe Ratio Z-Score])</f>
        <v>76</v>
      </c>
      <c r="AV38">
        <f>(Table2[[#This Row],[Rank 1Y]]+Table2[[#This Row],[Rank 6M]]+Table2[[#This Row],[Rank Sharpe]])/3</f>
        <v>80</v>
      </c>
    </row>
    <row r="39" spans="1:48" x14ac:dyDescent="0.3">
      <c r="A39" t="s">
        <v>1283</v>
      </c>
      <c r="B39" t="s">
        <v>1284</v>
      </c>
      <c r="C39" t="s">
        <v>3181</v>
      </c>
      <c r="D39" t="s">
        <v>261</v>
      </c>
      <c r="E39">
        <v>9281.3588359120004</v>
      </c>
      <c r="F39">
        <v>81.11</v>
      </c>
      <c r="G39">
        <v>63.307183675442801</v>
      </c>
      <c r="H39">
        <f>(Table2[[#This Row],[1Y Return vs Nifty]]-AVERAGE(Table2[1Y Return vs Nifty]))/_xlfn.STDEV.P(Table2[1Y Return vs Nifty])</f>
        <v>0.65479250048377979</v>
      </c>
      <c r="I39">
        <v>2.6142391443642601</v>
      </c>
      <c r="J39">
        <f>(Table2[[#This Row],[1M Return vs Nifty]]-AVERAGE(Table2[1M Return vs Nifty]))/_xlfn.STDEV.P(Table2[1M Return vs Nifty])</f>
        <v>0.32221932562145811</v>
      </c>
      <c r="K39">
        <v>46.291936503757697</v>
      </c>
      <c r="L39">
        <f>(Table2[[#This Row],[6M Return vs Nifty]]-AVERAGE(Table2[6M Return vs Nifty]))/_xlfn.STDEV.P(Table2[6M Return vs Nifty])</f>
        <v>1.1187566648947054</v>
      </c>
      <c r="M39">
        <v>6.8933122115321703</v>
      </c>
      <c r="N39">
        <f>(Table2[[#This Row],[1W Return vs Nifty]]-AVERAGE(Table2[1W Return vs Nifty]))/_xlfn.STDEV.P(Table2[1W Return vs Nifty])</f>
        <v>1.2707132996586317</v>
      </c>
      <c r="O39">
        <v>79.319999999999993</v>
      </c>
      <c r="P39">
        <v>78.311194971222605</v>
      </c>
      <c r="Q39">
        <v>65.235815158497203</v>
      </c>
      <c r="R39">
        <v>56.794827976683898</v>
      </c>
      <c r="S39" s="1">
        <f>(Table2[[#This Row],[Close Price]]-Table2[[#This Row],[20D EMA]])/Table2[[#This Row],[20D EMA]]</f>
        <v>2.2566817952597157E-2</v>
      </c>
      <c r="T39" s="1">
        <f>(Table2[[#This Row],[Close Price]]-Table2[[#This Row],[50D EMA]])/Table2[[#This Row],[50D EMA]]</f>
        <v>3.5739526510939909E-2</v>
      </c>
      <c r="U39" s="1">
        <f>(Table2[[#This Row],[Close Price]]-Table2[[#This Row],[200D EMA]])/Table2[[#This Row],[200D EMA]]</f>
        <v>0.24333542553173915</v>
      </c>
      <c r="V39">
        <v>1.0037723248577</v>
      </c>
      <c r="W39">
        <v>80.45</v>
      </c>
      <c r="X39">
        <v>83.19</v>
      </c>
      <c r="Y39">
        <v>80.45</v>
      </c>
      <c r="Z39">
        <v>83.19</v>
      </c>
      <c r="AA39">
        <v>72.56</v>
      </c>
      <c r="AB39">
        <v>84.5</v>
      </c>
      <c r="AC39" s="1">
        <f>(Table2[[#This Row],[Close Price]]/Table2[[#This Row],[Day Low]])-1</f>
        <v>8.2038533250465839E-3</v>
      </c>
      <c r="AD39" s="1">
        <f>(Table2[[#This Row],[Day High]]/Table2[[#This Row],[Close Price]])-1</f>
        <v>2.5644186906669919E-2</v>
      </c>
      <c r="AE39" s="1">
        <f>(Table2[[#This Row],[Close Price]]/Table2[[#This Row],[Current Week Low]])-1</f>
        <v>8.2038533250465839E-3</v>
      </c>
      <c r="AF39" s="1">
        <f>(Table2[[#This Row],[Current Week High]]/Table2[[#This Row],[Close Price]])-1</f>
        <v>2.5644186906669919E-2</v>
      </c>
      <c r="AG39" s="1">
        <f>(Table2[[#This Row],[Close Price]]/Table2[[#This Row],[Current Month Low]])-1</f>
        <v>0.11783351708930545</v>
      </c>
      <c r="AH39" s="1">
        <f>(Table2[[#This Row],[Current Month High]]/Table2[[#This Row],[Close Price]])-1</f>
        <v>4.1795093083466961E-2</v>
      </c>
      <c r="AI39">
        <v>15.1522623597583</v>
      </c>
      <c r="AJ39">
        <v>104.82323232323201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-0.06</v>
      </c>
      <c r="AM39" t="s">
        <v>3214</v>
      </c>
      <c r="AN39">
        <v>5.41</v>
      </c>
      <c r="AO39" t="s">
        <v>3215</v>
      </c>
      <c r="AP39">
        <v>0.216783087009531</v>
      </c>
      <c r="AQ39">
        <f>(Table2[[#This Row],[Sharpe Ratio]]-AVERAGE(Table2[Sharpe Ratio]))/_xlfn.STDEV.P(Table2[Sharpe Ratio])</f>
        <v>1.8216710335367692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5.1881528241953445</v>
      </c>
      <c r="AS39">
        <f>_xlfn.RANK.AVG(Table2[[#This Row],[1Y Return vs Nifty Z-Score]],Table2[1Y Return vs Nifty Z-Score])</f>
        <v>140</v>
      </c>
      <c r="AT39">
        <f>_xlfn.RANK.AVG(Table2[[#This Row],[6M Return vs Nifty Z-Score]],Table2[6M Return vs Nifty Z-Score])</f>
        <v>86</v>
      </c>
      <c r="AU39">
        <f>_xlfn.RANK.AVG(Table2[[#This Row],[Sharpe Ratio Z-Score]],Table2[Sharpe Ratio Z-Score])</f>
        <v>22</v>
      </c>
      <c r="AV39">
        <f>(Table2[[#This Row],[Rank 1Y]]+Table2[[#This Row],[Rank 6M]]+Table2[[#This Row],[Rank Sharpe]])/3</f>
        <v>82.666666666666671</v>
      </c>
    </row>
    <row r="40" spans="1:48" x14ac:dyDescent="0.3">
      <c r="A40" t="s">
        <v>66</v>
      </c>
      <c r="B40" t="s">
        <v>67</v>
      </c>
      <c r="C40" t="s">
        <v>3175</v>
      </c>
      <c r="D40" t="s">
        <v>60</v>
      </c>
      <c r="E40">
        <v>370839.69761232001</v>
      </c>
      <c r="F40">
        <v>3094.9</v>
      </c>
      <c r="G40">
        <v>69.876219163920297</v>
      </c>
      <c r="H40">
        <f>(Table2[[#This Row],[1Y Return vs Nifty]]-AVERAGE(Table2[1Y Return vs Nifty]))/_xlfn.STDEV.P(Table2[1Y Return vs Nifty])</f>
        <v>0.76505270270551839</v>
      </c>
      <c r="I40">
        <v>12.447824183259</v>
      </c>
      <c r="J40">
        <f>(Table2[[#This Row],[1M Return vs Nifty]]-AVERAGE(Table2[1M Return vs Nifty]))/_xlfn.STDEV.P(Table2[1M Return vs Nifty])</f>
        <v>1.2346008407015716</v>
      </c>
      <c r="K40">
        <v>45.929171858461302</v>
      </c>
      <c r="L40">
        <f>(Table2[[#This Row],[6M Return vs Nifty]]-AVERAGE(Table2[6M Return vs Nifty]))/_xlfn.STDEV.P(Table2[6M Return vs Nifty])</f>
        <v>1.107401776306735</v>
      </c>
      <c r="M40">
        <v>7.9918719379522196</v>
      </c>
      <c r="N40">
        <f>(Table2[[#This Row],[1W Return vs Nifty]]-AVERAGE(Table2[1W Return vs Nifty]))/_xlfn.STDEV.P(Table2[1W Return vs Nifty])</f>
        <v>1.486187998949746</v>
      </c>
      <c r="O40">
        <v>2929.71</v>
      </c>
      <c r="P40">
        <v>2828.2219865648099</v>
      </c>
      <c r="Q40">
        <v>2392.5182329383902</v>
      </c>
      <c r="R40">
        <v>68.508299414376793</v>
      </c>
      <c r="S40" s="1">
        <f>(Table2[[#This Row],[Close Price]]-Table2[[#This Row],[20D EMA]])/Table2[[#This Row],[20D EMA]]</f>
        <v>5.6384420300985442E-2</v>
      </c>
      <c r="T40" s="1">
        <f>(Table2[[#This Row],[Close Price]]-Table2[[#This Row],[50D EMA]])/Table2[[#This Row],[50D EMA]]</f>
        <v>9.4291754573020747E-2</v>
      </c>
      <c r="U40" s="1">
        <f>(Table2[[#This Row],[Close Price]]-Table2[[#This Row],[200D EMA]])/Table2[[#This Row],[200D EMA]]</f>
        <v>0.29357425886739186</v>
      </c>
      <c r="V40">
        <v>1.4523680741993299</v>
      </c>
      <c r="W40">
        <v>3087</v>
      </c>
      <c r="X40">
        <v>3179</v>
      </c>
      <c r="Y40">
        <v>3087</v>
      </c>
      <c r="Z40">
        <v>3179</v>
      </c>
      <c r="AA40">
        <v>2635.6</v>
      </c>
      <c r="AB40">
        <v>3222.1</v>
      </c>
      <c r="AC40" s="1">
        <f>(Table2[[#This Row],[Close Price]]/Table2[[#This Row],[Day Low]])-1</f>
        <v>2.5591188856495251E-3</v>
      </c>
      <c r="AD40" s="1">
        <f>(Table2[[#This Row],[Day High]]/Table2[[#This Row],[Close Price]])-1</f>
        <v>2.7173737439012635E-2</v>
      </c>
      <c r="AE40" s="1">
        <f>(Table2[[#This Row],[Close Price]]/Table2[[#This Row],[Current Week Low]])-1</f>
        <v>2.5591188856495251E-3</v>
      </c>
      <c r="AF40" s="1">
        <f>(Table2[[#This Row],[Current Week High]]/Table2[[#This Row],[Close Price]])-1</f>
        <v>2.7173737439012635E-2</v>
      </c>
      <c r="AG40" s="1">
        <f>(Table2[[#This Row],[Close Price]]/Table2[[#This Row],[Current Month Low]])-1</f>
        <v>0.17426771892548198</v>
      </c>
      <c r="AH40" s="1">
        <f>(Table2[[#This Row],[Current Month High]]/Table2[[#This Row],[Close Price]])-1</f>
        <v>4.109987398623538E-2</v>
      </c>
      <c r="AI40">
        <v>4.10998739862353</v>
      </c>
      <c r="AJ40">
        <v>113.441379310344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7.0000000000000007E-2</v>
      </c>
      <c r="AM40" t="s">
        <v>3215</v>
      </c>
      <c r="AN40">
        <v>12.92</v>
      </c>
      <c r="AO40" t="s">
        <v>3215</v>
      </c>
      <c r="AP40">
        <v>0.19732369566368299</v>
      </c>
      <c r="AQ40">
        <f>(Table2[[#This Row],[Sharpe Ratio]]-AVERAGE(Table2[Sharpe Ratio]))/_xlfn.STDEV.P(Table2[Sharpe Ratio])</f>
        <v>1.5971803237843791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6.19042364244795</v>
      </c>
      <c r="AS40">
        <f>_xlfn.RANK.AVG(Table2[[#This Row],[1Y Return vs Nifty Z-Score]],Table2[1Y Return vs Nifty Z-Score])</f>
        <v>123</v>
      </c>
      <c r="AT40">
        <f>_xlfn.RANK.AVG(Table2[[#This Row],[6M Return vs Nifty Z-Score]],Table2[6M Return vs Nifty Z-Score])</f>
        <v>90</v>
      </c>
      <c r="AU40">
        <f>_xlfn.RANK.AVG(Table2[[#This Row],[Sharpe Ratio Z-Score]],Table2[Sharpe Ratio Z-Score])</f>
        <v>37</v>
      </c>
      <c r="AV40">
        <f>(Table2[[#This Row],[Rank 1Y]]+Table2[[#This Row],[Rank 6M]]+Table2[[#This Row],[Rank Sharpe]])/3</f>
        <v>83.333333333333329</v>
      </c>
    </row>
    <row r="41" spans="1:48" x14ac:dyDescent="0.3">
      <c r="A41" t="s">
        <v>900</v>
      </c>
      <c r="B41" t="s">
        <v>901</v>
      </c>
      <c r="C41" t="s">
        <v>3169</v>
      </c>
      <c r="D41" t="s">
        <v>143</v>
      </c>
      <c r="E41">
        <v>17275.83684711</v>
      </c>
      <c r="F41">
        <v>66.099999999999994</v>
      </c>
      <c r="G41">
        <v>144.56046632577701</v>
      </c>
      <c r="H41">
        <f>(Table2[[#This Row],[1Y Return vs Nifty]]-AVERAGE(Table2[1Y Return vs Nifty]))/_xlfn.STDEV.P(Table2[1Y Return vs Nifty])</f>
        <v>2.0186157576302204</v>
      </c>
      <c r="I41">
        <v>-15.944968609533699</v>
      </c>
      <c r="J41">
        <f>(Table2[[#This Row],[1M Return vs Nifty]]-AVERAGE(Table2[1M Return vs Nifty]))/_xlfn.STDEV.P(Table2[1M Return vs Nifty])</f>
        <v>-1.399744538240264</v>
      </c>
      <c r="K41">
        <v>43.289959688158099</v>
      </c>
      <c r="L41">
        <f>(Table2[[#This Row],[6M Return vs Nifty]]-AVERAGE(Table2[6M Return vs Nifty]))/_xlfn.STDEV.P(Table2[6M Return vs Nifty])</f>
        <v>1.0247918512702885</v>
      </c>
      <c r="M41">
        <v>-5.0994838074767301</v>
      </c>
      <c r="N41">
        <f>(Table2[[#This Row],[1W Return vs Nifty]]-AVERAGE(Table2[1W Return vs Nifty]))/_xlfn.STDEV.P(Table2[1W Return vs Nifty])</f>
        <v>-1.0815885858990535</v>
      </c>
      <c r="O41">
        <v>69.89</v>
      </c>
      <c r="P41">
        <v>70.247955841604195</v>
      </c>
      <c r="Q41">
        <v>56.054232383058199</v>
      </c>
      <c r="R41">
        <v>33.877001012714203</v>
      </c>
      <c r="S41" s="1">
        <f>(Table2[[#This Row],[Close Price]]-Table2[[#This Row],[20D EMA]])/Table2[[#This Row],[20D EMA]]</f>
        <v>-5.4228072685648963E-2</v>
      </c>
      <c r="T41" s="1">
        <f>(Table2[[#This Row],[Close Price]]-Table2[[#This Row],[50D EMA]])/Table2[[#This Row],[50D EMA]]</f>
        <v>-5.9047352935892597E-2</v>
      </c>
      <c r="U41" s="1">
        <f>(Table2[[#This Row],[Close Price]]-Table2[[#This Row],[200D EMA]])/Table2[[#This Row],[200D EMA]]</f>
        <v>0.17921514914863096</v>
      </c>
      <c r="V41">
        <v>0.40699964862334598</v>
      </c>
      <c r="W41">
        <v>65.31</v>
      </c>
      <c r="X41">
        <v>67.239999999999995</v>
      </c>
      <c r="Y41">
        <v>65.31</v>
      </c>
      <c r="Z41">
        <v>67.239999999999995</v>
      </c>
      <c r="AA41">
        <v>65.3</v>
      </c>
      <c r="AB41">
        <v>75.75</v>
      </c>
      <c r="AC41" s="1">
        <f>(Table2[[#This Row],[Close Price]]/Table2[[#This Row],[Day Low]])-1</f>
        <v>1.2096156790690538E-2</v>
      </c>
      <c r="AD41" s="1">
        <f>(Table2[[#This Row],[Day High]]/Table2[[#This Row],[Close Price]])-1</f>
        <v>1.7246596066565756E-2</v>
      </c>
      <c r="AE41" s="1">
        <f>(Table2[[#This Row],[Close Price]]/Table2[[#This Row],[Current Week Low]])-1</f>
        <v>1.2096156790690538E-2</v>
      </c>
      <c r="AF41" s="1">
        <f>(Table2[[#This Row],[Current Week High]]/Table2[[#This Row],[Close Price]])-1</f>
        <v>1.7246596066565756E-2</v>
      </c>
      <c r="AG41" s="1">
        <f>(Table2[[#This Row],[Close Price]]/Table2[[#This Row],[Current Month Low]])-1</f>
        <v>1.2251148545176171E-2</v>
      </c>
      <c r="AH41" s="1">
        <f>(Table2[[#This Row],[Current Month High]]/Table2[[#This Row],[Close Price]])-1</f>
        <v>0.14599092284417559</v>
      </c>
      <c r="AI41">
        <v>38.275340393343399</v>
      </c>
      <c r="AJ41">
        <v>224.01960784313701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0.03</v>
      </c>
      <c r="AM41" t="s">
        <v>3215</v>
      </c>
      <c r="AN41">
        <v>-5.26</v>
      </c>
      <c r="AO41" t="s">
        <v>3214</v>
      </c>
      <c r="AP41">
        <v>0.14072404155639401</v>
      </c>
      <c r="AQ41">
        <f>(Table2[[#This Row],[Sharpe Ratio]]-AVERAGE(Table2[Sharpe Ratio]))/_xlfn.STDEV.P(Table2[Sharpe Ratio])</f>
        <v>0.94422585586387309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39</v>
      </c>
      <c r="AT41">
        <f>_xlfn.RANK.AVG(Table2[[#This Row],[6M Return vs Nifty Z-Score]],Table2[6M Return vs Nifty Z-Score])</f>
        <v>98</v>
      </c>
      <c r="AU41">
        <f>_xlfn.RANK.AVG(Table2[[#This Row],[Sharpe Ratio Z-Score]],Table2[Sharpe Ratio Z-Score])</f>
        <v>119</v>
      </c>
      <c r="AV41">
        <f>(Table2[[#This Row],[Rank 1Y]]+Table2[[#This Row],[Rank 6M]]+Table2[[#This Row],[Rank Sharpe]])/3</f>
        <v>85.333333333333329</v>
      </c>
    </row>
    <row r="42" spans="1:48" x14ac:dyDescent="0.3">
      <c r="A42" t="s">
        <v>1079</v>
      </c>
      <c r="B42" t="s">
        <v>1080</v>
      </c>
      <c r="C42" t="s">
        <v>3169</v>
      </c>
      <c r="D42" t="s">
        <v>395</v>
      </c>
      <c r="E42">
        <v>12774.80321244</v>
      </c>
      <c r="F42">
        <v>142.05000000000001</v>
      </c>
      <c r="G42">
        <v>94.045007532656598</v>
      </c>
      <c r="H42">
        <f>(Table2[[#This Row],[1Y Return vs Nifty]]-AVERAGE(Table2[1Y Return vs Nifty]))/_xlfn.STDEV.P(Table2[1Y Return vs Nifty])</f>
        <v>1.1707219212179765</v>
      </c>
      <c r="I42">
        <v>23.737885107492598</v>
      </c>
      <c r="J42">
        <f>(Table2[[#This Row],[1M Return vs Nifty]]-AVERAGE(Table2[1M Return vs Nifty]))/_xlfn.STDEV.P(Table2[1M Return vs Nifty])</f>
        <v>2.2821173721248678</v>
      </c>
      <c r="K42">
        <v>99.623001646200095</v>
      </c>
      <c r="L42">
        <f>(Table2[[#This Row],[6M Return vs Nifty]]-AVERAGE(Table2[6M Return vs Nifty]))/_xlfn.STDEV.P(Table2[6M Return vs Nifty])</f>
        <v>2.7880712213764873</v>
      </c>
      <c r="M42">
        <v>7.07318289362341</v>
      </c>
      <c r="N42">
        <f>(Table2[[#This Row],[1W Return vs Nifty]]-AVERAGE(Table2[1W Return vs Nifty]))/_xlfn.STDEV.P(Table2[1W Return vs Nifty])</f>
        <v>1.3059936582980289</v>
      </c>
      <c r="O42">
        <v>126.55</v>
      </c>
      <c r="P42">
        <v>108.026816989485</v>
      </c>
      <c r="Q42">
        <v>81.919443231952897</v>
      </c>
      <c r="R42">
        <v>72.9313320362849</v>
      </c>
      <c r="S42" s="1">
        <f>(Table2[[#This Row],[Close Price]]-Table2[[#This Row],[20D EMA]])/Table2[[#This Row],[20D EMA]]</f>
        <v>0.12248123271434228</v>
      </c>
      <c r="T42" s="1">
        <f>(Table2[[#This Row],[Close Price]]-Table2[[#This Row],[50D EMA]])/Table2[[#This Row],[50D EMA]]</f>
        <v>0.31495126820062397</v>
      </c>
      <c r="U42" s="1">
        <f>(Table2[[#This Row],[Close Price]]-Table2[[#This Row],[200D EMA]])/Table2[[#This Row],[200D EMA]]</f>
        <v>0.73402057430723644</v>
      </c>
      <c r="V42">
        <v>1.04224902664524</v>
      </c>
      <c r="W42">
        <v>138</v>
      </c>
      <c r="X42">
        <v>145.53</v>
      </c>
      <c r="Y42">
        <v>138</v>
      </c>
      <c r="Z42">
        <v>145.53</v>
      </c>
      <c r="AA42">
        <v>105.6</v>
      </c>
      <c r="AB42">
        <v>145.53</v>
      </c>
      <c r="AC42" s="1">
        <f>(Table2[[#This Row],[Close Price]]/Table2[[#This Row],[Day Low]])-1</f>
        <v>2.934782608695663E-2</v>
      </c>
      <c r="AD42" s="1">
        <f>(Table2[[#This Row],[Day High]]/Table2[[#This Row],[Close Price]])-1</f>
        <v>2.4498416050686256E-2</v>
      </c>
      <c r="AE42" s="1">
        <f>(Table2[[#This Row],[Close Price]]/Table2[[#This Row],[Current Week Low]])-1</f>
        <v>2.934782608695663E-2</v>
      </c>
      <c r="AF42" s="1">
        <f>(Table2[[#This Row],[Current Week High]]/Table2[[#This Row],[Close Price]])-1</f>
        <v>2.4498416050686256E-2</v>
      </c>
      <c r="AG42" s="1">
        <f>(Table2[[#This Row],[Close Price]]/Table2[[#This Row],[Current Month Low]])-1</f>
        <v>0.34517045454545481</v>
      </c>
      <c r="AH42" s="1">
        <f>(Table2[[#This Row],[Current Month High]]/Table2[[#This Row],[Close Price]])-1</f>
        <v>2.4498416050686256E-2</v>
      </c>
      <c r="AI42">
        <v>2.4498416050686198</v>
      </c>
      <c r="AJ42">
        <v>139.34288121314199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1.05</v>
      </c>
      <c r="AM42" t="s">
        <v>3215</v>
      </c>
      <c r="AN42">
        <v>24.86</v>
      </c>
      <c r="AO42" t="s">
        <v>3215</v>
      </c>
      <c r="AP42">
        <v>0.11955943081194099</v>
      </c>
      <c r="AQ42">
        <f>(Table2[[#This Row],[Sharpe Ratio]]-AVERAGE(Table2[Sharpe Ratio]))/_xlfn.STDEV.P(Table2[Sharpe Ratio])</f>
        <v>0.70006310672068994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8.2469672797380511</v>
      </c>
      <c r="AS42">
        <f>_xlfn.RANK.AVG(Table2[[#This Row],[1Y Return vs Nifty Z-Score]],Table2[1Y Return vs Nifty Z-Score])</f>
        <v>80</v>
      </c>
      <c r="AT42">
        <f>_xlfn.RANK.AVG(Table2[[#This Row],[6M Return vs Nifty Z-Score]],Table2[6M Return vs Nifty Z-Score])</f>
        <v>9</v>
      </c>
      <c r="AU42">
        <f>_xlfn.RANK.AVG(Table2[[#This Row],[Sharpe Ratio Z-Score]],Table2[Sharpe Ratio Z-Score])</f>
        <v>174</v>
      </c>
      <c r="AV42">
        <f>(Table2[[#This Row],[Rank 1Y]]+Table2[[#This Row],[Rank 6M]]+Table2[[#This Row],[Rank Sharpe]])/3</f>
        <v>87.666666666666671</v>
      </c>
    </row>
    <row r="43" spans="1:48" x14ac:dyDescent="0.3">
      <c r="A43" t="s">
        <v>737</v>
      </c>
      <c r="B43" t="s">
        <v>738</v>
      </c>
      <c r="C43" t="s">
        <v>3181</v>
      </c>
      <c r="D43" t="s">
        <v>440</v>
      </c>
      <c r="E43">
        <v>23657.397028269999</v>
      </c>
      <c r="F43">
        <v>743.3</v>
      </c>
      <c r="G43">
        <v>72.212652672904497</v>
      </c>
      <c r="H43">
        <f>(Table2[[#This Row],[1Y Return vs Nifty]]-AVERAGE(Table2[1Y Return vs Nifty]))/_xlfn.STDEV.P(Table2[1Y Return vs Nifty])</f>
        <v>0.80426936269009575</v>
      </c>
      <c r="I43">
        <v>7.8561344583738597</v>
      </c>
      <c r="J43">
        <f>(Table2[[#This Row],[1M Return vs Nifty]]-AVERAGE(Table2[1M Return vs Nifty]))/_xlfn.STDEV.P(Table2[1M Return vs Nifty])</f>
        <v>0.80857383108114478</v>
      </c>
      <c r="K43">
        <v>41.558219668478003</v>
      </c>
      <c r="L43">
        <f>(Table2[[#This Row],[6M Return vs Nifty]]-AVERAGE(Table2[6M Return vs Nifty]))/_xlfn.STDEV.P(Table2[6M Return vs Nifty])</f>
        <v>0.97058669307266165</v>
      </c>
      <c r="M43">
        <v>4.8329339156852003</v>
      </c>
      <c r="N43">
        <f>(Table2[[#This Row],[1W Return vs Nifty]]-AVERAGE(Table2[1W Return vs Nifty]))/_xlfn.STDEV.P(Table2[1W Return vs Nifty])</f>
        <v>0.86658470924477671</v>
      </c>
      <c r="O43">
        <v>713.55</v>
      </c>
      <c r="P43">
        <v>672.69012704077795</v>
      </c>
      <c r="Q43">
        <v>552.71020068863595</v>
      </c>
      <c r="R43">
        <v>62.544837812595802</v>
      </c>
      <c r="S43" s="1">
        <f>(Table2[[#This Row],[Close Price]]-Table2[[#This Row],[20D EMA]])/Table2[[#This Row],[20D EMA]]</f>
        <v>4.1692943732044005E-2</v>
      </c>
      <c r="T43" s="1">
        <f>(Table2[[#This Row],[Close Price]]-Table2[[#This Row],[50D EMA]])/Table2[[#This Row],[50D EMA]]</f>
        <v>0.10496641785102591</v>
      </c>
      <c r="U43" s="1">
        <f>(Table2[[#This Row],[Close Price]]-Table2[[#This Row],[200D EMA]])/Table2[[#This Row],[200D EMA]]</f>
        <v>0.34482772178603405</v>
      </c>
      <c r="V43">
        <v>0.66045511697444104</v>
      </c>
      <c r="W43">
        <v>741.9</v>
      </c>
      <c r="X43">
        <v>759.9</v>
      </c>
      <c r="Y43">
        <v>741.9</v>
      </c>
      <c r="Z43">
        <v>759.9</v>
      </c>
      <c r="AA43">
        <v>663.65</v>
      </c>
      <c r="AB43">
        <v>759.9</v>
      </c>
      <c r="AC43" s="1">
        <f>(Table2[[#This Row],[Close Price]]/Table2[[#This Row],[Day Low]])-1</f>
        <v>1.8870467718021811E-3</v>
      </c>
      <c r="AD43" s="1">
        <f>(Table2[[#This Row],[Day High]]/Table2[[#This Row],[Close Price]])-1</f>
        <v>2.2332840037669888E-2</v>
      </c>
      <c r="AE43" s="1">
        <f>(Table2[[#This Row],[Close Price]]/Table2[[#This Row],[Current Week Low]])-1</f>
        <v>1.8870467718021811E-3</v>
      </c>
      <c r="AF43" s="1">
        <f>(Table2[[#This Row],[Current Week High]]/Table2[[#This Row],[Close Price]])-1</f>
        <v>2.2332840037669888E-2</v>
      </c>
      <c r="AG43" s="1">
        <f>(Table2[[#This Row],[Close Price]]/Table2[[#This Row],[Current Month Low]])-1</f>
        <v>0.12001808182023654</v>
      </c>
      <c r="AH43" s="1">
        <f>(Table2[[#This Row],[Current Month High]]/Table2[[#This Row],[Close Price]])-1</f>
        <v>2.2332840037669888E-2</v>
      </c>
      <c r="AI43">
        <v>2.2332840037669799</v>
      </c>
      <c r="AJ43">
        <v>126.23649368437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0.26</v>
      </c>
      <c r="AM43" t="s">
        <v>3215</v>
      </c>
      <c r="AN43">
        <v>5.46</v>
      </c>
      <c r="AO43" t="s">
        <v>3215</v>
      </c>
      <c r="AP43">
        <v>0.18371746282930401</v>
      </c>
      <c r="AQ43">
        <f>(Table2[[#This Row],[Sharpe Ratio]]-AVERAGE(Table2[Sharpe Ratio]))/_xlfn.STDEV.P(Table2[Sharpe Ratio])</f>
        <v>1.4402138076298163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4.8902284037184955</v>
      </c>
      <c r="AS43">
        <f>_xlfn.RANK.AVG(Table2[[#This Row],[1Y Return vs Nifty Z-Score]],Table2[1Y Return vs Nifty Z-Score])</f>
        <v>117</v>
      </c>
      <c r="AT43">
        <f>_xlfn.RANK.AVG(Table2[[#This Row],[6M Return vs Nifty Z-Score]],Table2[6M Return vs Nifty Z-Score])</f>
        <v>101</v>
      </c>
      <c r="AU43">
        <f>_xlfn.RANK.AVG(Table2[[#This Row],[Sharpe Ratio Z-Score]],Table2[Sharpe Ratio Z-Score])</f>
        <v>53</v>
      </c>
      <c r="AV43">
        <f>(Table2[[#This Row],[Rank 1Y]]+Table2[[#This Row],[Rank 6M]]+Table2[[#This Row],[Rank Sharpe]])/3</f>
        <v>90.333333333333329</v>
      </c>
    </row>
    <row r="44" spans="1:48" x14ac:dyDescent="0.3">
      <c r="A44" t="s">
        <v>1048</v>
      </c>
      <c r="B44" t="s">
        <v>1049</v>
      </c>
      <c r="C44" t="s">
        <v>3181</v>
      </c>
      <c r="D44" t="s">
        <v>164</v>
      </c>
      <c r="E44">
        <v>13333.5547904</v>
      </c>
      <c r="F44">
        <v>13179.2</v>
      </c>
      <c r="G44">
        <v>174.117666937488</v>
      </c>
      <c r="H44">
        <f>(Table2[[#This Row],[1Y Return vs Nifty]]-AVERAGE(Table2[1Y Return vs Nifty]))/_xlfn.STDEV.P(Table2[1Y Return vs Nifty])</f>
        <v>2.5147286074195407</v>
      </c>
      <c r="I44">
        <v>-9.6111402146140605</v>
      </c>
      <c r="J44">
        <f>(Table2[[#This Row],[1M Return vs Nifty]]-AVERAGE(Table2[1M Return vs Nifty]))/_xlfn.STDEV.P(Table2[1M Return vs Nifty])</f>
        <v>-0.8120780946841154</v>
      </c>
      <c r="K44">
        <v>18.347023792285899</v>
      </c>
      <c r="L44">
        <f>(Table2[[#This Row],[6M Return vs Nifty]]-AVERAGE(Table2[6M Return vs Nifty]))/_xlfn.STDEV.P(Table2[6M Return vs Nifty])</f>
        <v>0.24405353559702794</v>
      </c>
      <c r="M44">
        <v>-2.4534811171829798</v>
      </c>
      <c r="N44">
        <f>(Table2[[#This Row],[1W Return vs Nifty]]-AVERAGE(Table2[1W Return vs Nifty]))/_xlfn.STDEV.P(Table2[1W Return vs Nifty])</f>
        <v>-0.56259392379497208</v>
      </c>
      <c r="O44">
        <v>13626.72</v>
      </c>
      <c r="P44">
        <v>13341.5563559402</v>
      </c>
      <c r="Q44">
        <v>10614.175808444599</v>
      </c>
      <c r="R44">
        <v>30.2849775910577</v>
      </c>
      <c r="S44" s="1">
        <f>(Table2[[#This Row],[Close Price]]-Table2[[#This Row],[20D EMA]])/Table2[[#This Row],[20D EMA]]</f>
        <v>-3.2841358742235739E-2</v>
      </c>
      <c r="T44" s="1">
        <f>(Table2[[#This Row],[Close Price]]-Table2[[#This Row],[50D EMA]])/Table2[[#This Row],[50D EMA]]</f>
        <v>-1.2169221611683372E-2</v>
      </c>
      <c r="U44" s="1">
        <f>(Table2[[#This Row],[Close Price]]-Table2[[#This Row],[200D EMA]])/Table2[[#This Row],[200D EMA]]</f>
        <v>0.24166023230128503</v>
      </c>
      <c r="V44">
        <v>0.63682132019108095</v>
      </c>
      <c r="W44">
        <v>12910</v>
      </c>
      <c r="X44">
        <v>13404.95</v>
      </c>
      <c r="Y44">
        <v>12910</v>
      </c>
      <c r="Z44">
        <v>13404.95</v>
      </c>
      <c r="AA44">
        <v>12910</v>
      </c>
      <c r="AB44">
        <v>14400</v>
      </c>
      <c r="AC44" s="1">
        <f>(Table2[[#This Row],[Close Price]]/Table2[[#This Row],[Day Low]])-1</f>
        <v>2.0852052672347021E-2</v>
      </c>
      <c r="AD44" s="1">
        <f>(Table2[[#This Row],[Day High]]/Table2[[#This Row],[Close Price]])-1</f>
        <v>1.7129264295253188E-2</v>
      </c>
      <c r="AE44" s="1">
        <f>(Table2[[#This Row],[Close Price]]/Table2[[#This Row],[Current Week Low]])-1</f>
        <v>2.0852052672347021E-2</v>
      </c>
      <c r="AF44" s="1">
        <f>(Table2[[#This Row],[Current Week High]]/Table2[[#This Row],[Close Price]])-1</f>
        <v>1.7129264295253188E-2</v>
      </c>
      <c r="AG44" s="1">
        <f>(Table2[[#This Row],[Close Price]]/Table2[[#This Row],[Current Month Low]])-1</f>
        <v>2.0852052672347021E-2</v>
      </c>
      <c r="AH44" s="1">
        <f>(Table2[[#This Row],[Current Month High]]/Table2[[#This Row],[Close Price]])-1</f>
        <v>9.2630812188903677E-2</v>
      </c>
      <c r="AI44">
        <v>12.2981668083039</v>
      </c>
      <c r="AJ44">
        <v>212.892771928158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3215</v>
      </c>
      <c r="AN44">
        <v>-5.1100000000000003</v>
      </c>
      <c r="AO44" t="s">
        <v>3214</v>
      </c>
      <c r="AP44">
        <v>0.22460503948934499</v>
      </c>
      <c r="AQ44">
        <f>(Table2[[#This Row],[Sharpe Ratio]]-AVERAGE(Table2[Sharpe Ratio]))/_xlfn.STDEV.P(Table2[Sharpe Ratio])</f>
        <v>1.9119079598945699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3.2960180844320512</v>
      </c>
      <c r="AS44">
        <f>_xlfn.RANK.AVG(Table2[[#This Row],[1Y Return vs Nifty Z-Score]],Table2[1Y Return vs Nifty Z-Score])</f>
        <v>23</v>
      </c>
      <c r="AT44">
        <f>_xlfn.RANK.AVG(Table2[[#This Row],[6M Return vs Nifty Z-Score]],Table2[6M Return vs Nifty Z-Score])</f>
        <v>234</v>
      </c>
      <c r="AU44">
        <f>_xlfn.RANK.AVG(Table2[[#This Row],[Sharpe Ratio Z-Score]],Table2[Sharpe Ratio Z-Score])</f>
        <v>21</v>
      </c>
      <c r="AV44">
        <f>(Table2[[#This Row],[Rank 1Y]]+Table2[[#This Row],[Rank 6M]]+Table2[[#This Row],[Rank Sharpe]])/3</f>
        <v>92.666666666666671</v>
      </c>
    </row>
    <row r="45" spans="1:48" x14ac:dyDescent="0.3">
      <c r="A45" t="s">
        <v>335</v>
      </c>
      <c r="B45" t="s">
        <v>336</v>
      </c>
      <c r="C45" t="s">
        <v>3182</v>
      </c>
      <c r="D45" t="s">
        <v>132</v>
      </c>
      <c r="E45">
        <v>79480.496059800003</v>
      </c>
      <c r="F45">
        <v>1845.25</v>
      </c>
      <c r="G45">
        <v>167.10465268176901</v>
      </c>
      <c r="H45">
        <f>(Table2[[#This Row],[1Y Return vs Nifty]]-AVERAGE(Table2[1Y Return vs Nifty]))/_xlfn.STDEV.P(Table2[1Y Return vs Nifty])</f>
        <v>2.3970162931268484</v>
      </c>
      <c r="I45">
        <v>3.3941333020147</v>
      </c>
      <c r="J45">
        <f>(Table2[[#This Row],[1M Return vs Nifty]]-AVERAGE(Table2[1M Return vs Nifty]))/_xlfn.STDEV.P(Table2[1M Return vs Nifty])</f>
        <v>0.39457961033398181</v>
      </c>
      <c r="K45">
        <v>30.029287184189201</v>
      </c>
      <c r="L45">
        <f>(Table2[[#This Row],[6M Return vs Nifty]]-AVERAGE(Table2[6M Return vs Nifty]))/_xlfn.STDEV.P(Table2[6M Return vs Nifty])</f>
        <v>0.60971981810370646</v>
      </c>
      <c r="M45">
        <v>-1.1015091556487</v>
      </c>
      <c r="N45">
        <f>(Table2[[#This Row],[1W Return vs Nifty]]-AVERAGE(Table2[1W Return vs Nifty]))/_xlfn.STDEV.P(Table2[1W Return vs Nifty])</f>
        <v>-0.29741421179975147</v>
      </c>
      <c r="O45">
        <v>1842.41</v>
      </c>
      <c r="P45">
        <v>1803.6028586898601</v>
      </c>
      <c r="Q45">
        <v>1503.28257686609</v>
      </c>
      <c r="R45">
        <v>48.558635585181797</v>
      </c>
      <c r="S45" s="1">
        <f>(Table2[[#This Row],[Close Price]]-Table2[[#This Row],[20D EMA]])/Table2[[#This Row],[20D EMA]]</f>
        <v>1.5414592843069231E-3</v>
      </c>
      <c r="T45" s="1">
        <f>(Table2[[#This Row],[Close Price]]-Table2[[#This Row],[50D EMA]])/Table2[[#This Row],[50D EMA]]</f>
        <v>2.3091081891715583E-2</v>
      </c>
      <c r="U45" s="1">
        <f>(Table2[[#This Row],[Close Price]]-Table2[[#This Row],[200D EMA]])/Table2[[#This Row],[200D EMA]]</f>
        <v>0.22748046734288191</v>
      </c>
      <c r="V45">
        <v>0.88465031458561005</v>
      </c>
      <c r="W45">
        <v>1801</v>
      </c>
      <c r="X45">
        <v>1870</v>
      </c>
      <c r="Y45">
        <v>1801</v>
      </c>
      <c r="Z45">
        <v>1870</v>
      </c>
      <c r="AA45">
        <v>1740.05</v>
      </c>
      <c r="AB45">
        <v>1972</v>
      </c>
      <c r="AC45" s="1">
        <f>(Table2[[#This Row],[Close Price]]/Table2[[#This Row],[Day Low]])-1</f>
        <v>2.4569683509161555E-2</v>
      </c>
      <c r="AD45" s="1">
        <f>(Table2[[#This Row],[Day High]]/Table2[[#This Row],[Close Price]])-1</f>
        <v>1.3412816691505292E-2</v>
      </c>
      <c r="AE45" s="1">
        <f>(Table2[[#This Row],[Close Price]]/Table2[[#This Row],[Current Week Low]])-1</f>
        <v>2.4569683509161555E-2</v>
      </c>
      <c r="AF45" s="1">
        <f>(Table2[[#This Row],[Current Week High]]/Table2[[#This Row],[Close Price]])-1</f>
        <v>1.3412816691505292E-2</v>
      </c>
      <c r="AG45" s="1">
        <f>(Table2[[#This Row],[Close Price]]/Table2[[#This Row],[Current Month Low]])-1</f>
        <v>6.0458032815148943E-2</v>
      </c>
      <c r="AH45" s="1">
        <f>(Table2[[#This Row],[Current Month High]]/Table2[[#This Row],[Close Price]])-1</f>
        <v>6.8689879420132716E-2</v>
      </c>
      <c r="AI45">
        <v>12.4400487738788</v>
      </c>
      <c r="AJ45">
        <v>211.64499239993199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0.05</v>
      </c>
      <c r="AM45" t="s">
        <v>3215</v>
      </c>
      <c r="AN45">
        <v>-2.1</v>
      </c>
      <c r="AO45" t="s">
        <v>3214</v>
      </c>
      <c r="AP45">
        <v>0.15423596876093701</v>
      </c>
      <c r="AQ45">
        <f>(Table2[[#This Row],[Sharpe Ratio]]-AVERAGE(Table2[Sharpe Ratio]))/_xlfn.STDEV.P(Table2[Sharpe Ratio])</f>
        <v>1.1001044275190803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4.2040059372838652</v>
      </c>
      <c r="AS45">
        <f>_xlfn.RANK.AVG(Table2[[#This Row],[1Y Return vs Nifty Z-Score]],Table2[1Y Return vs Nifty Z-Score])</f>
        <v>26</v>
      </c>
      <c r="AT45">
        <f>_xlfn.RANK.AVG(Table2[[#This Row],[6M Return vs Nifty Z-Score]],Table2[6M Return vs Nifty Z-Score])</f>
        <v>153</v>
      </c>
      <c r="AU45">
        <f>_xlfn.RANK.AVG(Table2[[#This Row],[Sharpe Ratio Z-Score]],Table2[Sharpe Ratio Z-Score])</f>
        <v>100</v>
      </c>
      <c r="AV45">
        <f>(Table2[[#This Row],[Rank 1Y]]+Table2[[#This Row],[Rank 6M]]+Table2[[#This Row],[Rank Sharpe]])/3</f>
        <v>93</v>
      </c>
    </row>
    <row r="46" spans="1:48" x14ac:dyDescent="0.3">
      <c r="A46" t="s">
        <v>330</v>
      </c>
      <c r="B46" t="s">
        <v>331</v>
      </c>
      <c r="C46" t="s">
        <v>3178</v>
      </c>
      <c r="D46" t="s">
        <v>332</v>
      </c>
      <c r="E46">
        <v>82592.152895524996</v>
      </c>
      <c r="F46">
        <v>13802.95</v>
      </c>
      <c r="G46">
        <v>129.127198919438</v>
      </c>
      <c r="H46">
        <f>(Table2[[#This Row],[1Y Return vs Nifty]]-AVERAGE(Table2[1Y Return vs Nifty]))/_xlfn.STDEV.P(Table2[1Y Return vs Nifty])</f>
        <v>1.7595708509388264</v>
      </c>
      <c r="I46">
        <v>2.8856321763311499</v>
      </c>
      <c r="J46">
        <f>(Table2[[#This Row],[1M Return vs Nifty]]-AVERAGE(Table2[1M Return vs Nifty]))/_xlfn.STDEV.P(Table2[1M Return vs Nifty])</f>
        <v>0.34739976436366143</v>
      </c>
      <c r="K46">
        <v>66.203672754913697</v>
      </c>
      <c r="L46">
        <f>(Table2[[#This Row],[6M Return vs Nifty]]-AVERAGE(Table2[6M Return vs Nifty]))/_xlfn.STDEV.P(Table2[6M Return vs Nifty])</f>
        <v>1.7420135055391308</v>
      </c>
      <c r="M46">
        <v>0.22887140442082199</v>
      </c>
      <c r="N46">
        <f>(Table2[[#This Row],[1W Return vs Nifty]]-AVERAGE(Table2[1W Return vs Nifty]))/_xlfn.STDEV.P(Table2[1W Return vs Nifty])</f>
        <v>-3.646950007443292E-2</v>
      </c>
      <c r="O46">
        <v>13581.84</v>
      </c>
      <c r="P46">
        <v>12804.3334395697</v>
      </c>
      <c r="Q46">
        <v>9867.1859712875103</v>
      </c>
      <c r="R46">
        <v>51.303314043706202</v>
      </c>
      <c r="S46" s="1">
        <f>(Table2[[#This Row],[Close Price]]-Table2[[#This Row],[20D EMA]])/Table2[[#This Row],[20D EMA]]</f>
        <v>1.6279826591978745E-2</v>
      </c>
      <c r="T46" s="1">
        <f>(Table2[[#This Row],[Close Price]]-Table2[[#This Row],[50D EMA]])/Table2[[#This Row],[50D EMA]]</f>
        <v>7.7990515097352844E-2</v>
      </c>
      <c r="U46" s="1">
        <f>(Table2[[#This Row],[Close Price]]-Table2[[#This Row],[200D EMA]])/Table2[[#This Row],[200D EMA]]</f>
        <v>0.39887400928341232</v>
      </c>
      <c r="V46">
        <v>1.0546594567694501</v>
      </c>
      <c r="W46">
        <v>13754</v>
      </c>
      <c r="X46">
        <v>14036.8</v>
      </c>
      <c r="Y46">
        <v>13754</v>
      </c>
      <c r="Z46">
        <v>14036.8</v>
      </c>
      <c r="AA46">
        <v>12022</v>
      </c>
      <c r="AB46">
        <v>14498</v>
      </c>
      <c r="AC46" s="1">
        <f>(Table2[[#This Row],[Close Price]]/Table2[[#This Row],[Day Low]])-1</f>
        <v>3.5589646648248596E-3</v>
      </c>
      <c r="AD46" s="1">
        <f>(Table2[[#This Row],[Day High]]/Table2[[#This Row],[Close Price]])-1</f>
        <v>1.6942030507971051E-2</v>
      </c>
      <c r="AE46" s="1">
        <f>(Table2[[#This Row],[Close Price]]/Table2[[#This Row],[Current Week Low]])-1</f>
        <v>3.5589646648248596E-3</v>
      </c>
      <c r="AF46" s="1">
        <f>(Table2[[#This Row],[Current Week High]]/Table2[[#This Row],[Close Price]])-1</f>
        <v>1.6942030507971051E-2</v>
      </c>
      <c r="AG46" s="1">
        <f>(Table2[[#This Row],[Close Price]]/Table2[[#This Row],[Current Month Low]])-1</f>
        <v>0.14814090833471982</v>
      </c>
      <c r="AH46" s="1">
        <f>(Table2[[#This Row],[Current Month High]]/Table2[[#This Row],[Close Price]])-1</f>
        <v>5.035517769752107E-2</v>
      </c>
      <c r="AI46">
        <v>5.0355177697520999</v>
      </c>
      <c r="AJ46">
        <v>174.52167859983999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-0.03</v>
      </c>
      <c r="AM46" t="s">
        <v>3214</v>
      </c>
      <c r="AN46">
        <v>7.39</v>
      </c>
      <c r="AO46" t="s">
        <v>3215</v>
      </c>
      <c r="AP46">
        <v>0.11136911285293601</v>
      </c>
      <c r="AQ46">
        <f>(Table2[[#This Row],[Sharpe Ratio]]-AVERAGE(Table2[Sharpe Ratio]))/_xlfn.STDEV.P(Table2[Sharpe Ratio])</f>
        <v>0.60557658044467233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4.4180912012118583</v>
      </c>
      <c r="AS46">
        <f>_xlfn.RANK.AVG(Table2[[#This Row],[1Y Return vs Nifty Z-Score]],Table2[1Y Return vs Nifty Z-Score])</f>
        <v>50</v>
      </c>
      <c r="AT46">
        <f>_xlfn.RANK.AVG(Table2[[#This Row],[6M Return vs Nifty Z-Score]],Table2[6M Return vs Nifty Z-Score])</f>
        <v>42</v>
      </c>
      <c r="AU46">
        <f>_xlfn.RANK.AVG(Table2[[#This Row],[Sharpe Ratio Z-Score]],Table2[Sharpe Ratio Z-Score])</f>
        <v>194</v>
      </c>
      <c r="AV46">
        <f>(Table2[[#This Row],[Rank 1Y]]+Table2[[#This Row],[Rank 6M]]+Table2[[#This Row],[Rank Sharpe]])/3</f>
        <v>95.333333333333329</v>
      </c>
    </row>
    <row r="47" spans="1:48" x14ac:dyDescent="0.3">
      <c r="A47" t="s">
        <v>661</v>
      </c>
      <c r="B47" t="s">
        <v>662</v>
      </c>
      <c r="C47" t="s">
        <v>3169</v>
      </c>
      <c r="D47" t="s">
        <v>452</v>
      </c>
      <c r="E47">
        <v>28812.522072539999</v>
      </c>
      <c r="F47">
        <v>5660.3</v>
      </c>
      <c r="G47">
        <v>157.854075022888</v>
      </c>
      <c r="H47">
        <f>(Table2[[#This Row],[1Y Return vs Nifty]]-AVERAGE(Table2[1Y Return vs Nifty]))/_xlfn.STDEV.P(Table2[1Y Return vs Nifty])</f>
        <v>2.2417468376451097</v>
      </c>
      <c r="I47">
        <v>10.9340021455921</v>
      </c>
      <c r="J47">
        <f>(Table2[[#This Row],[1M Return vs Nifty]]-AVERAGE(Table2[1M Return vs Nifty]))/_xlfn.STDEV.P(Table2[1M Return vs Nifty])</f>
        <v>1.0941451229928008</v>
      </c>
      <c r="K47">
        <v>43.294723922015301</v>
      </c>
      <c r="L47">
        <f>(Table2[[#This Row],[6M Return vs Nifty]]-AVERAGE(Table2[6M Return vs Nifty]))/_xlfn.STDEV.P(Table2[6M Return vs Nifty])</f>
        <v>1.0249409764547766</v>
      </c>
      <c r="M47">
        <v>-0.87380321571774999</v>
      </c>
      <c r="N47">
        <f>(Table2[[#This Row],[1W Return vs Nifty]]-AVERAGE(Table2[1W Return vs Nifty]))/_xlfn.STDEV.P(Table2[1W Return vs Nifty])</f>
        <v>-0.25275130658538231</v>
      </c>
      <c r="O47">
        <v>5518.68</v>
      </c>
      <c r="P47">
        <v>5040.8202028934602</v>
      </c>
      <c r="Q47">
        <v>3973.7194238723901</v>
      </c>
      <c r="R47">
        <v>54.145481113825802</v>
      </c>
      <c r="S47" s="1">
        <f>(Table2[[#This Row],[Close Price]]-Table2[[#This Row],[20D EMA]])/Table2[[#This Row],[20D EMA]]</f>
        <v>2.5661933650800533E-2</v>
      </c>
      <c r="T47" s="1">
        <f>(Table2[[#This Row],[Close Price]]-Table2[[#This Row],[50D EMA]])/Table2[[#This Row],[50D EMA]]</f>
        <v>0.12289265876830024</v>
      </c>
      <c r="U47" s="1">
        <f>(Table2[[#This Row],[Close Price]]-Table2[[#This Row],[200D EMA]])/Table2[[#This Row],[200D EMA]]</f>
        <v>0.424433734801547</v>
      </c>
      <c r="V47">
        <v>1.1344035666900401</v>
      </c>
      <c r="W47">
        <v>5642</v>
      </c>
      <c r="X47">
        <v>5771.9</v>
      </c>
      <c r="Y47">
        <v>5642</v>
      </c>
      <c r="Z47">
        <v>5771.9</v>
      </c>
      <c r="AA47">
        <v>5125.6000000000004</v>
      </c>
      <c r="AB47">
        <v>6035.45</v>
      </c>
      <c r="AC47" s="1">
        <f>(Table2[[#This Row],[Close Price]]/Table2[[#This Row],[Day Low]])-1</f>
        <v>3.2435306628855187E-3</v>
      </c>
      <c r="AD47" s="1">
        <f>(Table2[[#This Row],[Day High]]/Table2[[#This Row],[Close Price]])-1</f>
        <v>1.97162694556825E-2</v>
      </c>
      <c r="AE47" s="1">
        <f>(Table2[[#This Row],[Close Price]]/Table2[[#This Row],[Current Week Low]])-1</f>
        <v>3.2435306628855187E-3</v>
      </c>
      <c r="AF47" s="1">
        <f>(Table2[[#This Row],[Current Week High]]/Table2[[#This Row],[Close Price]])-1</f>
        <v>1.97162694556825E-2</v>
      </c>
      <c r="AG47" s="1">
        <f>(Table2[[#This Row],[Close Price]]/Table2[[#This Row],[Current Month Low]])-1</f>
        <v>0.10431949430310583</v>
      </c>
      <c r="AH47" s="1">
        <f>(Table2[[#This Row],[Current Month High]]/Table2[[#This Row],[Close Price]])-1</f>
        <v>6.6277405791212329E-2</v>
      </c>
      <c r="AI47">
        <v>6.6277405791212303</v>
      </c>
      <c r="AJ47">
        <v>195.862844000731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0.45</v>
      </c>
      <c r="AM47" t="s">
        <v>3215</v>
      </c>
      <c r="AN47">
        <v>7.33</v>
      </c>
      <c r="AO47" t="s">
        <v>3215</v>
      </c>
      <c r="AP47">
        <v>0.121761450744612</v>
      </c>
      <c r="AQ47">
        <f>(Table2[[#This Row],[Sharpe Ratio]]-AVERAGE(Table2[Sharpe Ratio]))/_xlfn.STDEV.P(Table2[Sharpe Ratio])</f>
        <v>0.72546642015370222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4.8335480506610073</v>
      </c>
      <c r="AS47">
        <f>_xlfn.RANK.AVG(Table2[[#This Row],[1Y Return vs Nifty Z-Score]],Table2[1Y Return vs Nifty Z-Score])</f>
        <v>30</v>
      </c>
      <c r="AT47">
        <f>_xlfn.RANK.AVG(Table2[[#This Row],[6M Return vs Nifty Z-Score]],Table2[6M Return vs Nifty Z-Score])</f>
        <v>97</v>
      </c>
      <c r="AU47">
        <f>_xlfn.RANK.AVG(Table2[[#This Row],[Sharpe Ratio Z-Score]],Table2[Sharpe Ratio Z-Score])</f>
        <v>164</v>
      </c>
      <c r="AV47">
        <f>(Table2[[#This Row],[Rank 1Y]]+Table2[[#This Row],[Rank 6M]]+Table2[[#This Row],[Rank Sharpe]])/3</f>
        <v>97</v>
      </c>
    </row>
    <row r="48" spans="1:48" x14ac:dyDescent="0.3">
      <c r="A48" t="s">
        <v>450</v>
      </c>
      <c r="B48" t="s">
        <v>451</v>
      </c>
      <c r="C48" t="s">
        <v>3169</v>
      </c>
      <c r="D48" t="s">
        <v>452</v>
      </c>
      <c r="E48">
        <v>49881.450118934998</v>
      </c>
      <c r="F48">
        <v>3684.65</v>
      </c>
      <c r="G48">
        <v>152.472966226247</v>
      </c>
      <c r="H48">
        <f>(Table2[[#This Row],[1Y Return vs Nifty]]-AVERAGE(Table2[1Y Return vs Nifty]))/_xlfn.STDEV.P(Table2[1Y Return vs Nifty])</f>
        <v>2.1514257935381726</v>
      </c>
      <c r="I48">
        <v>26.149962525765101</v>
      </c>
      <c r="J48">
        <f>(Table2[[#This Row],[1M Return vs Nifty]]-AVERAGE(Table2[1M Return vs Nifty]))/_xlfn.STDEV.P(Table2[1M Return vs Nifty])</f>
        <v>2.5059151875369921</v>
      </c>
      <c r="K48">
        <v>20.3656909101447</v>
      </c>
      <c r="L48">
        <f>(Table2[[#This Row],[6M Return vs Nifty]]-AVERAGE(Table2[6M Return vs Nifty]))/_xlfn.STDEV.P(Table2[6M Return vs Nifty])</f>
        <v>0.30723979290376685</v>
      </c>
      <c r="M48">
        <v>-7.5280654624488497</v>
      </c>
      <c r="N48">
        <f>(Table2[[#This Row],[1W Return vs Nifty]]-AVERAGE(Table2[1W Return vs Nifty]))/_xlfn.STDEV.P(Table2[1W Return vs Nifty])</f>
        <v>-1.5579376538867729</v>
      </c>
      <c r="O48">
        <v>3432.92</v>
      </c>
      <c r="P48">
        <v>3055.94243766926</v>
      </c>
      <c r="Q48">
        <v>2518.9973541781101</v>
      </c>
      <c r="R48">
        <v>57.512350482031898</v>
      </c>
      <c r="S48" s="1">
        <f>(Table2[[#This Row],[Close Price]]-Table2[[#This Row],[20D EMA]])/Table2[[#This Row],[20D EMA]]</f>
        <v>7.3328245342157705E-2</v>
      </c>
      <c r="T48" s="1">
        <f>(Table2[[#This Row],[Close Price]]-Table2[[#This Row],[50D EMA]])/Table2[[#This Row],[50D EMA]]</f>
        <v>0.2057327895253975</v>
      </c>
      <c r="U48" s="1">
        <f>(Table2[[#This Row],[Close Price]]-Table2[[#This Row],[200D EMA]])/Table2[[#This Row],[200D EMA]]</f>
        <v>0.46274468843267808</v>
      </c>
      <c r="V48">
        <v>3.0565552093924002</v>
      </c>
      <c r="W48">
        <v>3579.95</v>
      </c>
      <c r="X48">
        <v>3825</v>
      </c>
      <c r="Y48">
        <v>3579.95</v>
      </c>
      <c r="Z48">
        <v>3825</v>
      </c>
      <c r="AA48">
        <v>2700.1</v>
      </c>
      <c r="AB48">
        <v>4200</v>
      </c>
      <c r="AC48" s="1">
        <f>(Table2[[#This Row],[Close Price]]/Table2[[#This Row],[Day Low]])-1</f>
        <v>2.9246218522605227E-2</v>
      </c>
      <c r="AD48" s="1">
        <f>(Table2[[#This Row],[Day High]]/Table2[[#This Row],[Close Price]])-1</f>
        <v>3.809045635270647E-2</v>
      </c>
      <c r="AE48" s="1">
        <f>(Table2[[#This Row],[Close Price]]/Table2[[#This Row],[Current Week Low]])-1</f>
        <v>2.9246218522605227E-2</v>
      </c>
      <c r="AF48" s="1">
        <f>(Table2[[#This Row],[Current Week High]]/Table2[[#This Row],[Close Price]])-1</f>
        <v>3.809045635270647E-2</v>
      </c>
      <c r="AG48" s="1">
        <f>(Table2[[#This Row],[Close Price]]/Table2[[#This Row],[Current Month Low]])-1</f>
        <v>0.36463464316136451</v>
      </c>
      <c r="AH48" s="1">
        <f>(Table2[[#This Row],[Current Month High]]/Table2[[#This Row],[Close Price]])-1</f>
        <v>0.13986403050493257</v>
      </c>
      <c r="AI48">
        <v>13.9864030504932</v>
      </c>
      <c r="AJ48">
        <v>194.148405380593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0.52</v>
      </c>
      <c r="AM48" t="s">
        <v>3215</v>
      </c>
      <c r="AN48">
        <v>28.43</v>
      </c>
      <c r="AO48" t="s">
        <v>3215</v>
      </c>
      <c r="AP48">
        <v>0.189129706709248</v>
      </c>
      <c r="AQ48">
        <f>(Table2[[#This Row],[Sharpe Ratio]]-AVERAGE(Table2[Sharpe Ratio]))/_xlfn.STDEV.P(Table2[Sharpe Ratio])</f>
        <v>1.5026514475522437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4.9092945676444018</v>
      </c>
      <c r="AS48">
        <f>_xlfn.RANK.AVG(Table2[[#This Row],[1Y Return vs Nifty Z-Score]],Table2[1Y Return vs Nifty Z-Score])</f>
        <v>34</v>
      </c>
      <c r="AT48">
        <f>_xlfn.RANK.AVG(Table2[[#This Row],[6M Return vs Nifty Z-Score]],Table2[6M Return vs Nifty Z-Score])</f>
        <v>213</v>
      </c>
      <c r="AU48">
        <f>_xlfn.RANK.AVG(Table2[[#This Row],[Sharpe Ratio Z-Score]],Table2[Sharpe Ratio Z-Score])</f>
        <v>45</v>
      </c>
      <c r="AV48">
        <f>(Table2[[#This Row],[Rank 1Y]]+Table2[[#This Row],[Rank 6M]]+Table2[[#This Row],[Rank Sharpe]])/3</f>
        <v>97.333333333333329</v>
      </c>
    </row>
    <row r="49" spans="1:48" x14ac:dyDescent="0.3">
      <c r="A49" t="s">
        <v>632</v>
      </c>
      <c r="B49" t="s">
        <v>633</v>
      </c>
      <c r="C49" t="s">
        <v>3187</v>
      </c>
      <c r="D49" t="s">
        <v>634</v>
      </c>
      <c r="E49">
        <v>31476.864216000002</v>
      </c>
      <c r="F49">
        <v>2850.05</v>
      </c>
      <c r="G49">
        <v>124.534509274347</v>
      </c>
      <c r="H49">
        <f>(Table2[[#This Row],[1Y Return vs Nifty]]-AVERAGE(Table2[1Y Return vs Nifty]))/_xlfn.STDEV.P(Table2[1Y Return vs Nifty])</f>
        <v>1.682483295254638</v>
      </c>
      <c r="I49">
        <v>9.9625949877188198</v>
      </c>
      <c r="J49">
        <f>(Table2[[#This Row],[1M Return vs Nifty]]-AVERAGE(Table2[1M Return vs Nifty]))/_xlfn.STDEV.P(Table2[1M Return vs Nifty])</f>
        <v>1.0040158434925439</v>
      </c>
      <c r="K49">
        <v>50.943574061367102</v>
      </c>
      <c r="L49">
        <f>(Table2[[#This Row],[6M Return vs Nifty]]-AVERAGE(Table2[6M Return vs Nifty]))/_xlfn.STDEV.P(Table2[6M Return vs Nifty])</f>
        <v>1.26435747496019</v>
      </c>
      <c r="M49">
        <v>-1.7417031421283899</v>
      </c>
      <c r="N49">
        <f>(Table2[[#This Row],[1W Return vs Nifty]]-AVERAGE(Table2[1W Return vs Nifty]))/_xlfn.STDEV.P(Table2[1W Return vs Nifty])</f>
        <v>-0.42298372195667638</v>
      </c>
      <c r="O49">
        <v>2670.74</v>
      </c>
      <c r="P49">
        <v>2487.8757267788001</v>
      </c>
      <c r="Q49">
        <v>1984.87592201506</v>
      </c>
      <c r="R49">
        <v>66.384683405886193</v>
      </c>
      <c r="S49" s="1">
        <f>(Table2[[#This Row],[Close Price]]-Table2[[#This Row],[20D EMA]])/Table2[[#This Row],[20D EMA]]</f>
        <v>6.7138695642406376E-2</v>
      </c>
      <c r="T49" s="1">
        <f>(Table2[[#This Row],[Close Price]]-Table2[[#This Row],[50D EMA]])/Table2[[#This Row],[50D EMA]]</f>
        <v>0.14557570915735754</v>
      </c>
      <c r="U49" s="1">
        <f>(Table2[[#This Row],[Close Price]]-Table2[[#This Row],[200D EMA]])/Table2[[#This Row],[200D EMA]]</f>
        <v>0.43588320478320342</v>
      </c>
      <c r="V49">
        <v>0.58669212385750702</v>
      </c>
      <c r="W49">
        <v>2715.9</v>
      </c>
      <c r="X49">
        <v>2869.95</v>
      </c>
      <c r="Y49">
        <v>2715.9</v>
      </c>
      <c r="Z49">
        <v>2869.95</v>
      </c>
      <c r="AA49">
        <v>2282</v>
      </c>
      <c r="AB49">
        <v>2936.45</v>
      </c>
      <c r="AC49" s="1">
        <f>(Table2[[#This Row],[Close Price]]/Table2[[#This Row],[Day Low]])-1</f>
        <v>4.9394307596008824E-2</v>
      </c>
      <c r="AD49" s="1">
        <f>(Table2[[#This Row],[Day High]]/Table2[[#This Row],[Close Price]])-1</f>
        <v>6.9823336432692784E-3</v>
      </c>
      <c r="AE49" s="1">
        <f>(Table2[[#This Row],[Close Price]]/Table2[[#This Row],[Current Week Low]])-1</f>
        <v>4.9394307596008824E-2</v>
      </c>
      <c r="AF49" s="1">
        <f>(Table2[[#This Row],[Current Week High]]/Table2[[#This Row],[Close Price]])-1</f>
        <v>6.9823336432692784E-3</v>
      </c>
      <c r="AG49" s="1">
        <f>(Table2[[#This Row],[Close Price]]/Table2[[#This Row],[Current Month Low]])-1</f>
        <v>0.24892638036809833</v>
      </c>
      <c r="AH49" s="1">
        <f>(Table2[[#This Row],[Current Month High]]/Table2[[#This Row],[Close Price]])-1</f>
        <v>3.0315257627059111E-2</v>
      </c>
      <c r="AI49">
        <v>3.0315257627059098</v>
      </c>
      <c r="AJ49">
        <v>172.35414974437299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0.15</v>
      </c>
      <c r="AM49" t="s">
        <v>3215</v>
      </c>
      <c r="AN49">
        <v>2.41</v>
      </c>
      <c r="AO49" t="s">
        <v>3215</v>
      </c>
      <c r="AP49">
        <v>0.123361217906582</v>
      </c>
      <c r="AQ49">
        <f>(Table2[[#This Row],[Sharpe Ratio]]-AVERAGE(Table2[Sharpe Ratio]))/_xlfn.STDEV.P(Table2[Sharpe Ratio])</f>
        <v>0.74392192368135179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4.2717948154320471</v>
      </c>
      <c r="AS49">
        <f>_xlfn.RANK.AVG(Table2[[#This Row],[1Y Return vs Nifty Z-Score]],Table2[1Y Return vs Nifty Z-Score])</f>
        <v>56</v>
      </c>
      <c r="AT49">
        <f>_xlfn.RANK.AVG(Table2[[#This Row],[6M Return vs Nifty Z-Score]],Table2[6M Return vs Nifty Z-Score])</f>
        <v>75</v>
      </c>
      <c r="AU49">
        <f>_xlfn.RANK.AVG(Table2[[#This Row],[Sharpe Ratio Z-Score]],Table2[Sharpe Ratio Z-Score])</f>
        <v>163</v>
      </c>
      <c r="AV49">
        <f>(Table2[[#This Row],[Rank 1Y]]+Table2[[#This Row],[Rank 6M]]+Table2[[#This Row],[Rank Sharpe]])/3</f>
        <v>98</v>
      </c>
    </row>
    <row r="50" spans="1:48" x14ac:dyDescent="0.3">
      <c r="A50" t="s">
        <v>1002</v>
      </c>
      <c r="B50" t="s">
        <v>1003</v>
      </c>
      <c r="C50" t="s">
        <v>3181</v>
      </c>
      <c r="D50" t="s">
        <v>261</v>
      </c>
      <c r="E50">
        <v>14720.8267018799</v>
      </c>
      <c r="F50">
        <v>1853.8</v>
      </c>
      <c r="G50">
        <v>93.408113599825796</v>
      </c>
      <c r="H50">
        <f>(Table2[[#This Row],[1Y Return vs Nifty]]-AVERAGE(Table2[1Y Return vs Nifty]))/_xlfn.STDEV.P(Table2[1Y Return vs Nifty])</f>
        <v>1.1600317591765474</v>
      </c>
      <c r="I50">
        <v>-3.01317880133946</v>
      </c>
      <c r="J50">
        <f>(Table2[[#This Row],[1M Return vs Nifty]]-AVERAGE(Table2[1M Return vs Nifty]))/_xlfn.STDEV.P(Table2[1M Return vs Nifty])</f>
        <v>-0.19990481231829607</v>
      </c>
      <c r="K50">
        <v>46.101939665612598</v>
      </c>
      <c r="L50">
        <f>(Table2[[#This Row],[6M Return vs Nifty]]-AVERAGE(Table2[6M Return vs Nifty]))/_xlfn.STDEV.P(Table2[6M Return vs Nifty])</f>
        <v>1.112809577831021</v>
      </c>
      <c r="M50">
        <v>2.7895571626292499</v>
      </c>
      <c r="N50">
        <f>(Table2[[#This Row],[1W Return vs Nifty]]-AVERAGE(Table2[1W Return vs Nifty]))/_xlfn.STDEV.P(Table2[1W Return vs Nifty])</f>
        <v>0.46579085087350103</v>
      </c>
      <c r="O50">
        <v>1723.83</v>
      </c>
      <c r="P50">
        <v>1813.4384247982</v>
      </c>
      <c r="Q50">
        <v>1555.0801729244599</v>
      </c>
      <c r="R50">
        <v>78.000912075293698</v>
      </c>
      <c r="S50" s="1">
        <f>(Table2[[#This Row],[Close Price]]-Table2[[#This Row],[20D EMA]])/Table2[[#This Row],[20D EMA]]</f>
        <v>7.5396065737340714E-2</v>
      </c>
      <c r="T50" s="1">
        <f>(Table2[[#This Row],[Close Price]]-Table2[[#This Row],[50D EMA]])/Table2[[#This Row],[50D EMA]]</f>
        <v>2.2256931721456933E-2</v>
      </c>
      <c r="U50" s="1">
        <f>(Table2[[#This Row],[Close Price]]-Table2[[#This Row],[200D EMA]])/Table2[[#This Row],[200D EMA]]</f>
        <v>0.1920928787316297</v>
      </c>
      <c r="V50">
        <v>1.21075537594143</v>
      </c>
      <c r="W50">
        <v>1762</v>
      </c>
      <c r="X50">
        <v>1864</v>
      </c>
      <c r="Y50">
        <v>1762</v>
      </c>
      <c r="Z50">
        <v>1864</v>
      </c>
      <c r="AA50">
        <v>1577.35</v>
      </c>
      <c r="AB50">
        <v>1864</v>
      </c>
      <c r="AC50" s="1">
        <f>(Table2[[#This Row],[Close Price]]/Table2[[#This Row],[Day Low]])-1</f>
        <v>5.2099886492622094E-2</v>
      </c>
      <c r="AD50" s="1">
        <f>(Table2[[#This Row],[Day High]]/Table2[[#This Row],[Close Price]])-1</f>
        <v>5.5022116733196569E-3</v>
      </c>
      <c r="AE50" s="1">
        <f>(Table2[[#This Row],[Close Price]]/Table2[[#This Row],[Current Week Low]])-1</f>
        <v>5.2099886492622094E-2</v>
      </c>
      <c r="AF50" s="1">
        <f>(Table2[[#This Row],[Current Week High]]/Table2[[#This Row],[Close Price]])-1</f>
        <v>5.5022116733196569E-3</v>
      </c>
      <c r="AG50" s="1">
        <f>(Table2[[#This Row],[Close Price]]/Table2[[#This Row],[Current Month Low]])-1</f>
        <v>0.1752623070339494</v>
      </c>
      <c r="AH50" s="1">
        <f>(Table2[[#This Row],[Current Month High]]/Table2[[#This Row],[Close Price]])-1</f>
        <v>5.5022116733196569E-3</v>
      </c>
      <c r="AI50">
        <v>44.783687560686097</v>
      </c>
      <c r="AJ50">
        <v>130.787426081543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-0.23</v>
      </c>
      <c r="AM50" t="s">
        <v>3214</v>
      </c>
      <c r="AN50">
        <v>12.8</v>
      </c>
      <c r="AO50" t="s">
        <v>3215</v>
      </c>
      <c r="AP50">
        <v>0.13769932342164601</v>
      </c>
      <c r="AQ50">
        <f>(Table2[[#This Row],[Sharpe Ratio]]-AVERAGE(Table2[Sharpe Ratio]))/_xlfn.STDEV.P(Table2[Sharpe Ratio])</f>
        <v>0.90933159279046083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82</v>
      </c>
      <c r="AT50">
        <f>_xlfn.RANK.AVG(Table2[[#This Row],[6M Return vs Nifty Z-Score]],Table2[6M Return vs Nifty Z-Score])</f>
        <v>88</v>
      </c>
      <c r="AU50">
        <f>_xlfn.RANK.AVG(Table2[[#This Row],[Sharpe Ratio Z-Score]],Table2[Sharpe Ratio Z-Score])</f>
        <v>127</v>
      </c>
      <c r="AV50">
        <f>(Table2[[#This Row],[Rank 1Y]]+Table2[[#This Row],[Rank 6M]]+Table2[[#This Row],[Rank Sharpe]])/3</f>
        <v>99</v>
      </c>
    </row>
    <row r="51" spans="1:48" x14ac:dyDescent="0.3">
      <c r="A51" t="s">
        <v>1272</v>
      </c>
      <c r="B51" t="s">
        <v>1273</v>
      </c>
      <c r="C51" t="s">
        <v>3182</v>
      </c>
      <c r="D51" t="s">
        <v>132</v>
      </c>
      <c r="E51">
        <v>9432.6287606499991</v>
      </c>
      <c r="F51">
        <v>397.75</v>
      </c>
      <c r="G51">
        <v>178.82622735287799</v>
      </c>
      <c r="H51">
        <f>(Table2[[#This Row],[1Y Return vs Nifty]]-AVERAGE(Table2[1Y Return vs Nifty]))/_xlfn.STDEV.P(Table2[1Y Return vs Nifty])</f>
        <v>2.5937610353132285</v>
      </c>
      <c r="I51">
        <v>-10.773338043950099</v>
      </c>
      <c r="J51">
        <f>(Table2[[#This Row],[1M Return vs Nifty]]-AVERAGE(Table2[1M Return vs Nifty]))/_xlfn.STDEV.P(Table2[1M Return vs Nifty])</f>
        <v>-0.91990934973081162</v>
      </c>
      <c r="K51">
        <v>57.934123334285097</v>
      </c>
      <c r="L51">
        <f>(Table2[[#This Row],[6M Return vs Nifty]]-AVERAGE(Table2[6M Return vs Nifty]))/_xlfn.STDEV.P(Table2[6M Return vs Nifty])</f>
        <v>1.4831685117905471</v>
      </c>
      <c r="M51">
        <v>-10.3543026150482</v>
      </c>
      <c r="N51">
        <f>(Table2[[#This Row],[1W Return vs Nifty]]-AVERAGE(Table2[1W Return vs Nifty]))/_xlfn.STDEV.P(Table2[1W Return vs Nifty])</f>
        <v>-2.1122840275393484</v>
      </c>
      <c r="O51">
        <v>435.26</v>
      </c>
      <c r="P51">
        <v>443.57135213484497</v>
      </c>
      <c r="Q51">
        <v>359.9104228004</v>
      </c>
      <c r="R51">
        <v>19.7245393533025</v>
      </c>
      <c r="S51" s="1">
        <f>(Table2[[#This Row],[Close Price]]-Table2[[#This Row],[20D EMA]])/Table2[[#This Row],[20D EMA]]</f>
        <v>-8.6178376142994978E-2</v>
      </c>
      <c r="T51" s="1">
        <f>(Table2[[#This Row],[Close Price]]-Table2[[#This Row],[50D EMA]])/Table2[[#This Row],[50D EMA]]</f>
        <v>-0.1033009726942766</v>
      </c>
      <c r="U51" s="1">
        <f>(Table2[[#This Row],[Close Price]]-Table2[[#This Row],[200D EMA]])/Table2[[#This Row],[200D EMA]]</f>
        <v>0.10513609721323677</v>
      </c>
      <c r="V51">
        <v>0.81302808117867098</v>
      </c>
      <c r="W51">
        <v>390.2</v>
      </c>
      <c r="X51">
        <v>403.95</v>
      </c>
      <c r="Y51">
        <v>390.2</v>
      </c>
      <c r="Z51">
        <v>403.95</v>
      </c>
      <c r="AA51">
        <v>390.2</v>
      </c>
      <c r="AB51">
        <v>470</v>
      </c>
      <c r="AC51" s="1">
        <f>(Table2[[#This Row],[Close Price]]/Table2[[#This Row],[Day Low]])-1</f>
        <v>1.934905176832391E-2</v>
      </c>
      <c r="AD51" s="1">
        <f>(Table2[[#This Row],[Day High]]/Table2[[#This Row],[Close Price]])-1</f>
        <v>1.5587680703959661E-2</v>
      </c>
      <c r="AE51" s="1">
        <f>(Table2[[#This Row],[Close Price]]/Table2[[#This Row],[Current Week Low]])-1</f>
        <v>1.934905176832391E-2</v>
      </c>
      <c r="AF51" s="1">
        <f>(Table2[[#This Row],[Current Week High]]/Table2[[#This Row],[Close Price]])-1</f>
        <v>1.5587680703959661E-2</v>
      </c>
      <c r="AG51" s="1">
        <f>(Table2[[#This Row],[Close Price]]/Table2[[#This Row],[Current Month Low]])-1</f>
        <v>1.934905176832391E-2</v>
      </c>
      <c r="AH51" s="1">
        <f>(Table2[[#This Row],[Current Month High]]/Table2[[#This Row],[Close Price]])-1</f>
        <v>0.18164676304211191</v>
      </c>
      <c r="AI51">
        <v>43.205531112507799</v>
      </c>
      <c r="AJ51">
        <v>230.2200083022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-0.15</v>
      </c>
      <c r="AM51" t="s">
        <v>3214</v>
      </c>
      <c r="AN51">
        <v>-8.61</v>
      </c>
      <c r="AO51" t="s">
        <v>3214</v>
      </c>
      <c r="AP51">
        <v>0.10314353984253299</v>
      </c>
      <c r="AQ51">
        <f>(Table2[[#This Row],[Sharpe Ratio]]-AVERAGE(Table2[Sharpe Ratio]))/_xlfn.STDEV.P(Table2[Sharpe Ratio])</f>
        <v>0.51068333890351425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20</v>
      </c>
      <c r="AT51">
        <f>_xlfn.RANK.AVG(Table2[[#This Row],[6M Return vs Nifty Z-Score]],Table2[6M Return vs Nifty Z-Score])</f>
        <v>62</v>
      </c>
      <c r="AU51">
        <f>_xlfn.RANK.AVG(Table2[[#This Row],[Sharpe Ratio Z-Score]],Table2[Sharpe Ratio Z-Score])</f>
        <v>217</v>
      </c>
      <c r="AV51">
        <f>(Table2[[#This Row],[Rank 1Y]]+Table2[[#This Row],[Rank 6M]]+Table2[[#This Row],[Rank Sharpe]])/3</f>
        <v>99.666666666666671</v>
      </c>
    </row>
    <row r="52" spans="1:48" x14ac:dyDescent="0.3">
      <c r="A52" t="s">
        <v>466</v>
      </c>
      <c r="B52" t="s">
        <v>467</v>
      </c>
      <c r="C52" t="s">
        <v>3173</v>
      </c>
      <c r="D52" t="s">
        <v>54</v>
      </c>
      <c r="E52">
        <v>47224.187906599996</v>
      </c>
      <c r="F52">
        <v>1673.5</v>
      </c>
      <c r="G52">
        <v>67.180257835008803</v>
      </c>
      <c r="H52">
        <f>(Table2[[#This Row],[1Y Return vs Nifty]]-AVERAGE(Table2[1Y Return vs Nifty]))/_xlfn.STDEV.P(Table2[1Y Return vs Nifty])</f>
        <v>0.71980142619328513</v>
      </c>
      <c r="I52">
        <v>-3.1194784134553202</v>
      </c>
      <c r="J52">
        <f>(Table2[[#This Row],[1M Return vs Nifty]]-AVERAGE(Table2[1M Return vs Nifty]))/_xlfn.STDEV.P(Table2[1M Return vs Nifty])</f>
        <v>-0.20976752269005666</v>
      </c>
      <c r="K52">
        <v>54.735186397679499</v>
      </c>
      <c r="L52">
        <f>(Table2[[#This Row],[6M Return vs Nifty]]-AVERAGE(Table2[6M Return vs Nifty]))/_xlfn.STDEV.P(Table2[6M Return vs Nifty])</f>
        <v>1.3830386535310089</v>
      </c>
      <c r="M52">
        <v>-1.5227372718215899</v>
      </c>
      <c r="N52">
        <f>(Table2[[#This Row],[1W Return vs Nifty]]-AVERAGE(Table2[1W Return vs Nifty]))/_xlfn.STDEV.P(Table2[1W Return vs Nifty])</f>
        <v>-0.38003511941402823</v>
      </c>
      <c r="O52">
        <v>1680.57</v>
      </c>
      <c r="P52">
        <v>1594.97229787372</v>
      </c>
      <c r="Q52">
        <v>1239.34028546785</v>
      </c>
      <c r="R52">
        <v>44.6255764004013</v>
      </c>
      <c r="S52" s="1">
        <f>(Table2[[#This Row],[Close Price]]-Table2[[#This Row],[20D EMA]])/Table2[[#This Row],[20D EMA]]</f>
        <v>-4.2069059902294674E-3</v>
      </c>
      <c r="T52" s="1">
        <f>(Table2[[#This Row],[Close Price]]-Table2[[#This Row],[50D EMA]])/Table2[[#This Row],[50D EMA]]</f>
        <v>4.9234524155037929E-2</v>
      </c>
      <c r="U52" s="1">
        <f>(Table2[[#This Row],[Close Price]]-Table2[[#This Row],[200D EMA]])/Table2[[#This Row],[200D EMA]]</f>
        <v>0.35031517947329138</v>
      </c>
      <c r="V52">
        <v>1.3284028852413801</v>
      </c>
      <c r="W52">
        <v>1665.05</v>
      </c>
      <c r="X52">
        <v>1701.95</v>
      </c>
      <c r="Y52">
        <v>1665.05</v>
      </c>
      <c r="Z52">
        <v>1701.95</v>
      </c>
      <c r="AA52">
        <v>1610</v>
      </c>
      <c r="AB52">
        <v>1769.6</v>
      </c>
      <c r="AC52" s="1">
        <f>(Table2[[#This Row],[Close Price]]/Table2[[#This Row],[Day Low]])-1</f>
        <v>5.074922674994875E-3</v>
      </c>
      <c r="AD52" s="1">
        <f>(Table2[[#This Row],[Day High]]/Table2[[#This Row],[Close Price]])-1</f>
        <v>1.7000298775022404E-2</v>
      </c>
      <c r="AE52" s="1">
        <f>(Table2[[#This Row],[Close Price]]/Table2[[#This Row],[Current Week Low]])-1</f>
        <v>5.074922674994875E-3</v>
      </c>
      <c r="AF52" s="1">
        <f>(Table2[[#This Row],[Current Week High]]/Table2[[#This Row],[Close Price]])-1</f>
        <v>1.7000298775022404E-2</v>
      </c>
      <c r="AG52" s="1">
        <f>(Table2[[#This Row],[Close Price]]/Table2[[#This Row],[Current Month Low]])-1</f>
        <v>3.9440993788819823E-2</v>
      </c>
      <c r="AH52" s="1">
        <f>(Table2[[#This Row],[Current Month High]]/Table2[[#This Row],[Close Price]])-1</f>
        <v>5.7424559306841871E-2</v>
      </c>
      <c r="AI52">
        <v>5.74245593068418</v>
      </c>
      <c r="AJ52">
        <v>131.754604625398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7.0000000000000007E-2</v>
      </c>
      <c r="AM52" t="s">
        <v>3215</v>
      </c>
      <c r="AN52">
        <v>-4.26</v>
      </c>
      <c r="AO52" t="s">
        <v>3214</v>
      </c>
      <c r="AP52">
        <v>0.15115708224055299</v>
      </c>
      <c r="AQ52">
        <f>(Table2[[#This Row],[Sharpe Ratio]]-AVERAGE(Table2[Sharpe Ratio]))/_xlfn.STDEV.P(Table2[Sharpe Ratio])</f>
        <v>1.0645852579868045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2.5776226956070136</v>
      </c>
      <c r="AS52">
        <f>_xlfn.RANK.AVG(Table2[[#This Row],[1Y Return vs Nifty Z-Score]],Table2[1Y Return vs Nifty Z-Score])</f>
        <v>130</v>
      </c>
      <c r="AT52">
        <f>_xlfn.RANK.AVG(Table2[[#This Row],[6M Return vs Nifty Z-Score]],Table2[6M Return vs Nifty Z-Score])</f>
        <v>68</v>
      </c>
      <c r="AU52">
        <f>_xlfn.RANK.AVG(Table2[[#This Row],[Sharpe Ratio Z-Score]],Table2[Sharpe Ratio Z-Score])</f>
        <v>104</v>
      </c>
      <c r="AV52">
        <f>(Table2[[#This Row],[Rank 1Y]]+Table2[[#This Row],[Rank 6M]]+Table2[[#This Row],[Rank Sharpe]])/3</f>
        <v>100.66666666666667</v>
      </c>
    </row>
    <row r="53" spans="1:48" x14ac:dyDescent="0.3">
      <c r="A53" t="s">
        <v>75</v>
      </c>
      <c r="B53" t="s">
        <v>76</v>
      </c>
      <c r="C53" t="s">
        <v>3175</v>
      </c>
      <c r="D53" t="s">
        <v>77</v>
      </c>
      <c r="E53">
        <v>344770.04654875997</v>
      </c>
      <c r="F53">
        <v>12345.95</v>
      </c>
      <c r="G53">
        <v>114.678117458144</v>
      </c>
      <c r="H53">
        <f>(Table2[[#This Row],[1Y Return vs Nifty]]-AVERAGE(Table2[1Y Return vs Nifty]))/_xlfn.STDEV.P(Table2[1Y Return vs Nifty])</f>
        <v>1.5170453467555789</v>
      </c>
      <c r="I53">
        <v>14.697201947419799</v>
      </c>
      <c r="J53">
        <f>(Table2[[#This Row],[1M Return vs Nifty]]-AVERAGE(Table2[1M Return vs Nifty]))/_xlfn.STDEV.P(Table2[1M Return vs Nifty])</f>
        <v>1.4433030265610656</v>
      </c>
      <c r="K53">
        <v>20.933499250098599</v>
      </c>
      <c r="L53">
        <f>(Table2[[#This Row],[6M Return vs Nifty]]-AVERAGE(Table2[6M Return vs Nifty]))/_xlfn.STDEV.P(Table2[6M Return vs Nifty])</f>
        <v>0.32501274989694107</v>
      </c>
      <c r="M53">
        <v>5.34854016096393</v>
      </c>
      <c r="N53">
        <f>(Table2[[#This Row],[1W Return vs Nifty]]-AVERAGE(Table2[1W Return vs Nifty]))/_xlfn.STDEV.P(Table2[1W Return vs Nifty])</f>
        <v>0.96771721754826634</v>
      </c>
      <c r="O53">
        <v>11790.68</v>
      </c>
      <c r="P53">
        <v>10945.390162653101</v>
      </c>
      <c r="Q53">
        <v>9052.00205246308</v>
      </c>
      <c r="R53">
        <v>64.054910925280097</v>
      </c>
      <c r="S53" s="1">
        <f>(Table2[[#This Row],[Close Price]]-Table2[[#This Row],[20D EMA]])/Table2[[#This Row],[20D EMA]]</f>
        <v>4.7093975919963942E-2</v>
      </c>
      <c r="T53" s="1">
        <f>(Table2[[#This Row],[Close Price]]-Table2[[#This Row],[50D EMA]])/Table2[[#This Row],[50D EMA]]</f>
        <v>0.12795887734781419</v>
      </c>
      <c r="U53" s="1">
        <f>(Table2[[#This Row],[Close Price]]-Table2[[#This Row],[200D EMA]])/Table2[[#This Row],[200D EMA]]</f>
        <v>0.36389164832774495</v>
      </c>
      <c r="V53">
        <v>1.2033575834405299</v>
      </c>
      <c r="W53">
        <v>12281.65</v>
      </c>
      <c r="X53">
        <v>12651.15</v>
      </c>
      <c r="Y53">
        <v>12281.65</v>
      </c>
      <c r="Z53">
        <v>12651.15</v>
      </c>
      <c r="AA53">
        <v>10780</v>
      </c>
      <c r="AB53">
        <v>12774</v>
      </c>
      <c r="AC53" s="1">
        <f>(Table2[[#This Row],[Close Price]]/Table2[[#This Row],[Day Low]])-1</f>
        <v>5.2354528911018328E-3</v>
      </c>
      <c r="AD53" s="1">
        <f>(Table2[[#This Row],[Day High]]/Table2[[#This Row],[Close Price]])-1</f>
        <v>2.4720657381570366E-2</v>
      </c>
      <c r="AE53" s="1">
        <f>(Table2[[#This Row],[Close Price]]/Table2[[#This Row],[Current Week Low]])-1</f>
        <v>5.2354528911018328E-3</v>
      </c>
      <c r="AF53" s="1">
        <f>(Table2[[#This Row],[Current Week High]]/Table2[[#This Row],[Close Price]])-1</f>
        <v>2.4720657381570366E-2</v>
      </c>
      <c r="AG53" s="1">
        <f>(Table2[[#This Row],[Close Price]]/Table2[[#This Row],[Current Month Low]])-1</f>
        <v>0.14526437847866425</v>
      </c>
      <c r="AH53" s="1">
        <f>(Table2[[#This Row],[Current Month High]]/Table2[[#This Row],[Close Price]])-1</f>
        <v>3.4671288965207214E-2</v>
      </c>
      <c r="AI53">
        <v>3.4671288965207201</v>
      </c>
      <c r="AJ53">
        <v>151.80142972231499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0.22</v>
      </c>
      <c r="AM53" t="s">
        <v>3215</v>
      </c>
      <c r="AN53">
        <v>5.31</v>
      </c>
      <c r="AO53" t="s">
        <v>3215</v>
      </c>
      <c r="AP53">
        <v>0.191132505590865</v>
      </c>
      <c r="AQ53">
        <f>(Table2[[#This Row],[Sharpe Ratio]]-AVERAGE(Table2[Sharpe Ratio]))/_xlfn.STDEV.P(Table2[Sharpe Ratio])</f>
        <v>1.5257564735232345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5.7788348142850863</v>
      </c>
      <c r="AS53">
        <f>_xlfn.RANK.AVG(Table2[[#This Row],[1Y Return vs Nifty Z-Score]],Table2[1Y Return vs Nifty Z-Score])</f>
        <v>60</v>
      </c>
      <c r="AT53">
        <f>_xlfn.RANK.AVG(Table2[[#This Row],[6M Return vs Nifty Z-Score]],Table2[6M Return vs Nifty Z-Score])</f>
        <v>205</v>
      </c>
      <c r="AU53">
        <f>_xlfn.RANK.AVG(Table2[[#This Row],[Sharpe Ratio Z-Score]],Table2[Sharpe Ratio Z-Score])</f>
        <v>42</v>
      </c>
      <c r="AV53">
        <f>(Table2[[#This Row],[Rank 1Y]]+Table2[[#This Row],[Rank 6M]]+Table2[[#This Row],[Rank Sharpe]])/3</f>
        <v>102.33333333333333</v>
      </c>
    </row>
    <row r="54" spans="1:48" x14ac:dyDescent="0.3">
      <c r="A54" t="s">
        <v>687</v>
      </c>
      <c r="B54" t="s">
        <v>688</v>
      </c>
      <c r="C54" t="s">
        <v>3167</v>
      </c>
      <c r="D54" t="s">
        <v>445</v>
      </c>
      <c r="E54">
        <v>26814.645</v>
      </c>
      <c r="F54">
        <v>763.95</v>
      </c>
      <c r="G54">
        <v>100.80775914492899</v>
      </c>
      <c r="H54">
        <f>(Table2[[#This Row],[1Y Return vs Nifty]]-AVERAGE(Table2[1Y Return vs Nifty]))/_xlfn.STDEV.P(Table2[1Y Return vs Nifty])</f>
        <v>1.2842336173646152</v>
      </c>
      <c r="I54">
        <v>-4.4756677513256298</v>
      </c>
      <c r="J54">
        <f>(Table2[[#This Row],[1M Return vs Nifty]]-AVERAGE(Table2[1M Return vs Nifty]))/_xlfn.STDEV.P(Table2[1M Return vs Nifty])</f>
        <v>-0.33559773394337633</v>
      </c>
      <c r="K54">
        <v>59.8349297456583</v>
      </c>
      <c r="L54">
        <f>(Table2[[#This Row],[6M Return vs Nifty]]-AVERAGE(Table2[6M Return vs Nifty]))/_xlfn.STDEV.P(Table2[6M Return vs Nifty])</f>
        <v>1.5426656135844881</v>
      </c>
      <c r="M54">
        <v>-0.43764969871825998</v>
      </c>
      <c r="N54">
        <f>(Table2[[#This Row],[1W Return vs Nifty]]-AVERAGE(Table2[1W Return vs Nifty]))/_xlfn.STDEV.P(Table2[1W Return vs Nifty])</f>
        <v>-0.16720288745073389</v>
      </c>
      <c r="O54">
        <v>777.03</v>
      </c>
      <c r="P54">
        <v>784.73051162794195</v>
      </c>
      <c r="Q54">
        <v>647.76841612857402</v>
      </c>
      <c r="R54">
        <v>46.331961893355299</v>
      </c>
      <c r="S54" s="1">
        <f>(Table2[[#This Row],[Close Price]]-Table2[[#This Row],[20D EMA]])/Table2[[#This Row],[20D EMA]]</f>
        <v>-1.6833326898575252E-2</v>
      </c>
      <c r="T54" s="1">
        <f>(Table2[[#This Row],[Close Price]]-Table2[[#This Row],[50D EMA]])/Table2[[#This Row],[50D EMA]]</f>
        <v>-2.648108021801299E-2</v>
      </c>
      <c r="U54" s="1">
        <f>(Table2[[#This Row],[Close Price]]-Table2[[#This Row],[200D EMA]])/Table2[[#This Row],[200D EMA]]</f>
        <v>0.17935666663989591</v>
      </c>
      <c r="V54">
        <v>0.49996749990172601</v>
      </c>
      <c r="W54">
        <v>716.85</v>
      </c>
      <c r="X54">
        <v>766.4</v>
      </c>
      <c r="Y54">
        <v>716.85</v>
      </c>
      <c r="Z54">
        <v>766.4</v>
      </c>
      <c r="AA54">
        <v>716.85</v>
      </c>
      <c r="AB54">
        <v>868</v>
      </c>
      <c r="AC54" s="1">
        <f>(Table2[[#This Row],[Close Price]]/Table2[[#This Row],[Day Low]])-1</f>
        <v>6.5704122201297288E-2</v>
      </c>
      <c r="AD54" s="1">
        <f>(Table2[[#This Row],[Day High]]/Table2[[#This Row],[Close Price]])-1</f>
        <v>3.2070161659794039E-3</v>
      </c>
      <c r="AE54" s="1">
        <f>(Table2[[#This Row],[Close Price]]/Table2[[#This Row],[Current Week Low]])-1</f>
        <v>6.5704122201297288E-2</v>
      </c>
      <c r="AF54" s="1">
        <f>(Table2[[#This Row],[Current Week High]]/Table2[[#This Row],[Close Price]])-1</f>
        <v>3.2070161659794039E-3</v>
      </c>
      <c r="AG54" s="1">
        <f>(Table2[[#This Row],[Close Price]]/Table2[[#This Row],[Current Month Low]])-1</f>
        <v>6.5704122201297288E-2</v>
      </c>
      <c r="AH54" s="1">
        <f>(Table2[[#This Row],[Current Month High]]/Table2[[#This Row],[Close Price]])-1</f>
        <v>0.13620001308986174</v>
      </c>
      <c r="AI54">
        <v>26.971660448982199</v>
      </c>
      <c r="AJ54">
        <v>172.83928571428501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-0.16</v>
      </c>
      <c r="AM54" t="s">
        <v>3214</v>
      </c>
      <c r="AN54">
        <v>-8.73</v>
      </c>
      <c r="AO54" t="s">
        <v>3214</v>
      </c>
      <c r="AP54">
        <v>0.113158534150195</v>
      </c>
      <c r="AQ54">
        <f>(Table2[[#This Row],[Sharpe Ratio]]-AVERAGE(Table2[Sharpe Ratio]))/_xlfn.STDEV.P(Table2[Sharpe Ratio])</f>
        <v>0.62622000396847266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67</v>
      </c>
      <c r="AT54">
        <f>_xlfn.RANK.AVG(Table2[[#This Row],[6M Return vs Nifty Z-Score]],Table2[6M Return vs Nifty Z-Score])</f>
        <v>55</v>
      </c>
      <c r="AU54">
        <f>_xlfn.RANK.AVG(Table2[[#This Row],[Sharpe Ratio Z-Score]],Table2[Sharpe Ratio Z-Score])</f>
        <v>189</v>
      </c>
      <c r="AV54">
        <f>(Table2[[#This Row],[Rank 1Y]]+Table2[[#This Row],[Rank 6M]]+Table2[[#This Row],[Rank Sharpe]])/3</f>
        <v>103.66666666666667</v>
      </c>
    </row>
    <row r="55" spans="1:48" x14ac:dyDescent="0.3">
      <c r="A55" t="s">
        <v>591</v>
      </c>
      <c r="B55" t="s">
        <v>592</v>
      </c>
      <c r="C55" t="s">
        <v>3182</v>
      </c>
      <c r="D55" t="s">
        <v>132</v>
      </c>
      <c r="E55">
        <v>34607.820019049999</v>
      </c>
      <c r="F55">
        <v>1417.05</v>
      </c>
      <c r="G55">
        <v>112.341395759373</v>
      </c>
      <c r="H55">
        <f>(Table2[[#This Row],[1Y Return vs Nifty]]-AVERAGE(Table2[1Y Return vs Nifty]))/_xlfn.STDEV.P(Table2[1Y Return vs Nifty])</f>
        <v>1.4778238495518652</v>
      </c>
      <c r="I55">
        <v>13.7546745552256</v>
      </c>
      <c r="J55">
        <f>(Table2[[#This Row],[1M Return vs Nifty]]-AVERAGE(Table2[1M Return vs Nifty]))/_xlfn.STDEV.P(Table2[1M Return vs Nifty])</f>
        <v>1.355853274848611</v>
      </c>
      <c r="K55">
        <v>32.537488366943698</v>
      </c>
      <c r="L55">
        <f>(Table2[[#This Row],[6M Return vs Nifty]]-AVERAGE(Table2[6M Return vs Nifty]))/_xlfn.STDEV.P(Table2[6M Return vs Nifty])</f>
        <v>0.68822897095437374</v>
      </c>
      <c r="M55">
        <v>5.4080126436892799</v>
      </c>
      <c r="N55">
        <f>(Table2[[#This Row],[1W Return vs Nifty]]-AVERAGE(Table2[1W Return vs Nifty]))/_xlfn.STDEV.P(Table2[1W Return vs Nifty])</f>
        <v>0.97938232325271557</v>
      </c>
      <c r="O55">
        <v>1326.59</v>
      </c>
      <c r="P55">
        <v>1279.04612031235</v>
      </c>
      <c r="Q55">
        <v>1107.4965719202401</v>
      </c>
      <c r="R55">
        <v>83.759887155008201</v>
      </c>
      <c r="S55" s="1">
        <f>(Table2[[#This Row],[Close Price]]-Table2[[#This Row],[20D EMA]])/Table2[[#This Row],[20D EMA]]</f>
        <v>6.8189870268884914E-2</v>
      </c>
      <c r="T55" s="1">
        <f>(Table2[[#This Row],[Close Price]]-Table2[[#This Row],[50D EMA]])/Table2[[#This Row],[50D EMA]]</f>
        <v>0.10789593705498958</v>
      </c>
      <c r="U55" s="1">
        <f>(Table2[[#This Row],[Close Price]]-Table2[[#This Row],[200D EMA]])/Table2[[#This Row],[200D EMA]]</f>
        <v>0.27950734650405162</v>
      </c>
      <c r="V55">
        <v>1.02068407338498</v>
      </c>
      <c r="W55">
        <v>1383.9</v>
      </c>
      <c r="X55">
        <v>1439.95</v>
      </c>
      <c r="Y55">
        <v>1383.9</v>
      </c>
      <c r="Z55">
        <v>1439.95</v>
      </c>
      <c r="AA55">
        <v>1207.3499999999999</v>
      </c>
      <c r="AB55">
        <v>1448.7</v>
      </c>
      <c r="AC55" s="1">
        <f>(Table2[[#This Row],[Close Price]]/Table2[[#This Row],[Day Low]])-1</f>
        <v>2.3954042922176288E-2</v>
      </c>
      <c r="AD55" s="1">
        <f>(Table2[[#This Row],[Day High]]/Table2[[#This Row],[Close Price]])-1</f>
        <v>1.616033308634135E-2</v>
      </c>
      <c r="AE55" s="1">
        <f>(Table2[[#This Row],[Close Price]]/Table2[[#This Row],[Current Week Low]])-1</f>
        <v>2.3954042922176288E-2</v>
      </c>
      <c r="AF55" s="1">
        <f>(Table2[[#This Row],[Current Week High]]/Table2[[#This Row],[Close Price]])-1</f>
        <v>1.616033308634135E-2</v>
      </c>
      <c r="AG55" s="1">
        <f>(Table2[[#This Row],[Close Price]]/Table2[[#This Row],[Current Month Low]])-1</f>
        <v>0.1736861721953038</v>
      </c>
      <c r="AH55" s="1">
        <f>(Table2[[#This Row],[Current Month High]]/Table2[[#This Row],[Close Price]])-1</f>
        <v>2.2335132846406314E-2</v>
      </c>
      <c r="AI55">
        <v>2.5440175011467399</v>
      </c>
      <c r="AJ55">
        <v>149.45867441246301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</v>
      </c>
      <c r="AM55" t="s">
        <v>3215</v>
      </c>
      <c r="AN55">
        <v>7.34</v>
      </c>
      <c r="AO55" t="s">
        <v>3215</v>
      </c>
      <c r="AP55">
        <v>0.14361274932498799</v>
      </c>
      <c r="AQ55">
        <f>(Table2[[#This Row],[Sharpe Ratio]]-AVERAGE(Table2[Sharpe Ratio]))/_xlfn.STDEV.P(Table2[Sharpe Ratio])</f>
        <v>0.97755105323071023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5.4788394718382749</v>
      </c>
      <c r="AS55">
        <f>_xlfn.RANK.AVG(Table2[[#This Row],[1Y Return vs Nifty Z-Score]],Table2[1Y Return vs Nifty Z-Score])</f>
        <v>62</v>
      </c>
      <c r="AT55">
        <f>_xlfn.RANK.AVG(Table2[[#This Row],[6M Return vs Nifty Z-Score]],Table2[6M Return vs Nifty Z-Score])</f>
        <v>138</v>
      </c>
      <c r="AU55">
        <f>_xlfn.RANK.AVG(Table2[[#This Row],[Sharpe Ratio Z-Score]],Table2[Sharpe Ratio Z-Score])</f>
        <v>116</v>
      </c>
      <c r="AV55">
        <f>(Table2[[#This Row],[Rank 1Y]]+Table2[[#This Row],[Rank 6M]]+Table2[[#This Row],[Rank Sharpe]])/3</f>
        <v>105.33333333333333</v>
      </c>
    </row>
    <row r="56" spans="1:48" x14ac:dyDescent="0.3">
      <c r="A56" t="s">
        <v>618</v>
      </c>
      <c r="B56" t="s">
        <v>619</v>
      </c>
      <c r="C56" t="s">
        <v>3172</v>
      </c>
      <c r="D56" t="s">
        <v>46</v>
      </c>
      <c r="E56">
        <v>32274</v>
      </c>
      <c r="F56">
        <v>179.3</v>
      </c>
      <c r="G56">
        <v>176.115986867787</v>
      </c>
      <c r="H56">
        <f>(Table2[[#This Row],[1Y Return vs Nifty]]-AVERAGE(Table2[1Y Return vs Nifty]))/_xlfn.STDEV.P(Table2[1Y Return vs Nifty])</f>
        <v>2.5482700854652873</v>
      </c>
      <c r="I56">
        <v>-12.039237853345201</v>
      </c>
      <c r="J56">
        <f>(Table2[[#This Row],[1M Return vs Nifty]]-AVERAGE(Table2[1M Return vs Nifty]))/_xlfn.STDEV.P(Table2[1M Return vs Nifty])</f>
        <v>-1.0373623011688911</v>
      </c>
      <c r="K56">
        <v>28.065600713799199</v>
      </c>
      <c r="L56">
        <f>(Table2[[#This Row],[6M Return vs Nifty]]-AVERAGE(Table2[6M Return vs Nifty]))/_xlfn.STDEV.P(Table2[6M Return vs Nifty])</f>
        <v>0.54825450889540361</v>
      </c>
      <c r="M56">
        <v>1.90614818097004</v>
      </c>
      <c r="N56">
        <f>(Table2[[#This Row],[1W Return vs Nifty]]-AVERAGE(Table2[1W Return vs Nifty]))/_xlfn.STDEV.P(Table2[1W Return vs Nifty])</f>
        <v>0.29251644430627533</v>
      </c>
      <c r="O56">
        <v>176.93</v>
      </c>
      <c r="P56">
        <v>175.99177266568299</v>
      </c>
      <c r="Q56">
        <v>143.93601631166601</v>
      </c>
      <c r="R56">
        <v>56.8202651280317</v>
      </c>
      <c r="S56" s="1">
        <f>(Table2[[#This Row],[Close Price]]-Table2[[#This Row],[20D EMA]])/Table2[[#This Row],[20D EMA]]</f>
        <v>1.3395128016729806E-2</v>
      </c>
      <c r="T56" s="1">
        <f>(Table2[[#This Row],[Close Price]]-Table2[[#This Row],[50D EMA]])/Table2[[#This Row],[50D EMA]]</f>
        <v>1.8797624935578041E-2</v>
      </c>
      <c r="U56" s="1">
        <f>(Table2[[#This Row],[Close Price]]-Table2[[#This Row],[200D EMA]])/Table2[[#This Row],[200D EMA]]</f>
        <v>0.24569238884422115</v>
      </c>
      <c r="V56">
        <v>0.28088954777168401</v>
      </c>
      <c r="W56">
        <v>174.51</v>
      </c>
      <c r="X56">
        <v>180.33</v>
      </c>
      <c r="Y56">
        <v>174.51</v>
      </c>
      <c r="Z56">
        <v>180.33</v>
      </c>
      <c r="AA56">
        <v>168</v>
      </c>
      <c r="AB56">
        <v>192</v>
      </c>
      <c r="AC56" s="1">
        <f>(Table2[[#This Row],[Close Price]]/Table2[[#This Row],[Day Low]])-1</f>
        <v>2.7448283765973525E-2</v>
      </c>
      <c r="AD56" s="1">
        <f>(Table2[[#This Row],[Day High]]/Table2[[#This Row],[Close Price]])-1</f>
        <v>5.7445621862799445E-3</v>
      </c>
      <c r="AE56" s="1">
        <f>(Table2[[#This Row],[Close Price]]/Table2[[#This Row],[Current Week Low]])-1</f>
        <v>2.7448283765973525E-2</v>
      </c>
      <c r="AF56" s="1">
        <f>(Table2[[#This Row],[Current Week High]]/Table2[[#This Row],[Close Price]])-1</f>
        <v>5.7445621862799445E-3</v>
      </c>
      <c r="AG56" s="1">
        <f>(Table2[[#This Row],[Close Price]]/Table2[[#This Row],[Current Month Low]])-1</f>
        <v>6.7261904761904745E-2</v>
      </c>
      <c r="AH56" s="1">
        <f>(Table2[[#This Row],[Current Month High]]/Table2[[#This Row],[Close Price]])-1</f>
        <v>7.0831009481316265E-2</v>
      </c>
      <c r="AI56">
        <v>16.982710540992699</v>
      </c>
      <c r="AJ56">
        <v>215.39138082673699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-7.0000000000000007E-2</v>
      </c>
      <c r="AM56" t="s">
        <v>3214</v>
      </c>
      <c r="AN56">
        <v>-0.57999999999999996</v>
      </c>
      <c r="AO56" t="s">
        <v>3214</v>
      </c>
      <c r="AP56">
        <v>0.132022759728738</v>
      </c>
      <c r="AQ56">
        <f>(Table2[[#This Row],[Sharpe Ratio]]-AVERAGE(Table2[Sharpe Ratio]))/_xlfn.STDEV.P(Table2[Sharpe Ratio])</f>
        <v>0.84384466209838305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3.1955233995964583</v>
      </c>
      <c r="AS56">
        <f>_xlfn.RANK.AVG(Table2[[#This Row],[1Y Return vs Nifty Z-Score]],Table2[1Y Return vs Nifty Z-Score])</f>
        <v>22</v>
      </c>
      <c r="AT56">
        <f>_xlfn.RANK.AVG(Table2[[#This Row],[6M Return vs Nifty Z-Score]],Table2[6M Return vs Nifty Z-Score])</f>
        <v>163</v>
      </c>
      <c r="AU56">
        <f>_xlfn.RANK.AVG(Table2[[#This Row],[Sharpe Ratio Z-Score]],Table2[Sharpe Ratio Z-Score])</f>
        <v>136</v>
      </c>
      <c r="AV56">
        <f>(Table2[[#This Row],[Rank 1Y]]+Table2[[#This Row],[Rank 6M]]+Table2[[#This Row],[Rank Sharpe]])/3</f>
        <v>107</v>
      </c>
    </row>
    <row r="57" spans="1:48" x14ac:dyDescent="0.3">
      <c r="A57" t="s">
        <v>1499</v>
      </c>
      <c r="B57" t="s">
        <v>1500</v>
      </c>
      <c r="C57" t="s">
        <v>3170</v>
      </c>
      <c r="D57" t="s">
        <v>1011</v>
      </c>
      <c r="E57">
        <v>7000.3660681849997</v>
      </c>
      <c r="F57">
        <v>815.35</v>
      </c>
      <c r="G57">
        <v>149.24007351085501</v>
      </c>
      <c r="H57">
        <f>(Table2[[#This Row],[1Y Return vs Nifty]]-AVERAGE(Table2[1Y Return vs Nifty]))/_xlfn.STDEV.P(Table2[1Y Return vs Nifty])</f>
        <v>2.0971622102182832</v>
      </c>
      <c r="I57">
        <v>44.215115146884202</v>
      </c>
      <c r="J57">
        <f>(Table2[[#This Row],[1M Return vs Nifty]]-AVERAGE(Table2[1M Return vs Nifty]))/_xlfn.STDEV.P(Table2[1M Return vs Nifty])</f>
        <v>4.1820395362274958</v>
      </c>
      <c r="K57">
        <v>186.82525414147901</v>
      </c>
      <c r="L57">
        <f>(Table2[[#This Row],[6M Return vs Nifty]]-AVERAGE(Table2[6M Return vs Nifty]))/_xlfn.STDEV.P(Table2[6M Return vs Nifty])</f>
        <v>5.5175871059658927</v>
      </c>
      <c r="M57">
        <v>26.225402438053099</v>
      </c>
      <c r="N57">
        <f>(Table2[[#This Row],[1W Return vs Nifty]]-AVERAGE(Table2[1W Return vs Nifty]))/_xlfn.STDEV.P(Table2[1W Return vs Nifty])</f>
        <v>5.0625656933404324</v>
      </c>
      <c r="O57">
        <v>370.54</v>
      </c>
      <c r="P57">
        <v>586.54702326892004</v>
      </c>
      <c r="Q57">
        <v>409.01555910934798</v>
      </c>
      <c r="R57">
        <v>67.256325566481394</v>
      </c>
      <c r="S57" s="1">
        <f>(Table2[[#This Row],[Close Price]]-Table2[[#This Row],[20D EMA]])/Table2[[#This Row],[20D EMA]]</f>
        <v>1.2004371997625087</v>
      </c>
      <c r="T57" s="1">
        <f>(Table2[[#This Row],[Close Price]]-Table2[[#This Row],[50D EMA]])/Table2[[#This Row],[50D EMA]]</f>
        <v>0.39008462689985968</v>
      </c>
      <c r="U57" s="1">
        <f>(Table2[[#This Row],[Close Price]]-Table2[[#This Row],[200D EMA]])/Table2[[#This Row],[200D EMA]]</f>
        <v>0.99344494809797901</v>
      </c>
      <c r="V57">
        <v>0.93390547562585902</v>
      </c>
      <c r="W57">
        <v>792.35</v>
      </c>
      <c r="X57">
        <v>825.05</v>
      </c>
      <c r="Y57">
        <v>802</v>
      </c>
      <c r="Z57">
        <v>855</v>
      </c>
      <c r="AA57">
        <v>802</v>
      </c>
      <c r="AB57">
        <v>855</v>
      </c>
      <c r="AC57" s="1">
        <f>(Table2[[#This Row],[Close Price]]/Table2[[#This Row],[Day Low]])-1</f>
        <v>2.9027576197387495E-2</v>
      </c>
      <c r="AD57" s="1">
        <f>(Table2[[#This Row],[Day High]]/Table2[[#This Row],[Close Price]])-1</f>
        <v>1.1896731465014909E-2</v>
      </c>
      <c r="AE57" s="1">
        <f>(Table2[[#This Row],[Close Price]]/Table2[[#This Row],[Current Week Low]])-1</f>
        <v>1.6645885286783013E-2</v>
      </c>
      <c r="AF57" s="1">
        <f>(Table2[[#This Row],[Current Week High]]/Table2[[#This Row],[Close Price]])-1</f>
        <v>4.8629422947200629E-2</v>
      </c>
      <c r="AG57" s="1">
        <f>(Table2[[#This Row],[Close Price]]/Table2[[#This Row],[Current Month Low]])-1</f>
        <v>1.6645885286783013E-2</v>
      </c>
      <c r="AH57" s="1">
        <f>(Table2[[#This Row],[Current Month High]]/Table2[[#This Row],[Close Price]])-1</f>
        <v>4.8629422947200629E-2</v>
      </c>
      <c r="AI57">
        <v>7.1687005580425502</v>
      </c>
      <c r="AJ57">
        <v>277.82669138090802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0.86</v>
      </c>
      <c r="AM57" t="s">
        <v>3215</v>
      </c>
      <c r="AN57">
        <v>33.11</v>
      </c>
      <c r="AO57" t="s">
        <v>3215</v>
      </c>
      <c r="AP57">
        <v>7.8211200172482995E-2</v>
      </c>
      <c r="AQ57">
        <f>(Table2[[#This Row],[Sharpe Ratio]]-AVERAGE(Table2[Sharpe Ratio]))/_xlfn.STDEV.P(Table2[Sharpe Ratio])</f>
        <v>0.22305468038889803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36</v>
      </c>
      <c r="AT57">
        <f>_xlfn.RANK.AVG(Table2[[#This Row],[6M Return vs Nifty Z-Score]],Table2[6M Return vs Nifty Z-Score])</f>
        <v>2</v>
      </c>
      <c r="AU57">
        <f>_xlfn.RANK.AVG(Table2[[#This Row],[Sharpe Ratio Z-Score]],Table2[Sharpe Ratio Z-Score])</f>
        <v>285</v>
      </c>
      <c r="AV57">
        <f>(Table2[[#This Row],[Rank 1Y]]+Table2[[#This Row],[Rank 6M]]+Table2[[#This Row],[Rank Sharpe]])/3</f>
        <v>107.66666666666667</v>
      </c>
    </row>
    <row r="58" spans="1:48" x14ac:dyDescent="0.3">
      <c r="A58" t="s">
        <v>301</v>
      </c>
      <c r="B58" t="s">
        <v>302</v>
      </c>
      <c r="C58" t="s">
        <v>3167</v>
      </c>
      <c r="D58" t="s">
        <v>65</v>
      </c>
      <c r="E58">
        <v>94448.981384415005</v>
      </c>
      <c r="F58">
        <v>580.65</v>
      </c>
      <c r="G58">
        <v>164.76844297042601</v>
      </c>
      <c r="H58">
        <f>(Table2[[#This Row],[1Y Return vs Nifty]]-AVERAGE(Table2[1Y Return vs Nifty]))/_xlfn.STDEV.P(Table2[1Y Return vs Nifty])</f>
        <v>2.3578033895496189</v>
      </c>
      <c r="I58">
        <v>-23.940518231251598</v>
      </c>
      <c r="J58">
        <f>(Table2[[#This Row],[1M Return vs Nifty]]-AVERAGE(Table2[1M Return vs Nifty]))/_xlfn.STDEV.P(Table2[1M Return vs Nifty])</f>
        <v>-2.1415891095646953</v>
      </c>
      <c r="K58">
        <v>31.768825365627901</v>
      </c>
      <c r="L58">
        <f>(Table2[[#This Row],[6M Return vs Nifty]]-AVERAGE(Table2[6M Return vs Nifty]))/_xlfn.STDEV.P(Table2[6M Return vs Nifty])</f>
        <v>0.66416906639971529</v>
      </c>
      <c r="M58">
        <v>4.0962484147582696</v>
      </c>
      <c r="N58">
        <f>(Table2[[#This Row],[1W Return vs Nifty]]-AVERAGE(Table2[1W Return vs Nifty]))/_xlfn.STDEV.P(Table2[1W Return vs Nifty])</f>
        <v>0.72208907285216872</v>
      </c>
      <c r="O58">
        <v>603.04</v>
      </c>
      <c r="P58">
        <v>602.14940878676703</v>
      </c>
      <c r="Q58">
        <v>467.352983932943</v>
      </c>
      <c r="R58">
        <v>43.280780402885902</v>
      </c>
      <c r="S58" s="1">
        <f>(Table2[[#This Row],[Close Price]]-Table2[[#This Row],[20D EMA]])/Table2[[#This Row],[20D EMA]]</f>
        <v>-3.7128548686654265E-2</v>
      </c>
      <c r="T58" s="1">
        <f>(Table2[[#This Row],[Close Price]]-Table2[[#This Row],[50D EMA]])/Table2[[#This Row],[50D EMA]]</f>
        <v>-3.5704442241477667E-2</v>
      </c>
      <c r="U58" s="1">
        <f>(Table2[[#This Row],[Close Price]]-Table2[[#This Row],[200D EMA]])/Table2[[#This Row],[200D EMA]]</f>
        <v>0.24242279382410686</v>
      </c>
      <c r="V58">
        <v>0.64622293643022499</v>
      </c>
      <c r="W58">
        <v>573.29999999999995</v>
      </c>
      <c r="X58">
        <v>590</v>
      </c>
      <c r="Y58">
        <v>573.29999999999995</v>
      </c>
      <c r="Z58">
        <v>590</v>
      </c>
      <c r="AA58">
        <v>553.85</v>
      </c>
      <c r="AB58">
        <v>734.7</v>
      </c>
      <c r="AC58" s="1">
        <f>(Table2[[#This Row],[Close Price]]/Table2[[#This Row],[Day Low]])-1</f>
        <v>1.2820512820512775E-2</v>
      </c>
      <c r="AD58" s="1">
        <f>(Table2[[#This Row],[Day High]]/Table2[[#This Row],[Close Price]])-1</f>
        <v>1.61026435890812E-2</v>
      </c>
      <c r="AE58" s="1">
        <f>(Table2[[#This Row],[Close Price]]/Table2[[#This Row],[Current Week Low]])-1</f>
        <v>1.2820512820512775E-2</v>
      </c>
      <c r="AF58" s="1">
        <f>(Table2[[#This Row],[Current Week High]]/Table2[[#This Row],[Close Price]])-1</f>
        <v>1.61026435890812E-2</v>
      </c>
      <c r="AG58" s="1">
        <f>(Table2[[#This Row],[Close Price]]/Table2[[#This Row],[Current Month Low]])-1</f>
        <v>4.8388552857271838E-2</v>
      </c>
      <c r="AH58" s="1">
        <f>(Table2[[#This Row],[Current Month High]]/Table2[[#This Row],[Close Price]])-1</f>
        <v>0.26530612244897966</v>
      </c>
      <c r="AI58">
        <v>32.248342374924597</v>
      </c>
      <c r="AJ58">
        <v>200.958880442294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0.02</v>
      </c>
      <c r="AM58" t="s">
        <v>3215</v>
      </c>
      <c r="AN58">
        <v>0.28999999999999998</v>
      </c>
      <c r="AO58" t="s">
        <v>3215</v>
      </c>
      <c r="AP58">
        <v>0.12573763203118099</v>
      </c>
      <c r="AQ58">
        <f>(Table2[[#This Row],[Sharpe Ratio]]-AVERAGE(Table2[Sharpe Ratio]))/_xlfn.STDEV.P(Table2[Sharpe Ratio])</f>
        <v>0.77133711278029859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2.3738095320171064</v>
      </c>
      <c r="AS58">
        <f>_xlfn.RANK.AVG(Table2[[#This Row],[1Y Return vs Nifty Z-Score]],Table2[1Y Return vs Nifty Z-Score])</f>
        <v>28</v>
      </c>
      <c r="AT58">
        <f>_xlfn.RANK.AVG(Table2[[#This Row],[6M Return vs Nifty Z-Score]],Table2[6M Return vs Nifty Z-Score])</f>
        <v>143</v>
      </c>
      <c r="AU58">
        <f>_xlfn.RANK.AVG(Table2[[#This Row],[Sharpe Ratio Z-Score]],Table2[Sharpe Ratio Z-Score])</f>
        <v>154</v>
      </c>
      <c r="AV58">
        <f>(Table2[[#This Row],[Rank 1Y]]+Table2[[#This Row],[Rank 6M]]+Table2[[#This Row],[Rank Sharpe]])/3</f>
        <v>108.33333333333333</v>
      </c>
    </row>
    <row r="59" spans="1:48" x14ac:dyDescent="0.3">
      <c r="A59" t="s">
        <v>1623</v>
      </c>
      <c r="B59" t="s">
        <v>1624</v>
      </c>
      <c r="C59" t="s">
        <v>3171</v>
      </c>
      <c r="D59" t="s">
        <v>114</v>
      </c>
      <c r="E59">
        <v>5857.7475000000004</v>
      </c>
      <c r="F59">
        <v>631.25</v>
      </c>
      <c r="G59">
        <v>143.86319123876001</v>
      </c>
      <c r="H59">
        <f>(Table2[[#This Row],[1Y Return vs Nifty]]-AVERAGE(Table2[1Y Return vs Nifty]))/_xlfn.STDEV.P(Table2[1Y Return vs Nifty])</f>
        <v>2.0069121076448408</v>
      </c>
      <c r="I59">
        <v>13.3367103847742</v>
      </c>
      <c r="J59">
        <f>(Table2[[#This Row],[1M Return vs Nifty]]-AVERAGE(Table2[1M Return vs Nifty]))/_xlfn.STDEV.P(Table2[1M Return vs Nifty])</f>
        <v>1.3170736454888885</v>
      </c>
      <c r="K59">
        <v>70.742592387561999</v>
      </c>
      <c r="L59">
        <f>(Table2[[#This Row],[6M Return vs Nifty]]-AVERAGE(Table2[6M Return vs Nifty]))/_xlfn.STDEV.P(Table2[6M Return vs Nifty])</f>
        <v>1.8840861341889352</v>
      </c>
      <c r="M59">
        <v>3.68086959203201</v>
      </c>
      <c r="N59">
        <f>(Table2[[#This Row],[1W Return vs Nifty]]-AVERAGE(Table2[1W Return vs Nifty]))/_xlfn.STDEV.P(Table2[1W Return vs Nifty])</f>
        <v>0.64061546266393676</v>
      </c>
      <c r="O59">
        <v>401.14</v>
      </c>
      <c r="P59">
        <v>567.23991885215503</v>
      </c>
      <c r="Q59">
        <v>449.13070295034601</v>
      </c>
      <c r="R59">
        <v>76.065542107343106</v>
      </c>
      <c r="S59" s="1">
        <f>(Table2[[#This Row],[Close Price]]-Table2[[#This Row],[20D EMA]])/Table2[[#This Row],[20D EMA]]</f>
        <v>0.57364012564192057</v>
      </c>
      <c r="T59" s="1">
        <f>(Table2[[#This Row],[Close Price]]-Table2[[#This Row],[50D EMA]])/Table2[[#This Row],[50D EMA]]</f>
        <v>0.11284481049460221</v>
      </c>
      <c r="U59" s="1">
        <f>(Table2[[#This Row],[Close Price]]-Table2[[#This Row],[200D EMA]])/Table2[[#This Row],[200D EMA]]</f>
        <v>0.40549286845301319</v>
      </c>
      <c r="V59">
        <v>1.0684314514045501</v>
      </c>
      <c r="W59">
        <v>621.1</v>
      </c>
      <c r="X59">
        <v>638</v>
      </c>
      <c r="Y59">
        <v>627.5</v>
      </c>
      <c r="Z59">
        <v>654</v>
      </c>
      <c r="AA59">
        <v>627.5</v>
      </c>
      <c r="AB59">
        <v>654</v>
      </c>
      <c r="AC59" s="1">
        <f>(Table2[[#This Row],[Close Price]]/Table2[[#This Row],[Day Low]])-1</f>
        <v>1.6341973917243457E-2</v>
      </c>
      <c r="AD59" s="1">
        <f>(Table2[[#This Row],[Day High]]/Table2[[#This Row],[Close Price]])-1</f>
        <v>1.0693069306930703E-2</v>
      </c>
      <c r="AE59" s="1">
        <f>(Table2[[#This Row],[Close Price]]/Table2[[#This Row],[Current Week Low]])-1</f>
        <v>5.9760956175298752E-3</v>
      </c>
      <c r="AF59" s="1">
        <f>(Table2[[#This Row],[Current Week High]]/Table2[[#This Row],[Close Price]])-1</f>
        <v>3.6039603960396072E-2</v>
      </c>
      <c r="AG59" s="1">
        <f>(Table2[[#This Row],[Close Price]]/Table2[[#This Row],[Current Month Low]])-1</f>
        <v>5.9760956175298752E-3</v>
      </c>
      <c r="AH59" s="1">
        <f>(Table2[[#This Row],[Current Month High]]/Table2[[#This Row],[Close Price]])-1</f>
        <v>3.6039603960396072E-2</v>
      </c>
      <c r="AI59">
        <v>15.2237623762376</v>
      </c>
      <c r="AJ59">
        <v>201.600573339703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0.05</v>
      </c>
      <c r="AM59" t="s">
        <v>3215</v>
      </c>
      <c r="AN59">
        <v>11.11</v>
      </c>
      <c r="AO59" t="s">
        <v>3215</v>
      </c>
      <c r="AP59">
        <v>8.9482094524359998E-2</v>
      </c>
      <c r="AQ59">
        <f>(Table2[[#This Row],[Sharpe Ratio]]-AVERAGE(Table2[Sharpe Ratio]))/_xlfn.STDEV.P(Table2[Sharpe Ratio])</f>
        <v>0.35307987118896572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40</v>
      </c>
      <c r="AT59">
        <f>_xlfn.RANK.AVG(Table2[[#This Row],[6M Return vs Nifty Z-Score]],Table2[6M Return vs Nifty Z-Score])</f>
        <v>35</v>
      </c>
      <c r="AU59">
        <f>_xlfn.RANK.AVG(Table2[[#This Row],[Sharpe Ratio Z-Score]],Table2[Sharpe Ratio Z-Score])</f>
        <v>251</v>
      </c>
      <c r="AV59">
        <f>(Table2[[#This Row],[Rank 1Y]]+Table2[[#This Row],[Rank 6M]]+Table2[[#This Row],[Rank Sharpe]])/3</f>
        <v>108.66666666666667</v>
      </c>
    </row>
    <row r="60" spans="1:48" x14ac:dyDescent="0.3">
      <c r="A60" t="s">
        <v>892</v>
      </c>
      <c r="B60" t="s">
        <v>893</v>
      </c>
      <c r="C60" t="s">
        <v>3181</v>
      </c>
      <c r="D60" t="s">
        <v>261</v>
      </c>
      <c r="E60">
        <v>17838.008673060001</v>
      </c>
      <c r="F60">
        <v>1229.3</v>
      </c>
      <c r="G60">
        <v>90.805100162314503</v>
      </c>
      <c r="H60">
        <f>(Table2[[#This Row],[1Y Return vs Nifty]]-AVERAGE(Table2[1Y Return vs Nifty]))/_xlfn.STDEV.P(Table2[1Y Return vs Nifty])</f>
        <v>1.1163405980450039</v>
      </c>
      <c r="I60">
        <v>-6.8132036608674102</v>
      </c>
      <c r="J60">
        <f>(Table2[[#This Row],[1M Return vs Nifty]]-AVERAGE(Table2[1M Return vs Nifty]))/_xlfn.STDEV.P(Table2[1M Return vs Nifty])</f>
        <v>-0.55247942523565108</v>
      </c>
      <c r="K60">
        <v>22.853801791597299</v>
      </c>
      <c r="L60">
        <f>(Table2[[#This Row],[6M Return vs Nifty]]-AVERAGE(Table2[6M Return vs Nifty]))/_xlfn.STDEV.P(Table2[6M Return vs Nifty])</f>
        <v>0.38512009965286481</v>
      </c>
      <c r="M60">
        <v>0.70951640582299902</v>
      </c>
      <c r="N60">
        <f>(Table2[[#This Row],[1W Return vs Nifty]]-AVERAGE(Table2[1W Return vs Nifty]))/_xlfn.STDEV.P(Table2[1W Return vs Nifty])</f>
        <v>5.7805608189740933E-2</v>
      </c>
      <c r="O60">
        <v>1258.28</v>
      </c>
      <c r="P60">
        <v>1265.81740043837</v>
      </c>
      <c r="Q60">
        <v>1064.5410680443599</v>
      </c>
      <c r="R60">
        <v>39.202451000514102</v>
      </c>
      <c r="S60" s="1">
        <f>(Table2[[#This Row],[Close Price]]-Table2[[#This Row],[20D EMA]])/Table2[[#This Row],[20D EMA]]</f>
        <v>-2.3031439743141445E-2</v>
      </c>
      <c r="T60" s="1">
        <f>(Table2[[#This Row],[Close Price]]-Table2[[#This Row],[50D EMA]])/Table2[[#This Row],[50D EMA]]</f>
        <v>-2.8848869059410587E-2</v>
      </c>
      <c r="U60" s="1">
        <f>(Table2[[#This Row],[Close Price]]-Table2[[#This Row],[200D EMA]])/Table2[[#This Row],[200D EMA]]</f>
        <v>0.15476991625913905</v>
      </c>
      <c r="V60">
        <v>0.95981941171919405</v>
      </c>
      <c r="W60">
        <v>1208</v>
      </c>
      <c r="X60">
        <v>1241.5</v>
      </c>
      <c r="Y60">
        <v>1208</v>
      </c>
      <c r="Z60">
        <v>1241.5</v>
      </c>
      <c r="AA60">
        <v>1195</v>
      </c>
      <c r="AB60">
        <v>1404.85</v>
      </c>
      <c r="AC60" s="1">
        <f>(Table2[[#This Row],[Close Price]]/Table2[[#This Row],[Day Low]])-1</f>
        <v>1.7632450331125815E-2</v>
      </c>
      <c r="AD60" s="1">
        <f>(Table2[[#This Row],[Day High]]/Table2[[#This Row],[Close Price]])-1</f>
        <v>9.9243471894574498E-3</v>
      </c>
      <c r="AE60" s="1">
        <f>(Table2[[#This Row],[Close Price]]/Table2[[#This Row],[Current Week Low]])-1</f>
        <v>1.7632450331125815E-2</v>
      </c>
      <c r="AF60" s="1">
        <f>(Table2[[#This Row],[Current Week High]]/Table2[[#This Row],[Close Price]])-1</f>
        <v>9.9243471894574498E-3</v>
      </c>
      <c r="AG60" s="1">
        <f>(Table2[[#This Row],[Close Price]]/Table2[[#This Row],[Current Month Low]])-1</f>
        <v>2.870292887029291E-2</v>
      </c>
      <c r="AH60" s="1">
        <f>(Table2[[#This Row],[Current Month High]]/Table2[[#This Row],[Close Price]])-1</f>
        <v>0.14280484828764339</v>
      </c>
      <c r="AI60">
        <v>17.953306759944599</v>
      </c>
      <c r="AJ60">
        <v>148.04277643260599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-0.12</v>
      </c>
      <c r="AM60" t="s">
        <v>3214</v>
      </c>
      <c r="AN60">
        <v>-5.4</v>
      </c>
      <c r="AO60" t="s">
        <v>3214</v>
      </c>
      <c r="AP60">
        <v>0.18728849785961499</v>
      </c>
      <c r="AQ60">
        <f>(Table2[[#This Row],[Sharpe Ratio]]-AVERAGE(Table2[Sharpe Ratio]))/_xlfn.STDEV.P(Table2[Sharpe Ratio])</f>
        <v>1.4814105837394764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86</v>
      </c>
      <c r="AT60">
        <f>_xlfn.RANK.AVG(Table2[[#This Row],[6M Return vs Nifty Z-Score]],Table2[6M Return vs Nifty Z-Score])</f>
        <v>192</v>
      </c>
      <c r="AU60">
        <f>_xlfn.RANK.AVG(Table2[[#This Row],[Sharpe Ratio Z-Score]],Table2[Sharpe Ratio Z-Score])</f>
        <v>49</v>
      </c>
      <c r="AV60">
        <f>(Table2[[#This Row],[Rank 1Y]]+Table2[[#This Row],[Rank 6M]]+Table2[[#This Row],[Rank Sharpe]])/3</f>
        <v>109</v>
      </c>
    </row>
    <row r="61" spans="1:48" x14ac:dyDescent="0.3">
      <c r="A61" t="s">
        <v>1073</v>
      </c>
      <c r="B61" t="s">
        <v>1074</v>
      </c>
      <c r="C61" t="s">
        <v>3173</v>
      </c>
      <c r="D61" t="s">
        <v>54</v>
      </c>
      <c r="E61">
        <v>12864.9541386</v>
      </c>
      <c r="F61">
        <v>1399</v>
      </c>
      <c r="G61">
        <v>150.56841391193799</v>
      </c>
      <c r="H61">
        <f>(Table2[[#This Row],[1Y Return vs Nifty]]-AVERAGE(Table2[1Y Return vs Nifty]))/_xlfn.STDEV.P(Table2[1Y Return vs Nifty])</f>
        <v>2.1194581898182747</v>
      </c>
      <c r="I61">
        <v>3.8221045000051102</v>
      </c>
      <c r="J61">
        <f>(Table2[[#This Row],[1M Return vs Nifty]]-AVERAGE(Table2[1M Return vs Nifty]))/_xlfn.STDEV.P(Table2[1M Return vs Nifty])</f>
        <v>0.43428771358307211</v>
      </c>
      <c r="K61">
        <v>58.563173674607398</v>
      </c>
      <c r="L61">
        <f>(Table2[[#This Row],[6M Return vs Nifty]]-AVERAGE(Table2[6M Return vs Nifty]))/_xlfn.STDEV.P(Table2[6M Return vs Nifty])</f>
        <v>1.5028584033585322</v>
      </c>
      <c r="M61">
        <v>9.7355560459710997</v>
      </c>
      <c r="N61">
        <f>(Table2[[#This Row],[1W Return vs Nifty]]-AVERAGE(Table2[1W Return vs Nifty]))/_xlfn.STDEV.P(Table2[1W Return vs Nifty])</f>
        <v>1.8281992704337708</v>
      </c>
      <c r="O61">
        <v>1353.22</v>
      </c>
      <c r="P61">
        <v>1254.9154632612599</v>
      </c>
      <c r="Q61">
        <v>954.11030877582004</v>
      </c>
      <c r="R61">
        <v>58.726801719947801</v>
      </c>
      <c r="S61" s="1">
        <f>(Table2[[#This Row],[Close Price]]-Table2[[#This Row],[20D EMA]])/Table2[[#This Row],[20D EMA]]</f>
        <v>3.3830419296197199E-2</v>
      </c>
      <c r="T61" s="1">
        <f>(Table2[[#This Row],[Close Price]]-Table2[[#This Row],[50D EMA]])/Table2[[#This Row],[50D EMA]]</f>
        <v>0.11481612981666101</v>
      </c>
      <c r="U61" s="1">
        <f>(Table2[[#This Row],[Close Price]]-Table2[[#This Row],[200D EMA]])/Table2[[#This Row],[200D EMA]]</f>
        <v>0.46628747968880008</v>
      </c>
      <c r="V61">
        <v>0.84485131105778299</v>
      </c>
      <c r="W61">
        <v>1386.75</v>
      </c>
      <c r="X61">
        <v>1434</v>
      </c>
      <c r="Y61">
        <v>1386.75</v>
      </c>
      <c r="Z61">
        <v>1434</v>
      </c>
      <c r="AA61">
        <v>1250.55</v>
      </c>
      <c r="AB61">
        <v>1445</v>
      </c>
      <c r="AC61" s="1">
        <f>(Table2[[#This Row],[Close Price]]/Table2[[#This Row],[Day Low]])-1</f>
        <v>8.83360374977471E-3</v>
      </c>
      <c r="AD61" s="1">
        <f>(Table2[[#This Row],[Day High]]/Table2[[#This Row],[Close Price]])-1</f>
        <v>2.501786990707644E-2</v>
      </c>
      <c r="AE61" s="1">
        <f>(Table2[[#This Row],[Close Price]]/Table2[[#This Row],[Current Week Low]])-1</f>
        <v>8.83360374977471E-3</v>
      </c>
      <c r="AF61" s="1">
        <f>(Table2[[#This Row],[Current Week High]]/Table2[[#This Row],[Close Price]])-1</f>
        <v>2.501786990707644E-2</v>
      </c>
      <c r="AG61" s="1">
        <f>(Table2[[#This Row],[Close Price]]/Table2[[#This Row],[Current Month Low]])-1</f>
        <v>0.11870776858182408</v>
      </c>
      <c r="AH61" s="1">
        <f>(Table2[[#This Row],[Current Month High]]/Table2[[#This Row],[Close Price]])-1</f>
        <v>3.288062902072908E-2</v>
      </c>
      <c r="AI61">
        <v>3.2880629020729</v>
      </c>
      <c r="AJ61">
        <v>199.571734475374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0.32</v>
      </c>
      <c r="AM61" t="s">
        <v>3215</v>
      </c>
      <c r="AN61">
        <v>3.46</v>
      </c>
      <c r="AO61" t="s">
        <v>3215</v>
      </c>
      <c r="AP61">
        <v>9.5623102190857998E-2</v>
      </c>
      <c r="AQ61">
        <f>(Table2[[#This Row],[Sharpe Ratio]]-AVERAGE(Table2[Sharpe Ratio]))/_xlfn.STDEV.P(Table2[Sharpe Ratio])</f>
        <v>0.42392479871755218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6.3087283759112021</v>
      </c>
      <c r="AS61">
        <f>_xlfn.RANK.AVG(Table2[[#This Row],[1Y Return vs Nifty Z-Score]],Table2[1Y Return vs Nifty Z-Score])</f>
        <v>35</v>
      </c>
      <c r="AT61">
        <f>_xlfn.RANK.AVG(Table2[[#This Row],[6M Return vs Nifty Z-Score]],Table2[6M Return vs Nifty Z-Score])</f>
        <v>59</v>
      </c>
      <c r="AU61">
        <f>_xlfn.RANK.AVG(Table2[[#This Row],[Sharpe Ratio Z-Score]],Table2[Sharpe Ratio Z-Score])</f>
        <v>234</v>
      </c>
      <c r="AV61">
        <f>(Table2[[#This Row],[Rank 1Y]]+Table2[[#This Row],[Rank 6M]]+Table2[[#This Row],[Rank Sharpe]])/3</f>
        <v>109.33333333333333</v>
      </c>
    </row>
    <row r="62" spans="1:48" x14ac:dyDescent="0.3">
      <c r="A62" t="s">
        <v>1157</v>
      </c>
      <c r="B62" t="s">
        <v>1158</v>
      </c>
      <c r="C62" t="s">
        <v>3171</v>
      </c>
      <c r="D62" t="s">
        <v>114</v>
      </c>
      <c r="E62">
        <v>11204.74986862</v>
      </c>
      <c r="F62">
        <v>1906.3</v>
      </c>
      <c r="G62">
        <v>50.972414798309003</v>
      </c>
      <c r="H62">
        <f>(Table2[[#This Row],[1Y Return vs Nifty]]-AVERAGE(Table2[1Y Return vs Nifty]))/_xlfn.STDEV.P(Table2[1Y Return vs Nifty])</f>
        <v>0.44775539235173117</v>
      </c>
      <c r="I62">
        <v>22.483055526085401</v>
      </c>
      <c r="J62">
        <f>(Table2[[#This Row],[1M Return vs Nifty]]-AVERAGE(Table2[1M Return vs Nifty]))/_xlfn.STDEV.P(Table2[1M Return vs Nifty])</f>
        <v>2.1656915406378472</v>
      </c>
      <c r="K62">
        <v>54.631485303996101</v>
      </c>
      <c r="L62">
        <f>(Table2[[#This Row],[6M Return vs Nifty]]-AVERAGE(Table2[6M Return vs Nifty]))/_xlfn.STDEV.P(Table2[6M Return vs Nifty])</f>
        <v>1.3797927077628827</v>
      </c>
      <c r="M62">
        <v>-3.8364538598348599</v>
      </c>
      <c r="N62">
        <f>(Table2[[#This Row],[1W Return vs Nifty]]-AVERAGE(Table2[1W Return vs Nifty]))/_xlfn.STDEV.P(Table2[1W Return vs Nifty])</f>
        <v>-0.83385421914716029</v>
      </c>
      <c r="O62">
        <v>1848.21</v>
      </c>
      <c r="P62">
        <v>1678.75111441177</v>
      </c>
      <c r="Q62">
        <v>1358.0310693342601</v>
      </c>
      <c r="R62">
        <v>51.824473353374799</v>
      </c>
      <c r="S62" s="1">
        <f>(Table2[[#This Row],[Close Price]]-Table2[[#This Row],[20D EMA]])/Table2[[#This Row],[20D EMA]]</f>
        <v>3.1430411046363731E-2</v>
      </c>
      <c r="T62" s="1">
        <f>(Table2[[#This Row],[Close Price]]-Table2[[#This Row],[50D EMA]])/Table2[[#This Row],[50D EMA]]</f>
        <v>0.13554652838932738</v>
      </c>
      <c r="U62" s="1">
        <f>(Table2[[#This Row],[Close Price]]-Table2[[#This Row],[200D EMA]])/Table2[[#This Row],[200D EMA]]</f>
        <v>0.40372340739929802</v>
      </c>
      <c r="V62">
        <v>1.3824670003663</v>
      </c>
      <c r="W62">
        <v>1889.15</v>
      </c>
      <c r="X62">
        <v>1973.95</v>
      </c>
      <c r="Y62">
        <v>1889.15</v>
      </c>
      <c r="Z62">
        <v>1973.95</v>
      </c>
      <c r="AA62">
        <v>1568.95</v>
      </c>
      <c r="AB62">
        <v>2200</v>
      </c>
      <c r="AC62" s="1">
        <f>(Table2[[#This Row],[Close Price]]/Table2[[#This Row],[Day Low]])-1</f>
        <v>9.0781568430244874E-3</v>
      </c>
      <c r="AD62" s="1">
        <f>(Table2[[#This Row],[Day High]]/Table2[[#This Row],[Close Price]])-1</f>
        <v>3.5487593768032344E-2</v>
      </c>
      <c r="AE62" s="1">
        <f>(Table2[[#This Row],[Close Price]]/Table2[[#This Row],[Current Week Low]])-1</f>
        <v>9.0781568430244874E-3</v>
      </c>
      <c r="AF62" s="1">
        <f>(Table2[[#This Row],[Current Week High]]/Table2[[#This Row],[Close Price]])-1</f>
        <v>3.5487593768032344E-2</v>
      </c>
      <c r="AG62" s="1">
        <f>(Table2[[#This Row],[Close Price]]/Table2[[#This Row],[Current Month Low]])-1</f>
        <v>0.21501641225023094</v>
      </c>
      <c r="AH62" s="1">
        <f>(Table2[[#This Row],[Current Month High]]/Table2[[#This Row],[Close Price]])-1</f>
        <v>0.15406809001731103</v>
      </c>
      <c r="AI62">
        <v>15.4068090017311</v>
      </c>
      <c r="AJ62">
        <v>97.933755580936506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0.22</v>
      </c>
      <c r="AM62" t="s">
        <v>3215</v>
      </c>
      <c r="AN62">
        <v>4.53</v>
      </c>
      <c r="AO62" t="s">
        <v>3215</v>
      </c>
      <c r="AP62">
        <v>0.16768479001930101</v>
      </c>
      <c r="AQ62">
        <f>(Table2[[#This Row],[Sharpe Ratio]]-AVERAGE(Table2[Sharpe Ratio]))/_xlfn.STDEV.P(Table2[Sharpe Ratio])</f>
        <v>1.2552549857233248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4.4146404073286254</v>
      </c>
      <c r="AS62">
        <f>_xlfn.RANK.AVG(Table2[[#This Row],[1Y Return vs Nifty Z-Score]],Table2[1Y Return vs Nifty Z-Score])</f>
        <v>184</v>
      </c>
      <c r="AT62">
        <f>_xlfn.RANK.AVG(Table2[[#This Row],[6M Return vs Nifty Z-Score]],Table2[6M Return vs Nifty Z-Score])</f>
        <v>69</v>
      </c>
      <c r="AU62">
        <f>_xlfn.RANK.AVG(Table2[[#This Row],[Sharpe Ratio Z-Score]],Table2[Sharpe Ratio Z-Score])</f>
        <v>81</v>
      </c>
      <c r="AV62">
        <f>(Table2[[#This Row],[Rank 1Y]]+Table2[[#This Row],[Rank 6M]]+Table2[[#This Row],[Rank Sharpe]])/3</f>
        <v>111.33333333333333</v>
      </c>
    </row>
    <row r="63" spans="1:48" x14ac:dyDescent="0.3">
      <c r="A63" t="s">
        <v>624</v>
      </c>
      <c r="B63" t="s">
        <v>625</v>
      </c>
      <c r="C63" t="s">
        <v>3183</v>
      </c>
      <c r="D63" t="s">
        <v>161</v>
      </c>
      <c r="E63">
        <v>31967.527280999999</v>
      </c>
      <c r="F63">
        <v>7385.25</v>
      </c>
      <c r="G63">
        <v>154.24856484672901</v>
      </c>
      <c r="H63">
        <f>(Table2[[#This Row],[1Y Return vs Nifty]]-AVERAGE(Table2[1Y Return vs Nifty]))/_xlfn.STDEV.P(Table2[1Y Return vs Nifty])</f>
        <v>2.181228930285172</v>
      </c>
      <c r="I63">
        <v>2.78677397904179</v>
      </c>
      <c r="J63">
        <f>(Table2[[#This Row],[1M Return vs Nifty]]-AVERAGE(Table2[1M Return vs Nifty]))/_xlfn.STDEV.P(Table2[1M Return vs Nifty])</f>
        <v>0.33822748472564529</v>
      </c>
      <c r="K63">
        <v>92.3460027507425</v>
      </c>
      <c r="L63">
        <f>(Table2[[#This Row],[6M Return vs Nifty]]-AVERAGE(Table2[6M Return vs Nifty]))/_xlfn.STDEV.P(Table2[6M Return vs Nifty])</f>
        <v>2.5602940308920279</v>
      </c>
      <c r="M63">
        <v>7.6173454534699401</v>
      </c>
      <c r="N63">
        <f>(Table2[[#This Row],[1W Return vs Nifty]]-AVERAGE(Table2[1W Return vs Nifty]))/_xlfn.STDEV.P(Table2[1W Return vs Nifty])</f>
        <v>1.4127272851810344</v>
      </c>
      <c r="O63">
        <v>6857.63</v>
      </c>
      <c r="P63">
        <v>6496.9108147697798</v>
      </c>
      <c r="Q63">
        <v>4931.6786159706498</v>
      </c>
      <c r="R63">
        <v>75.772533990134605</v>
      </c>
      <c r="S63" s="1">
        <f>(Table2[[#This Row],[Close Price]]-Table2[[#This Row],[20D EMA]])/Table2[[#This Row],[20D EMA]]</f>
        <v>7.6939117450197797E-2</v>
      </c>
      <c r="T63" s="1">
        <f>(Table2[[#This Row],[Close Price]]-Table2[[#This Row],[50D EMA]])/Table2[[#This Row],[50D EMA]]</f>
        <v>0.13673255037004825</v>
      </c>
      <c r="U63" s="1">
        <f>(Table2[[#This Row],[Close Price]]-Table2[[#This Row],[200D EMA]])/Table2[[#This Row],[200D EMA]]</f>
        <v>0.49751242428566889</v>
      </c>
      <c r="V63">
        <v>0.480496722565665</v>
      </c>
      <c r="W63">
        <v>7108.15</v>
      </c>
      <c r="X63">
        <v>7450</v>
      </c>
      <c r="Y63">
        <v>7108.15</v>
      </c>
      <c r="Z63">
        <v>7450</v>
      </c>
      <c r="AA63">
        <v>6454.15</v>
      </c>
      <c r="AB63">
        <v>7466</v>
      </c>
      <c r="AC63" s="1">
        <f>(Table2[[#This Row],[Close Price]]/Table2[[#This Row],[Day Low]])-1</f>
        <v>3.8983420439917538E-2</v>
      </c>
      <c r="AD63" s="1">
        <f>(Table2[[#This Row],[Day High]]/Table2[[#This Row],[Close Price]])-1</f>
        <v>8.7674757117226498E-3</v>
      </c>
      <c r="AE63" s="1">
        <f>(Table2[[#This Row],[Close Price]]/Table2[[#This Row],[Current Week Low]])-1</f>
        <v>3.8983420439917538E-2</v>
      </c>
      <c r="AF63" s="1">
        <f>(Table2[[#This Row],[Current Week High]]/Table2[[#This Row],[Close Price]])-1</f>
        <v>8.7674757117226498E-3</v>
      </c>
      <c r="AG63" s="1">
        <f>(Table2[[#This Row],[Close Price]]/Table2[[#This Row],[Current Month Low]])-1</f>
        <v>0.1442637682731267</v>
      </c>
      <c r="AH63" s="1">
        <f>(Table2[[#This Row],[Current Month High]]/Table2[[#This Row],[Close Price]])-1</f>
        <v>1.0933956196472749E-2</v>
      </c>
      <c r="AI63">
        <v>7.6456450357130699</v>
      </c>
      <c r="AJ63">
        <v>203.91975308641901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0.23</v>
      </c>
      <c r="AM63" t="s">
        <v>3215</v>
      </c>
      <c r="AN63">
        <v>11.18</v>
      </c>
      <c r="AO63" t="s">
        <v>3215</v>
      </c>
      <c r="AP63">
        <v>7.2918889882660001E-2</v>
      </c>
      <c r="AQ63">
        <f>(Table2[[#This Row],[Sharpe Ratio]]-AVERAGE(Table2[Sharpe Ratio]))/_xlfn.STDEV.P(Table2[Sharpe Ratio])</f>
        <v>0.16200063856010583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6.6544783696439858</v>
      </c>
      <c r="AS63">
        <f>_xlfn.RANK.AVG(Table2[[#This Row],[1Y Return vs Nifty Z-Score]],Table2[1Y Return vs Nifty Z-Score])</f>
        <v>33</v>
      </c>
      <c r="AT63">
        <f>_xlfn.RANK.AVG(Table2[[#This Row],[6M Return vs Nifty Z-Score]],Table2[6M Return vs Nifty Z-Score])</f>
        <v>16</v>
      </c>
      <c r="AU63">
        <f>_xlfn.RANK.AVG(Table2[[#This Row],[Sharpe Ratio Z-Score]],Table2[Sharpe Ratio Z-Score])</f>
        <v>301</v>
      </c>
      <c r="AV63">
        <f>(Table2[[#This Row],[Rank 1Y]]+Table2[[#This Row],[Rank 6M]]+Table2[[#This Row],[Rank Sharpe]])/3</f>
        <v>116.66666666666667</v>
      </c>
    </row>
    <row r="64" spans="1:48" x14ac:dyDescent="0.3">
      <c r="A64" t="s">
        <v>827</v>
      </c>
      <c r="B64" t="s">
        <v>828</v>
      </c>
      <c r="C64" t="s">
        <v>3171</v>
      </c>
      <c r="D64" t="s">
        <v>225</v>
      </c>
      <c r="E64">
        <v>20007.4411845</v>
      </c>
      <c r="F64">
        <v>2867.55</v>
      </c>
      <c r="G64">
        <v>100.383691753313</v>
      </c>
      <c r="H64">
        <f>(Table2[[#This Row],[1Y Return vs Nifty]]-AVERAGE(Table2[1Y Return vs Nifty]))/_xlfn.STDEV.P(Table2[1Y Return vs Nifty])</f>
        <v>1.2771157145252652</v>
      </c>
      <c r="I64">
        <v>10.610148205207899</v>
      </c>
      <c r="J64">
        <f>(Table2[[#This Row],[1M Return vs Nifty]]-AVERAGE(Table2[1M Return vs Nifty]))/_xlfn.STDEV.P(Table2[1M Return vs Nifty])</f>
        <v>1.0640972464936709</v>
      </c>
      <c r="K64">
        <v>62.631736004734002</v>
      </c>
      <c r="L64">
        <f>(Table2[[#This Row],[6M Return vs Nifty]]-AVERAGE(Table2[6M Return vs Nifty]))/_xlfn.STDEV.P(Table2[6M Return vs Nifty])</f>
        <v>1.63020838790307</v>
      </c>
      <c r="M64">
        <v>7.5691418922435503</v>
      </c>
      <c r="N64">
        <f>(Table2[[#This Row],[1W Return vs Nifty]]-AVERAGE(Table2[1W Return vs Nifty]))/_xlfn.STDEV.P(Table2[1W Return vs Nifty])</f>
        <v>1.4032724985087932</v>
      </c>
      <c r="O64">
        <v>2672.21</v>
      </c>
      <c r="P64">
        <v>2488.11899368177</v>
      </c>
      <c r="Q64">
        <v>1948.83995239059</v>
      </c>
      <c r="R64">
        <v>72.333967850557002</v>
      </c>
      <c r="S64" s="1">
        <f>(Table2[[#This Row],[Close Price]]-Table2[[#This Row],[20D EMA]])/Table2[[#This Row],[20D EMA]]</f>
        <v>7.3100542247802436E-2</v>
      </c>
      <c r="T64" s="1">
        <f>(Table2[[#This Row],[Close Price]]-Table2[[#This Row],[50D EMA]])/Table2[[#This Row],[50D EMA]]</f>
        <v>0.15249713027461392</v>
      </c>
      <c r="U64" s="1">
        <f>(Table2[[#This Row],[Close Price]]-Table2[[#This Row],[200D EMA]])/Table2[[#This Row],[200D EMA]]</f>
        <v>0.47141380003137406</v>
      </c>
      <c r="V64">
        <v>0.63736398353535795</v>
      </c>
      <c r="W64">
        <v>2822.15</v>
      </c>
      <c r="X64">
        <v>2905</v>
      </c>
      <c r="Y64">
        <v>2822.15</v>
      </c>
      <c r="Z64">
        <v>2905</v>
      </c>
      <c r="AA64">
        <v>2444.0500000000002</v>
      </c>
      <c r="AB64">
        <v>2905</v>
      </c>
      <c r="AC64" s="1">
        <f>(Table2[[#This Row],[Close Price]]/Table2[[#This Row],[Day Low]])-1</f>
        <v>1.6087025849086611E-2</v>
      </c>
      <c r="AD64" s="1">
        <f>(Table2[[#This Row],[Day High]]/Table2[[#This Row],[Close Price]])-1</f>
        <v>1.3059929207860366E-2</v>
      </c>
      <c r="AE64" s="1">
        <f>(Table2[[#This Row],[Close Price]]/Table2[[#This Row],[Current Week Low]])-1</f>
        <v>1.6087025849086611E-2</v>
      </c>
      <c r="AF64" s="1">
        <f>(Table2[[#This Row],[Current Week High]]/Table2[[#This Row],[Close Price]])-1</f>
        <v>1.3059929207860366E-2</v>
      </c>
      <c r="AG64" s="1">
        <f>(Table2[[#This Row],[Close Price]]/Table2[[#This Row],[Current Month Low]])-1</f>
        <v>0.1732779607618502</v>
      </c>
      <c r="AH64" s="1">
        <f>(Table2[[#This Row],[Current Month High]]/Table2[[#This Row],[Close Price]])-1</f>
        <v>1.3059929207860366E-2</v>
      </c>
      <c r="AI64">
        <v>1.3059929207860299</v>
      </c>
      <c r="AJ64">
        <v>145.79351133587599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0.12</v>
      </c>
      <c r="AM64" t="s">
        <v>3215</v>
      </c>
      <c r="AN64">
        <v>7.26</v>
      </c>
      <c r="AO64" t="s">
        <v>3215</v>
      </c>
      <c r="AP64">
        <v>9.3238532379302005E-2</v>
      </c>
      <c r="AQ64">
        <f>(Table2[[#This Row],[Sharpe Ratio]]-AVERAGE(Table2[Sharpe Ratio]))/_xlfn.STDEV.P(Table2[Sharpe Ratio])</f>
        <v>0.39641552260833068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5.7711093700391309</v>
      </c>
      <c r="AS64">
        <f>_xlfn.RANK.AVG(Table2[[#This Row],[1Y Return vs Nifty Z-Score]],Table2[1Y Return vs Nifty Z-Score])</f>
        <v>68</v>
      </c>
      <c r="AT64">
        <f>_xlfn.RANK.AVG(Table2[[#This Row],[6M Return vs Nifty Z-Score]],Table2[6M Return vs Nifty Z-Score])</f>
        <v>51</v>
      </c>
      <c r="AU64">
        <f>_xlfn.RANK.AVG(Table2[[#This Row],[Sharpe Ratio Z-Score]],Table2[Sharpe Ratio Z-Score])</f>
        <v>240</v>
      </c>
      <c r="AV64">
        <f>(Table2[[#This Row],[Rank 1Y]]+Table2[[#This Row],[Rank 6M]]+Table2[[#This Row],[Rank Sharpe]])/3</f>
        <v>119.66666666666667</v>
      </c>
    </row>
    <row r="65" spans="1:48" x14ac:dyDescent="0.3">
      <c r="A65" t="s">
        <v>1153</v>
      </c>
      <c r="B65" t="s">
        <v>1154</v>
      </c>
      <c r="C65" t="s">
        <v>3181</v>
      </c>
      <c r="D65" t="s">
        <v>261</v>
      </c>
      <c r="E65">
        <v>11210.8442292</v>
      </c>
      <c r="F65">
        <v>5523.65</v>
      </c>
      <c r="G65">
        <v>44.582136793895202</v>
      </c>
      <c r="H65">
        <f>(Table2[[#This Row],[1Y Return vs Nifty]]-AVERAGE(Table2[1Y Return vs Nifty]))/_xlfn.STDEV.P(Table2[1Y Return vs Nifty])</f>
        <v>0.34049560569725268</v>
      </c>
      <c r="I65">
        <v>8.7750547093718207</v>
      </c>
      <c r="J65">
        <f>(Table2[[#This Row],[1M Return vs Nifty]]-AVERAGE(Table2[1M Return vs Nifty]))/_xlfn.STDEV.P(Table2[1M Return vs Nifty])</f>
        <v>0.89383326063071145</v>
      </c>
      <c r="K65">
        <v>45.5102429779636</v>
      </c>
      <c r="L65">
        <f>(Table2[[#This Row],[6M Return vs Nifty]]-AVERAGE(Table2[6M Return vs Nifty]))/_xlfn.STDEV.P(Table2[6M Return vs Nifty])</f>
        <v>1.0942888921654264</v>
      </c>
      <c r="M65">
        <v>5.1553773299905696</v>
      </c>
      <c r="N65">
        <f>(Table2[[#This Row],[1W Return vs Nifty]]-AVERAGE(Table2[1W Return vs Nifty]))/_xlfn.STDEV.P(Table2[1W Return vs Nifty])</f>
        <v>0.92982969817429417</v>
      </c>
      <c r="O65">
        <v>5471.83</v>
      </c>
      <c r="P65">
        <v>5317.7293880718898</v>
      </c>
      <c r="Q65">
        <v>4536.9068619513901</v>
      </c>
      <c r="R65">
        <v>50.024356828724201</v>
      </c>
      <c r="S65" s="1">
        <f>(Table2[[#This Row],[Close Price]]-Table2[[#This Row],[20D EMA]])/Table2[[#This Row],[20D EMA]]</f>
        <v>9.4703234566862835E-3</v>
      </c>
      <c r="T65" s="1">
        <f>(Table2[[#This Row],[Close Price]]-Table2[[#This Row],[50D EMA]])/Table2[[#This Row],[50D EMA]]</f>
        <v>3.8723409354001141E-2</v>
      </c>
      <c r="U65" s="1">
        <f>(Table2[[#This Row],[Close Price]]-Table2[[#This Row],[200D EMA]])/Table2[[#This Row],[200D EMA]]</f>
        <v>0.21749248289046799</v>
      </c>
      <c r="V65">
        <v>1.79654113537505</v>
      </c>
      <c r="W65">
        <v>5492</v>
      </c>
      <c r="X65">
        <v>5789</v>
      </c>
      <c r="Y65">
        <v>5492</v>
      </c>
      <c r="Z65">
        <v>5789</v>
      </c>
      <c r="AA65">
        <v>5077.6499999999996</v>
      </c>
      <c r="AB65">
        <v>5999</v>
      </c>
      <c r="AC65" s="1">
        <f>(Table2[[#This Row],[Close Price]]/Table2[[#This Row],[Day Low]])-1</f>
        <v>5.7629278951201179E-3</v>
      </c>
      <c r="AD65" s="1">
        <f>(Table2[[#This Row],[Day High]]/Table2[[#This Row],[Close Price]])-1</f>
        <v>4.8038887329935998E-2</v>
      </c>
      <c r="AE65" s="1">
        <f>(Table2[[#This Row],[Close Price]]/Table2[[#This Row],[Current Week Low]])-1</f>
        <v>5.7629278951201179E-3</v>
      </c>
      <c r="AF65" s="1">
        <f>(Table2[[#This Row],[Current Week High]]/Table2[[#This Row],[Close Price]])-1</f>
        <v>4.8038887329935998E-2</v>
      </c>
      <c r="AG65" s="1">
        <f>(Table2[[#This Row],[Close Price]]/Table2[[#This Row],[Current Month Low]])-1</f>
        <v>8.7835908343426583E-2</v>
      </c>
      <c r="AH65" s="1">
        <f>(Table2[[#This Row],[Current Month High]]/Table2[[#This Row],[Close Price]])-1</f>
        <v>8.6057226652666241E-2</v>
      </c>
      <c r="AI65">
        <v>8.6057226652666206</v>
      </c>
      <c r="AJ65">
        <v>85.4725248896126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0.03</v>
      </c>
      <c r="AM65" t="s">
        <v>3215</v>
      </c>
      <c r="AN65">
        <v>3.49</v>
      </c>
      <c r="AO65" t="s">
        <v>3215</v>
      </c>
      <c r="AP65">
        <v>0.17991912251203099</v>
      </c>
      <c r="AQ65">
        <f>(Table2[[#This Row],[Sharpe Ratio]]-AVERAGE(Table2[Sharpe Ratio]))/_xlfn.STDEV.P(Table2[Sharpe Ratio])</f>
        <v>1.3963947539630799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4.6548422106307648</v>
      </c>
      <c r="AS65">
        <f>_xlfn.RANK.AVG(Table2[[#This Row],[1Y Return vs Nifty Z-Score]],Table2[1Y Return vs Nifty Z-Score])</f>
        <v>210</v>
      </c>
      <c r="AT65">
        <f>_xlfn.RANK.AVG(Table2[[#This Row],[6M Return vs Nifty Z-Score]],Table2[6M Return vs Nifty Z-Score])</f>
        <v>91</v>
      </c>
      <c r="AU65">
        <f>_xlfn.RANK.AVG(Table2[[#This Row],[Sharpe Ratio Z-Score]],Table2[Sharpe Ratio Z-Score])</f>
        <v>60</v>
      </c>
      <c r="AV65">
        <f>(Table2[[#This Row],[Rank 1Y]]+Table2[[#This Row],[Rank 6M]]+Table2[[#This Row],[Rank Sharpe]])/3</f>
        <v>120.33333333333333</v>
      </c>
    </row>
    <row r="66" spans="1:48" x14ac:dyDescent="0.3">
      <c r="A66" t="s">
        <v>104</v>
      </c>
      <c r="B66" t="s">
        <v>105</v>
      </c>
      <c r="C66" t="s">
        <v>3181</v>
      </c>
      <c r="D66" t="s">
        <v>106</v>
      </c>
      <c r="E66">
        <v>295642.02037500002</v>
      </c>
      <c r="F66">
        <v>4420.6499999999996</v>
      </c>
      <c r="G66">
        <v>94.452161886695293</v>
      </c>
      <c r="H66">
        <f>(Table2[[#This Row],[1Y Return vs Nifty]]-AVERAGE(Table2[1Y Return vs Nifty]))/_xlfn.STDEV.P(Table2[1Y Return vs Nifty])</f>
        <v>1.1775559414467471</v>
      </c>
      <c r="I66">
        <v>-5.4362764236627603</v>
      </c>
      <c r="J66">
        <f>(Table2[[#This Row],[1M Return vs Nifty]]-AVERAGE(Table2[1M Return vs Nifty]))/_xlfn.STDEV.P(Table2[1M Return vs Nifty])</f>
        <v>-0.42472510635124816</v>
      </c>
      <c r="K66">
        <v>14.286865593086601</v>
      </c>
      <c r="L66">
        <f>(Table2[[#This Row],[6M Return vs Nifty]]-AVERAGE(Table2[6M Return vs Nifty]))/_xlfn.STDEV.P(Table2[6M Return vs Nifty])</f>
        <v>0.11696660857916921</v>
      </c>
      <c r="M66">
        <v>2.7172954884178799</v>
      </c>
      <c r="N66">
        <f>(Table2[[#This Row],[1W Return vs Nifty]]-AVERAGE(Table2[1W Return vs Nifty]))/_xlfn.STDEV.P(Table2[1W Return vs Nifty])</f>
        <v>0.4516172359607204</v>
      </c>
      <c r="O66">
        <v>4512.6099999999997</v>
      </c>
      <c r="P66">
        <v>4647.5131829701404</v>
      </c>
      <c r="Q66">
        <v>4051.69335469199</v>
      </c>
      <c r="R66">
        <v>44.305396886634803</v>
      </c>
      <c r="S66" s="1">
        <f>(Table2[[#This Row],[Close Price]]-Table2[[#This Row],[20D EMA]])/Table2[[#This Row],[20D EMA]]</f>
        <v>-2.0378450608406231E-2</v>
      </c>
      <c r="T66" s="1">
        <f>(Table2[[#This Row],[Close Price]]-Table2[[#This Row],[50D EMA]])/Table2[[#This Row],[50D EMA]]</f>
        <v>-4.8813886919446388E-2</v>
      </c>
      <c r="U66" s="1">
        <f>(Table2[[#This Row],[Close Price]]-Table2[[#This Row],[200D EMA]])/Table2[[#This Row],[200D EMA]]</f>
        <v>9.1062331970593519E-2</v>
      </c>
      <c r="V66">
        <v>0.83966032871623097</v>
      </c>
      <c r="W66">
        <v>4385</v>
      </c>
      <c r="X66">
        <v>4463</v>
      </c>
      <c r="Y66">
        <v>4385</v>
      </c>
      <c r="Z66">
        <v>4463</v>
      </c>
      <c r="AA66">
        <v>4172</v>
      </c>
      <c r="AB66">
        <v>4950</v>
      </c>
      <c r="AC66" s="1">
        <f>(Table2[[#This Row],[Close Price]]/Table2[[#This Row],[Day Low]])-1</f>
        <v>8.1299885974912556E-3</v>
      </c>
      <c r="AD66" s="1">
        <f>(Table2[[#This Row],[Day High]]/Table2[[#This Row],[Close Price]])-1</f>
        <v>9.5800391345164382E-3</v>
      </c>
      <c r="AE66" s="1">
        <f>(Table2[[#This Row],[Close Price]]/Table2[[#This Row],[Current Week Low]])-1</f>
        <v>8.1299885974912556E-3</v>
      </c>
      <c r="AF66" s="1">
        <f>(Table2[[#This Row],[Current Week High]]/Table2[[#This Row],[Close Price]])-1</f>
        <v>9.5800391345164382E-3</v>
      </c>
      <c r="AG66" s="1">
        <f>(Table2[[#This Row],[Close Price]]/Table2[[#This Row],[Current Month Low]])-1</f>
        <v>5.9599712368168634E-2</v>
      </c>
      <c r="AH66" s="1">
        <f>(Table2[[#This Row],[Current Month High]]/Table2[[#This Row],[Close Price]])-1</f>
        <v>0.1197448339045164</v>
      </c>
      <c r="AI66">
        <v>28.369131236356601</v>
      </c>
      <c r="AJ66">
        <v>150.065052607761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</v>
      </c>
      <c r="AM66">
        <v>0</v>
      </c>
      <c r="AN66">
        <v>-4.76</v>
      </c>
      <c r="AO66" t="s">
        <v>3214</v>
      </c>
      <c r="AP66">
        <v>0.24336148721435599</v>
      </c>
      <c r="AQ66">
        <f>(Table2[[#This Row],[Sharpe Ratio]]-AVERAGE(Table2[Sharpe Ratio]))/_xlfn.STDEV.P(Table2[Sharpe Ratio])</f>
        <v>2.1282892529877753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79</v>
      </c>
      <c r="AT66">
        <f>_xlfn.RANK.AVG(Table2[[#This Row],[6M Return vs Nifty Z-Score]],Table2[6M Return vs Nifty Z-Score])</f>
        <v>275</v>
      </c>
      <c r="AU66">
        <f>_xlfn.RANK.AVG(Table2[[#This Row],[Sharpe Ratio Z-Score]],Table2[Sharpe Ratio Z-Score])</f>
        <v>11</v>
      </c>
      <c r="AV66">
        <f>(Table2[[#This Row],[Rank 1Y]]+Table2[[#This Row],[Rank 6M]]+Table2[[#This Row],[Rank Sharpe]])/3</f>
        <v>121.66666666666667</v>
      </c>
    </row>
    <row r="67" spans="1:48" x14ac:dyDescent="0.3">
      <c r="A67" t="s">
        <v>138</v>
      </c>
      <c r="B67" t="s">
        <v>139</v>
      </c>
      <c r="C67" t="s">
        <v>3181</v>
      </c>
      <c r="D67" t="s">
        <v>140</v>
      </c>
      <c r="E67">
        <v>208401.79441479</v>
      </c>
      <c r="F67">
        <v>285.10000000000002</v>
      </c>
      <c r="G67">
        <v>73.382035447270795</v>
      </c>
      <c r="H67">
        <f>(Table2[[#This Row],[1Y Return vs Nifty]]-AVERAGE(Table2[1Y Return vs Nifty]))/_xlfn.STDEV.P(Table2[1Y Return vs Nifty])</f>
        <v>0.82389726413809505</v>
      </c>
      <c r="I67">
        <v>-3.47358813815329</v>
      </c>
      <c r="J67">
        <f>(Table2[[#This Row],[1M Return vs Nifty]]-AVERAGE(Table2[1M Return vs Nifty]))/_xlfn.STDEV.P(Table2[1M Return vs Nifty])</f>
        <v>-0.24262259699374611</v>
      </c>
      <c r="K67">
        <v>19.4502054703248</v>
      </c>
      <c r="L67">
        <f>(Table2[[#This Row],[6M Return vs Nifty]]-AVERAGE(Table2[6M Return vs Nifty]))/_xlfn.STDEV.P(Table2[6M Return vs Nifty])</f>
        <v>0.27858420226711422</v>
      </c>
      <c r="M67">
        <v>5.44774053235541</v>
      </c>
      <c r="N67">
        <f>(Table2[[#This Row],[1W Return vs Nifty]]-AVERAGE(Table2[1W Return vs Nifty]))/_xlfn.STDEV.P(Table2[1W Return vs Nifty])</f>
        <v>0.98717466686219912</v>
      </c>
      <c r="O67">
        <v>289.23</v>
      </c>
      <c r="P67">
        <v>292.94333208134799</v>
      </c>
      <c r="Q67">
        <v>251.817644041101</v>
      </c>
      <c r="R67">
        <v>44.770843092457298</v>
      </c>
      <c r="S67" s="1">
        <f>(Table2[[#This Row],[Close Price]]-Table2[[#This Row],[20D EMA]])/Table2[[#This Row],[20D EMA]]</f>
        <v>-1.4279293295992791E-2</v>
      </c>
      <c r="T67" s="1">
        <f>(Table2[[#This Row],[Close Price]]-Table2[[#This Row],[50D EMA]])/Table2[[#This Row],[50D EMA]]</f>
        <v>-2.6774229765263738E-2</v>
      </c>
      <c r="U67" s="1">
        <f>(Table2[[#This Row],[Close Price]]-Table2[[#This Row],[200D EMA]])/Table2[[#This Row],[200D EMA]]</f>
        <v>0.13216848281475765</v>
      </c>
      <c r="V67">
        <v>1.3142064840229599</v>
      </c>
      <c r="W67">
        <v>283.60000000000002</v>
      </c>
      <c r="X67">
        <v>294.60000000000002</v>
      </c>
      <c r="Y67">
        <v>283.60000000000002</v>
      </c>
      <c r="Z67">
        <v>294.60000000000002</v>
      </c>
      <c r="AA67">
        <v>267.10000000000002</v>
      </c>
      <c r="AB67">
        <v>301.95</v>
      </c>
      <c r="AC67" s="1">
        <f>(Table2[[#This Row],[Close Price]]/Table2[[#This Row],[Day Low]])-1</f>
        <v>5.289139633286366E-3</v>
      </c>
      <c r="AD67" s="1">
        <f>(Table2[[#This Row],[Day High]]/Table2[[#This Row],[Close Price]])-1</f>
        <v>3.3321641529288071E-2</v>
      </c>
      <c r="AE67" s="1">
        <f>(Table2[[#This Row],[Close Price]]/Table2[[#This Row],[Current Week Low]])-1</f>
        <v>5.289139633286366E-3</v>
      </c>
      <c r="AF67" s="1">
        <f>(Table2[[#This Row],[Current Week High]]/Table2[[#This Row],[Close Price]])-1</f>
        <v>3.3321641529288071E-2</v>
      </c>
      <c r="AG67" s="1">
        <f>(Table2[[#This Row],[Close Price]]/Table2[[#This Row],[Current Month Low]])-1</f>
        <v>6.7390490453013818E-2</v>
      </c>
      <c r="AH67" s="1">
        <f>(Table2[[#This Row],[Current Month High]]/Table2[[#This Row],[Close Price]])-1</f>
        <v>5.9102069449315842E-2</v>
      </c>
      <c r="AI67">
        <v>19.4317783233952</v>
      </c>
      <c r="AJ67">
        <v>124.488188976377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-0.18</v>
      </c>
      <c r="AM67" t="s">
        <v>3214</v>
      </c>
      <c r="AN67">
        <v>-2.2599999999999998</v>
      </c>
      <c r="AO67" t="s">
        <v>3214</v>
      </c>
      <c r="AP67">
        <v>0.20458510592203</v>
      </c>
      <c r="AQ67">
        <f>(Table2[[#This Row],[Sharpe Ratio]]-AVERAGE(Table2[Sharpe Ratio]))/_xlfn.STDEV.P(Table2[Sharpe Ratio])</f>
        <v>1.6809506285039777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114</v>
      </c>
      <c r="AT67">
        <f>_xlfn.RANK.AVG(Table2[[#This Row],[6M Return vs Nifty Z-Score]],Table2[6M Return vs Nifty Z-Score])</f>
        <v>222</v>
      </c>
      <c r="AU67">
        <f>_xlfn.RANK.AVG(Table2[[#This Row],[Sharpe Ratio Z-Score]],Table2[Sharpe Ratio Z-Score])</f>
        <v>31</v>
      </c>
      <c r="AV67">
        <f>(Table2[[#This Row],[Rank 1Y]]+Table2[[#This Row],[Rank 6M]]+Table2[[#This Row],[Rank Sharpe]])/3</f>
        <v>122.33333333333333</v>
      </c>
    </row>
    <row r="68" spans="1:48" x14ac:dyDescent="0.3">
      <c r="A68" t="s">
        <v>920</v>
      </c>
      <c r="B68" t="s">
        <v>921</v>
      </c>
      <c r="C68" t="s">
        <v>3175</v>
      </c>
      <c r="D68" t="s">
        <v>519</v>
      </c>
      <c r="E68">
        <v>16741.188763670001</v>
      </c>
      <c r="F68">
        <v>603.95000000000005</v>
      </c>
      <c r="G68">
        <v>83.382973200873096</v>
      </c>
      <c r="H68">
        <f>(Table2[[#This Row],[1Y Return vs Nifty]]-AVERAGE(Table2[1Y Return vs Nifty]))/_xlfn.STDEV.P(Table2[1Y Return vs Nifty])</f>
        <v>0.99176139290607401</v>
      </c>
      <c r="I68">
        <v>-7.2872604222625803</v>
      </c>
      <c r="J68">
        <f>(Table2[[#This Row],[1M Return vs Nifty]]-AVERAGE(Table2[1M Return vs Nifty]))/_xlfn.STDEV.P(Table2[1M Return vs Nifty])</f>
        <v>-0.59646344779557714</v>
      </c>
      <c r="K68">
        <v>16.075659148950301</v>
      </c>
      <c r="L68">
        <f>(Table2[[#This Row],[6M Return vs Nifty]]-AVERAGE(Table2[6M Return vs Nifty]))/_xlfn.STDEV.P(Table2[6M Return vs Nifty])</f>
        <v>0.17295759832161278</v>
      </c>
      <c r="M68">
        <v>-0.76892236953448201</v>
      </c>
      <c r="N68">
        <f>(Table2[[#This Row],[1W Return vs Nifty]]-AVERAGE(Table2[1W Return vs Nifty]))/_xlfn.STDEV.P(Table2[1W Return vs Nifty])</f>
        <v>-0.23217967242728083</v>
      </c>
      <c r="O68">
        <v>615.41</v>
      </c>
      <c r="P68">
        <v>608.59923372320304</v>
      </c>
      <c r="Q68">
        <v>513.710619952054</v>
      </c>
      <c r="R68">
        <v>40.537632838371501</v>
      </c>
      <c r="S68" s="1">
        <f>(Table2[[#This Row],[Close Price]]-Table2[[#This Row],[20D EMA]])/Table2[[#This Row],[20D EMA]]</f>
        <v>-1.8621731853560915E-2</v>
      </c>
      <c r="T68" s="1">
        <f>(Table2[[#This Row],[Close Price]]-Table2[[#This Row],[50D EMA]])/Table2[[#This Row],[50D EMA]]</f>
        <v>-7.639236899396943E-3</v>
      </c>
      <c r="U68" s="1">
        <f>(Table2[[#This Row],[Close Price]]-Table2[[#This Row],[200D EMA]])/Table2[[#This Row],[200D EMA]]</f>
        <v>0.175661893180967</v>
      </c>
      <c r="V68">
        <v>0.40013819112864801</v>
      </c>
      <c r="W68">
        <v>601</v>
      </c>
      <c r="X68">
        <v>612.5</v>
      </c>
      <c r="Y68">
        <v>601</v>
      </c>
      <c r="Z68">
        <v>612.5</v>
      </c>
      <c r="AA68">
        <v>592.5</v>
      </c>
      <c r="AB68">
        <v>647.85</v>
      </c>
      <c r="AC68" s="1">
        <f>(Table2[[#This Row],[Close Price]]/Table2[[#This Row],[Day Low]])-1</f>
        <v>4.9084858569052869E-3</v>
      </c>
      <c r="AD68" s="1">
        <f>(Table2[[#This Row],[Day High]]/Table2[[#This Row],[Close Price]])-1</f>
        <v>1.4156801059690194E-2</v>
      </c>
      <c r="AE68" s="1">
        <f>(Table2[[#This Row],[Close Price]]/Table2[[#This Row],[Current Week Low]])-1</f>
        <v>4.9084858569052869E-3</v>
      </c>
      <c r="AF68" s="1">
        <f>(Table2[[#This Row],[Current Week High]]/Table2[[#This Row],[Close Price]])-1</f>
        <v>1.4156801059690194E-2</v>
      </c>
      <c r="AG68" s="1">
        <f>(Table2[[#This Row],[Close Price]]/Table2[[#This Row],[Current Month Low]])-1</f>
        <v>1.9324894514767932E-2</v>
      </c>
      <c r="AH68" s="1">
        <f>(Table2[[#This Row],[Current Month High]]/Table2[[#This Row],[Close Price]])-1</f>
        <v>7.2688136435135275E-2</v>
      </c>
      <c r="AI68">
        <v>19.8774733007699</v>
      </c>
      <c r="AJ68">
        <v>137.40172955974799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-0.04</v>
      </c>
      <c r="AM68" t="s">
        <v>3214</v>
      </c>
      <c r="AN68">
        <v>-0.78</v>
      </c>
      <c r="AO68" t="s">
        <v>3214</v>
      </c>
      <c r="AP68">
        <v>0.23293760695979199</v>
      </c>
      <c r="AQ68">
        <f>(Table2[[#This Row],[Sharpe Ratio]]-AVERAGE(Table2[Sharpe Ratio]))/_xlfn.STDEV.P(Table2[Sharpe Ratio])</f>
        <v>2.0080355289564586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2.3441113999612879</v>
      </c>
      <c r="AS68">
        <f>_xlfn.RANK.AVG(Table2[[#This Row],[1Y Return vs Nifty Z-Score]],Table2[1Y Return vs Nifty Z-Score])</f>
        <v>97</v>
      </c>
      <c r="AT68">
        <f>_xlfn.RANK.AVG(Table2[[#This Row],[6M Return vs Nifty Z-Score]],Table2[6M Return vs Nifty Z-Score])</f>
        <v>259</v>
      </c>
      <c r="AU68">
        <f>_xlfn.RANK.AVG(Table2[[#This Row],[Sharpe Ratio Z-Score]],Table2[Sharpe Ratio Z-Score])</f>
        <v>17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517</v>
      </c>
      <c r="B69" t="s">
        <v>518</v>
      </c>
      <c r="C69" t="s">
        <v>3175</v>
      </c>
      <c r="D69" t="s">
        <v>519</v>
      </c>
      <c r="E69">
        <v>42716.75</v>
      </c>
      <c r="F69">
        <v>502.55</v>
      </c>
      <c r="G69">
        <v>61.857278594927699</v>
      </c>
      <c r="H69">
        <f>(Table2[[#This Row],[1Y Return vs Nifty]]-AVERAGE(Table2[1Y Return vs Nifty]))/_xlfn.STDEV.P(Table2[1Y Return vs Nifty])</f>
        <v>0.63045607732693476</v>
      </c>
      <c r="I69">
        <v>-1.40609098952023</v>
      </c>
      <c r="J69">
        <f>(Table2[[#This Row],[1M Return vs Nifty]]-AVERAGE(Table2[1M Return vs Nifty]))/_xlfn.STDEV.P(Table2[1M Return vs Nifty])</f>
        <v>-5.0795692214605212E-2</v>
      </c>
      <c r="K69">
        <v>46.221521866922899</v>
      </c>
      <c r="L69">
        <f>(Table2[[#This Row],[6M Return vs Nifty]]-AVERAGE(Table2[6M Return vs Nifty]))/_xlfn.STDEV.P(Table2[6M Return vs Nifty])</f>
        <v>1.1165526178173826</v>
      </c>
      <c r="M69">
        <v>6.76627313605821</v>
      </c>
      <c r="N69">
        <f>(Table2[[#This Row],[1W Return vs Nifty]]-AVERAGE(Table2[1W Return vs Nifty]))/_xlfn.STDEV.P(Table2[1W Return vs Nifty])</f>
        <v>1.2457954859725453</v>
      </c>
      <c r="O69">
        <v>483.49</v>
      </c>
      <c r="P69">
        <v>493.33732118261997</v>
      </c>
      <c r="Q69">
        <v>436.56483509849801</v>
      </c>
      <c r="R69">
        <v>69.525294349331602</v>
      </c>
      <c r="S69" s="1">
        <f>(Table2[[#This Row],[Close Price]]-Table2[[#This Row],[20D EMA]])/Table2[[#This Row],[20D EMA]]</f>
        <v>3.9421704688825006E-2</v>
      </c>
      <c r="T69" s="1">
        <f>(Table2[[#This Row],[Close Price]]-Table2[[#This Row],[50D EMA]])/Table2[[#This Row],[50D EMA]]</f>
        <v>1.8674198001674712E-2</v>
      </c>
      <c r="U69" s="1">
        <f>(Table2[[#This Row],[Close Price]]-Table2[[#This Row],[200D EMA]])/Table2[[#This Row],[200D EMA]]</f>
        <v>0.15114631229199757</v>
      </c>
      <c r="V69">
        <v>1.00745746767957</v>
      </c>
      <c r="W69">
        <v>488.55</v>
      </c>
      <c r="X69">
        <v>505.3</v>
      </c>
      <c r="Y69">
        <v>488.55</v>
      </c>
      <c r="Z69">
        <v>505.3</v>
      </c>
      <c r="AA69">
        <v>454.05</v>
      </c>
      <c r="AB69">
        <v>505.3</v>
      </c>
      <c r="AC69" s="1">
        <f>(Table2[[#This Row],[Close Price]]/Table2[[#This Row],[Day Low]])-1</f>
        <v>2.8656227612322116E-2</v>
      </c>
      <c r="AD69" s="1">
        <f>(Table2[[#This Row],[Day High]]/Table2[[#This Row],[Close Price]])-1</f>
        <v>5.4720923291213808E-3</v>
      </c>
      <c r="AE69" s="1">
        <f>(Table2[[#This Row],[Close Price]]/Table2[[#This Row],[Current Week Low]])-1</f>
        <v>2.8656227612322116E-2</v>
      </c>
      <c r="AF69" s="1">
        <f>(Table2[[#This Row],[Current Week High]]/Table2[[#This Row],[Close Price]])-1</f>
        <v>5.4720923291213808E-3</v>
      </c>
      <c r="AG69" s="1">
        <f>(Table2[[#This Row],[Close Price]]/Table2[[#This Row],[Current Month Low]])-1</f>
        <v>0.1068164299086003</v>
      </c>
      <c r="AH69" s="1">
        <f>(Table2[[#This Row],[Current Month High]]/Table2[[#This Row],[Close Price]])-1</f>
        <v>5.4720923291213808E-3</v>
      </c>
      <c r="AI69">
        <v>23.4404536862003</v>
      </c>
      <c r="AJ69">
        <v>107.923045097227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-0.17</v>
      </c>
      <c r="AM69" t="s">
        <v>3214</v>
      </c>
      <c r="AN69">
        <v>4.7300000000000004</v>
      </c>
      <c r="AO69" t="s">
        <v>3215</v>
      </c>
      <c r="AP69">
        <v>0.13137026556446099</v>
      </c>
      <c r="AQ69">
        <f>(Table2[[#This Row],[Sharpe Ratio]]-AVERAGE(Table2[Sharpe Ratio]))/_xlfn.STDEV.P(Table2[Sharpe Ratio])</f>
        <v>0.83631724896173865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149</v>
      </c>
      <c r="AT69">
        <f>_xlfn.RANK.AVG(Table2[[#This Row],[6M Return vs Nifty Z-Score]],Table2[6M Return vs Nifty Z-Score])</f>
        <v>87</v>
      </c>
      <c r="AU69">
        <f>_xlfn.RANK.AVG(Table2[[#This Row],[Sharpe Ratio Z-Score]],Table2[Sharpe Ratio Z-Score])</f>
        <v>139</v>
      </c>
      <c r="AV69">
        <f>(Table2[[#This Row],[Rank 1Y]]+Table2[[#This Row],[Rank 6M]]+Table2[[#This Row],[Rank Sharpe]])/3</f>
        <v>125</v>
      </c>
    </row>
    <row r="70" spans="1:48" x14ac:dyDescent="0.3">
      <c r="A70" t="s">
        <v>562</v>
      </c>
      <c r="B70" t="s">
        <v>563</v>
      </c>
      <c r="C70" t="s">
        <v>3169</v>
      </c>
      <c r="D70" t="s">
        <v>564</v>
      </c>
      <c r="E70">
        <v>37914.928076479999</v>
      </c>
      <c r="F70">
        <v>1039.5999999999999</v>
      </c>
      <c r="G70">
        <v>75.908266597750497</v>
      </c>
      <c r="H70">
        <f>(Table2[[#This Row],[1Y Return vs Nifty]]-AVERAGE(Table2[1Y Return vs Nifty]))/_xlfn.STDEV.P(Table2[1Y Return vs Nifty])</f>
        <v>0.86629964695355233</v>
      </c>
      <c r="I70">
        <v>-4.7272442373798098</v>
      </c>
      <c r="J70">
        <f>(Table2[[#This Row],[1M Return vs Nifty]]-AVERAGE(Table2[1M Return vs Nifty]))/_xlfn.STDEV.P(Table2[1M Return vs Nifty])</f>
        <v>-0.35893955023893592</v>
      </c>
      <c r="K70">
        <v>33.592054980925099</v>
      </c>
      <c r="L70">
        <f>(Table2[[#This Row],[6M Return vs Nifty]]-AVERAGE(Table2[6M Return vs Nifty]))/_xlfn.STDEV.P(Table2[6M Return vs Nifty])</f>
        <v>0.72123793851946882</v>
      </c>
      <c r="M70">
        <v>-1.7626771281578399</v>
      </c>
      <c r="N70">
        <f>(Table2[[#This Row],[1W Return vs Nifty]]-AVERAGE(Table2[1W Return vs Nifty]))/_xlfn.STDEV.P(Table2[1W Return vs Nifty])</f>
        <v>-0.42709762056768708</v>
      </c>
      <c r="O70">
        <v>1073.3</v>
      </c>
      <c r="P70">
        <v>1046.5398867393301</v>
      </c>
      <c r="Q70">
        <v>858.32980968912705</v>
      </c>
      <c r="R70">
        <v>38.6387060818262</v>
      </c>
      <c r="S70" s="1">
        <f>(Table2[[#This Row],[Close Price]]-Table2[[#This Row],[20D EMA]])/Table2[[#This Row],[20D EMA]]</f>
        <v>-3.1398490636355213E-2</v>
      </c>
      <c r="T70" s="1">
        <f>(Table2[[#This Row],[Close Price]]-Table2[[#This Row],[50D EMA]])/Table2[[#This Row],[50D EMA]]</f>
        <v>-6.6312682653238897E-3</v>
      </c>
      <c r="U70" s="1">
        <f>(Table2[[#This Row],[Close Price]]-Table2[[#This Row],[200D EMA]])/Table2[[#This Row],[200D EMA]]</f>
        <v>0.21118943821434555</v>
      </c>
      <c r="V70">
        <v>0.76888086741394901</v>
      </c>
      <c r="W70">
        <v>1036</v>
      </c>
      <c r="X70">
        <v>1083.95</v>
      </c>
      <c r="Y70">
        <v>1036</v>
      </c>
      <c r="Z70">
        <v>1083.95</v>
      </c>
      <c r="AA70">
        <v>1016.95</v>
      </c>
      <c r="AB70">
        <v>1134.8</v>
      </c>
      <c r="AC70" s="1">
        <f>(Table2[[#This Row],[Close Price]]/Table2[[#This Row],[Day Low]])-1</f>
        <v>3.4749034749033125E-3</v>
      </c>
      <c r="AD70" s="1">
        <f>(Table2[[#This Row],[Day High]]/Table2[[#This Row],[Close Price]])-1</f>
        <v>4.2660638707195275E-2</v>
      </c>
      <c r="AE70" s="1">
        <f>(Table2[[#This Row],[Close Price]]/Table2[[#This Row],[Current Week Low]])-1</f>
        <v>3.4749034749033125E-3</v>
      </c>
      <c r="AF70" s="1">
        <f>(Table2[[#This Row],[Current Week High]]/Table2[[#This Row],[Close Price]])-1</f>
        <v>4.2660638707195275E-2</v>
      </c>
      <c r="AG70" s="1">
        <f>(Table2[[#This Row],[Close Price]]/Table2[[#This Row],[Current Month Low]])-1</f>
        <v>2.2272481439598701E-2</v>
      </c>
      <c r="AH70" s="1">
        <f>(Table2[[#This Row],[Current Month High]]/Table2[[#This Row],[Close Price]])-1</f>
        <v>9.1573682185456029E-2</v>
      </c>
      <c r="AI70">
        <v>16.871873797614398</v>
      </c>
      <c r="AJ70">
        <v>113.229412367962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0.03</v>
      </c>
      <c r="AM70" t="s">
        <v>3215</v>
      </c>
      <c r="AN70">
        <v>-6.19</v>
      </c>
      <c r="AO70" t="s">
        <v>3214</v>
      </c>
      <c r="AP70">
        <v>0.13067510174685501</v>
      </c>
      <c r="AQ70">
        <f>(Table2[[#This Row],[Sharpe Ratio]]-AVERAGE(Table2[Sharpe Ratio]))/_xlfn.STDEV.P(Table2[Sharpe Ratio])</f>
        <v>0.82829758297964484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1.6297979976460433</v>
      </c>
      <c r="AS70">
        <f>_xlfn.RANK.AVG(Table2[[#This Row],[1Y Return vs Nifty Z-Score]],Table2[1Y Return vs Nifty Z-Score])</f>
        <v>110</v>
      </c>
      <c r="AT70">
        <f>_xlfn.RANK.AVG(Table2[[#This Row],[6M Return vs Nifty Z-Score]],Table2[6M Return vs Nifty Z-Score])</f>
        <v>132</v>
      </c>
      <c r="AU70">
        <f>_xlfn.RANK.AVG(Table2[[#This Row],[Sharpe Ratio Z-Score]],Table2[Sharpe Ratio Z-Score])</f>
        <v>140</v>
      </c>
      <c r="AV70">
        <f>(Table2[[#This Row],[Rank 1Y]]+Table2[[#This Row],[Rank 6M]]+Table2[[#This Row],[Rank Sharpe]])/3</f>
        <v>127.33333333333333</v>
      </c>
    </row>
    <row r="71" spans="1:48" x14ac:dyDescent="0.3">
      <c r="A71" t="s">
        <v>1261</v>
      </c>
      <c r="B71" t="s">
        <v>1262</v>
      </c>
      <c r="C71" t="s">
        <v>3183</v>
      </c>
      <c r="D71" t="s">
        <v>270</v>
      </c>
      <c r="E71">
        <v>9499.4048727499994</v>
      </c>
      <c r="F71">
        <v>2286.25</v>
      </c>
      <c r="G71">
        <v>97.353966661189503</v>
      </c>
      <c r="H71">
        <f>(Table2[[#This Row],[1Y Return vs Nifty]]-AVERAGE(Table2[1Y Return vs Nifty]))/_xlfn.STDEV.P(Table2[1Y Return vs Nifty])</f>
        <v>1.2262622670260437</v>
      </c>
      <c r="I71">
        <v>15.8352051347886</v>
      </c>
      <c r="J71">
        <f>(Table2[[#This Row],[1M Return vs Nifty]]-AVERAGE(Table2[1M Return vs Nifty]))/_xlfn.STDEV.P(Table2[1M Return vs Nifty])</f>
        <v>1.5488894498391261</v>
      </c>
      <c r="K71">
        <v>80.7920866201558</v>
      </c>
      <c r="L71">
        <f>(Table2[[#This Row],[6M Return vs Nifty]]-AVERAGE(Table2[6M Return vs Nifty]))/_xlfn.STDEV.P(Table2[6M Return vs Nifty])</f>
        <v>2.1986451433319556</v>
      </c>
      <c r="M71">
        <v>12.180500223726201</v>
      </c>
      <c r="N71">
        <f>(Table2[[#This Row],[1W Return vs Nifty]]-AVERAGE(Table2[1W Return vs Nifty]))/_xlfn.STDEV.P(Table2[1W Return vs Nifty])</f>
        <v>2.3077577312214577</v>
      </c>
      <c r="O71">
        <v>2092.96</v>
      </c>
      <c r="P71">
        <v>1915.8942302581499</v>
      </c>
      <c r="Q71">
        <v>1486.7896473891899</v>
      </c>
      <c r="R71">
        <v>68.918236048542596</v>
      </c>
      <c r="S71" s="1">
        <f>(Table2[[#This Row],[Close Price]]-Table2[[#This Row],[20D EMA]])/Table2[[#This Row],[20D EMA]]</f>
        <v>9.2352457763167931E-2</v>
      </c>
      <c r="T71" s="1">
        <f>(Table2[[#This Row],[Close Price]]-Table2[[#This Row],[50D EMA]])/Table2[[#This Row],[50D EMA]]</f>
        <v>0.19330700196949174</v>
      </c>
      <c r="U71" s="1">
        <f>(Table2[[#This Row],[Close Price]]-Table2[[#This Row],[200D EMA]])/Table2[[#This Row],[200D EMA]]</f>
        <v>0.5377091197901912</v>
      </c>
      <c r="V71">
        <v>1.2194633558689001</v>
      </c>
      <c r="W71">
        <v>2216.0500000000002</v>
      </c>
      <c r="X71">
        <v>2326.6999999999998</v>
      </c>
      <c r="Y71">
        <v>2216.0500000000002</v>
      </c>
      <c r="Z71">
        <v>2326.6999999999998</v>
      </c>
      <c r="AA71">
        <v>1785.2</v>
      </c>
      <c r="AB71">
        <v>2367</v>
      </c>
      <c r="AC71" s="1">
        <f>(Table2[[#This Row],[Close Price]]/Table2[[#This Row],[Day Low]])-1</f>
        <v>3.1677985605017778E-2</v>
      </c>
      <c r="AD71" s="1">
        <f>(Table2[[#This Row],[Day High]]/Table2[[#This Row],[Close Price]])-1</f>
        <v>1.7692728266812452E-2</v>
      </c>
      <c r="AE71" s="1">
        <f>(Table2[[#This Row],[Close Price]]/Table2[[#This Row],[Current Week Low]])-1</f>
        <v>3.1677985605017778E-2</v>
      </c>
      <c r="AF71" s="1">
        <f>(Table2[[#This Row],[Current Week High]]/Table2[[#This Row],[Close Price]])-1</f>
        <v>1.7692728266812452E-2</v>
      </c>
      <c r="AG71" s="1">
        <f>(Table2[[#This Row],[Close Price]]/Table2[[#This Row],[Current Month Low]])-1</f>
        <v>0.28066883262379561</v>
      </c>
      <c r="AH71" s="1">
        <f>(Table2[[#This Row],[Current Month High]]/Table2[[#This Row],[Close Price]])-1</f>
        <v>3.5319846910880193E-2</v>
      </c>
      <c r="AI71">
        <v>3.5319846910880099</v>
      </c>
      <c r="AJ71">
        <v>162.154569430111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0.47</v>
      </c>
      <c r="AM71" t="s">
        <v>3215</v>
      </c>
      <c r="AN71">
        <v>9.1</v>
      </c>
      <c r="AO71" t="s">
        <v>3215</v>
      </c>
      <c r="AP71">
        <v>7.6484335821075E-2</v>
      </c>
      <c r="AQ71">
        <f>(Table2[[#This Row],[Sharpe Ratio]]-AVERAGE(Table2[Sharpe Ratio]))/_xlfn.STDEV.P(Table2[Sharpe Ratio])</f>
        <v>0.20313293684595846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7.4846875282645406</v>
      </c>
      <c r="AS71">
        <f>_xlfn.RANK.AVG(Table2[[#This Row],[1Y Return vs Nifty Z-Score]],Table2[1Y Return vs Nifty Z-Score])</f>
        <v>72</v>
      </c>
      <c r="AT71">
        <f>_xlfn.RANK.AVG(Table2[[#This Row],[6M Return vs Nifty Z-Score]],Table2[6M Return vs Nifty Z-Score])</f>
        <v>25</v>
      </c>
      <c r="AU71">
        <f>_xlfn.RANK.AVG(Table2[[#This Row],[Sharpe Ratio Z-Score]],Table2[Sharpe Ratio Z-Score])</f>
        <v>291</v>
      </c>
      <c r="AV71">
        <f>(Table2[[#This Row],[Rank 1Y]]+Table2[[#This Row],[Rank 6M]]+Table2[[#This Row],[Rank Sharpe]])/3</f>
        <v>129.33333333333334</v>
      </c>
    </row>
    <row r="72" spans="1:48" x14ac:dyDescent="0.3">
      <c r="A72" t="s">
        <v>991</v>
      </c>
      <c r="B72" t="s">
        <v>992</v>
      </c>
      <c r="C72" t="s">
        <v>3173</v>
      </c>
      <c r="D72" t="s">
        <v>54</v>
      </c>
      <c r="E72">
        <v>15008.82293291</v>
      </c>
      <c r="F72">
        <v>978.35</v>
      </c>
      <c r="G72">
        <v>280.85284571217602</v>
      </c>
      <c r="H72">
        <f>(Table2[[#This Row],[1Y Return vs Nifty]]-AVERAGE(Table2[1Y Return vs Nifty]))/_xlfn.STDEV.P(Table2[1Y Return vs Nifty])</f>
        <v>4.3062613851786908</v>
      </c>
      <c r="I72">
        <v>-3.5748578099075301</v>
      </c>
      <c r="J72">
        <f>(Table2[[#This Row],[1M Return vs Nifty]]-AVERAGE(Table2[1M Return vs Nifty]))/_xlfn.STDEV.P(Table2[1M Return vs Nifty])</f>
        <v>-0.25201861850384072</v>
      </c>
      <c r="K72">
        <v>47.8081224382192</v>
      </c>
      <c r="L72">
        <f>(Table2[[#This Row],[6M Return vs Nifty]]-AVERAGE(Table2[6M Return vs Nifty]))/_xlfn.STDEV.P(Table2[6M Return vs Nifty])</f>
        <v>1.1662147691716305</v>
      </c>
      <c r="M72">
        <v>-3.6059590273268198</v>
      </c>
      <c r="N72">
        <f>(Table2[[#This Row],[1W Return vs Nifty]]-AVERAGE(Table2[1W Return vs Nifty]))/_xlfn.STDEV.P(Table2[1W Return vs Nifty])</f>
        <v>-0.78864429243277478</v>
      </c>
      <c r="O72">
        <v>1001.21</v>
      </c>
      <c r="P72">
        <v>951.94551632855905</v>
      </c>
      <c r="Q72">
        <v>696.22904139634102</v>
      </c>
      <c r="R72">
        <v>39.927308900540098</v>
      </c>
      <c r="S72" s="1">
        <f>(Table2[[#This Row],[Close Price]]-Table2[[#This Row],[20D EMA]])/Table2[[#This Row],[20D EMA]]</f>
        <v>-2.2832372828877071E-2</v>
      </c>
      <c r="T72" s="1">
        <f>(Table2[[#This Row],[Close Price]]-Table2[[#This Row],[50D EMA]])/Table2[[#This Row],[50D EMA]]</f>
        <v>2.7737389607419088E-2</v>
      </c>
      <c r="U72" s="1">
        <f>(Table2[[#This Row],[Close Price]]-Table2[[#This Row],[200D EMA]])/Table2[[#This Row],[200D EMA]]</f>
        <v>0.40521285644425814</v>
      </c>
      <c r="V72">
        <v>0.31193349815335297</v>
      </c>
      <c r="W72">
        <v>970.25</v>
      </c>
      <c r="X72">
        <v>999.9</v>
      </c>
      <c r="Y72">
        <v>970.25</v>
      </c>
      <c r="Z72">
        <v>999.9</v>
      </c>
      <c r="AA72">
        <v>955.55</v>
      </c>
      <c r="AB72">
        <v>1097.7</v>
      </c>
      <c r="AC72" s="1">
        <f>(Table2[[#This Row],[Close Price]]/Table2[[#This Row],[Day Low]])-1</f>
        <v>8.3483638237566993E-3</v>
      </c>
      <c r="AD72" s="1">
        <f>(Table2[[#This Row],[Day High]]/Table2[[#This Row],[Close Price]])-1</f>
        <v>2.2026881995195868E-2</v>
      </c>
      <c r="AE72" s="1">
        <f>(Table2[[#This Row],[Close Price]]/Table2[[#This Row],[Current Week Low]])-1</f>
        <v>8.3483638237566993E-3</v>
      </c>
      <c r="AF72" s="1">
        <f>(Table2[[#This Row],[Current Week High]]/Table2[[#This Row],[Close Price]])-1</f>
        <v>2.2026881995195868E-2</v>
      </c>
      <c r="AG72" s="1">
        <f>(Table2[[#This Row],[Close Price]]/Table2[[#This Row],[Current Month Low]])-1</f>
        <v>2.3860603840720085E-2</v>
      </c>
      <c r="AH72" s="1">
        <f>(Table2[[#This Row],[Current Month High]]/Table2[[#This Row],[Close Price]])-1</f>
        <v>0.12199110747687425</v>
      </c>
      <c r="AI72">
        <v>12.199110747687399</v>
      </c>
      <c r="AJ72">
        <v>358.78077373974202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-0.02</v>
      </c>
      <c r="AM72" t="s">
        <v>3214</v>
      </c>
      <c r="AN72">
        <v>-3.78</v>
      </c>
      <c r="AO72" t="s">
        <v>3214</v>
      </c>
      <c r="AP72">
        <v>7.0623422256015006E-2</v>
      </c>
      <c r="AQ72">
        <f>(Table2[[#This Row],[Sharpe Ratio]]-AVERAGE(Table2[Sharpe Ratio]))/_xlfn.STDEV.P(Table2[Sharpe Ratio])</f>
        <v>0.13551927809200878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4.5673325215057146</v>
      </c>
      <c r="AS72">
        <f>_xlfn.RANK.AVG(Table2[[#This Row],[1Y Return vs Nifty Z-Score]],Table2[1Y Return vs Nifty Z-Score])</f>
        <v>2</v>
      </c>
      <c r="AT72">
        <f>_xlfn.RANK.AVG(Table2[[#This Row],[6M Return vs Nifty Z-Score]],Table2[6M Return vs Nifty Z-Score])</f>
        <v>83</v>
      </c>
      <c r="AU72">
        <f>_xlfn.RANK.AVG(Table2[[#This Row],[Sharpe Ratio Z-Score]],Table2[Sharpe Ratio Z-Score])</f>
        <v>309</v>
      </c>
      <c r="AV72">
        <f>(Table2[[#This Row],[Rank 1Y]]+Table2[[#This Row],[Rank 6M]]+Table2[[#This Row],[Rank Sharpe]])/3</f>
        <v>131.33333333333334</v>
      </c>
    </row>
    <row r="73" spans="1:48" x14ac:dyDescent="0.3">
      <c r="A73" t="s">
        <v>229</v>
      </c>
      <c r="B73" t="s">
        <v>230</v>
      </c>
      <c r="C73" t="s">
        <v>3181</v>
      </c>
      <c r="D73" t="s">
        <v>164</v>
      </c>
      <c r="E73">
        <v>116019.88877506999</v>
      </c>
      <c r="F73">
        <v>759.05</v>
      </c>
      <c r="G73">
        <v>39.391366848296897</v>
      </c>
      <c r="H73">
        <f>(Table2[[#This Row],[1Y Return vs Nifty]]-AVERAGE(Table2[1Y Return vs Nifty]))/_xlfn.STDEV.P(Table2[1Y Return vs Nifty])</f>
        <v>0.25336936853624104</v>
      </c>
      <c r="I73">
        <v>5.0557828817066603</v>
      </c>
      <c r="J73">
        <f>(Table2[[#This Row],[1M Return vs Nifty]]-AVERAGE(Table2[1M Return vs Nifty]))/_xlfn.STDEV.P(Table2[1M Return vs Nifty])</f>
        <v>0.54875109052712856</v>
      </c>
      <c r="K73">
        <v>31.999034704051301</v>
      </c>
      <c r="L73">
        <f>(Table2[[#This Row],[6M Return vs Nifty]]-AVERAGE(Table2[6M Return vs Nifty]))/_xlfn.STDEV.P(Table2[6M Return vs Nifty])</f>
        <v>0.67137484409498194</v>
      </c>
      <c r="M73">
        <v>2.1625705268706801</v>
      </c>
      <c r="N73">
        <f>(Table2[[#This Row],[1W Return vs Nifty]]-AVERAGE(Table2[1W Return vs Nifty]))/_xlfn.STDEV.P(Table2[1W Return vs Nifty])</f>
        <v>0.34281186889326404</v>
      </c>
      <c r="O73">
        <v>739.23</v>
      </c>
      <c r="P73">
        <v>718.31190670627996</v>
      </c>
      <c r="Q73">
        <v>609.91534516561001</v>
      </c>
      <c r="R73">
        <v>59.154430181403598</v>
      </c>
      <c r="S73" s="1">
        <f>(Table2[[#This Row],[Close Price]]-Table2[[#This Row],[20D EMA]])/Table2[[#This Row],[20D EMA]]</f>
        <v>2.681168242630837E-2</v>
      </c>
      <c r="T73" s="1">
        <f>(Table2[[#This Row],[Close Price]]-Table2[[#This Row],[50D EMA]])/Table2[[#This Row],[50D EMA]]</f>
        <v>5.671365449101199E-2</v>
      </c>
      <c r="U73" s="1">
        <f>(Table2[[#This Row],[Close Price]]-Table2[[#This Row],[200D EMA]])/Table2[[#This Row],[200D EMA]]</f>
        <v>0.24451697439075826</v>
      </c>
      <c r="V73">
        <v>1.07906787063684</v>
      </c>
      <c r="W73">
        <v>754.75</v>
      </c>
      <c r="X73">
        <v>771.95</v>
      </c>
      <c r="Y73">
        <v>754.75</v>
      </c>
      <c r="Z73">
        <v>771.95</v>
      </c>
      <c r="AA73">
        <v>658.75</v>
      </c>
      <c r="AB73">
        <v>814.4</v>
      </c>
      <c r="AC73" s="1">
        <f>(Table2[[#This Row],[Close Price]]/Table2[[#This Row],[Day Low]])-1</f>
        <v>5.6972507452799359E-3</v>
      </c>
      <c r="AD73" s="1">
        <f>(Table2[[#This Row],[Day High]]/Table2[[#This Row],[Close Price]])-1</f>
        <v>1.6994927870364496E-2</v>
      </c>
      <c r="AE73" s="1">
        <f>(Table2[[#This Row],[Close Price]]/Table2[[#This Row],[Current Week Low]])-1</f>
        <v>5.6972507452799359E-3</v>
      </c>
      <c r="AF73" s="1">
        <f>(Table2[[#This Row],[Current Week High]]/Table2[[#This Row],[Close Price]])-1</f>
        <v>1.6994927870364496E-2</v>
      </c>
      <c r="AG73" s="1">
        <f>(Table2[[#This Row],[Close Price]]/Table2[[#This Row],[Current Month Low]])-1</f>
        <v>0.15225806451612889</v>
      </c>
      <c r="AH73" s="1">
        <f>(Table2[[#This Row],[Current Month High]]/Table2[[#This Row],[Close Price]])-1</f>
        <v>7.2920097490283942E-2</v>
      </c>
      <c r="AI73">
        <v>7.2920097490283897</v>
      </c>
      <c r="AJ73">
        <v>111.316815144766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-0.01</v>
      </c>
      <c r="AM73" t="s">
        <v>3214</v>
      </c>
      <c r="AN73">
        <v>4.0999999999999996</v>
      </c>
      <c r="AO73" t="s">
        <v>3215</v>
      </c>
      <c r="AP73">
        <v>0.22465879968988001</v>
      </c>
      <c r="AQ73">
        <f>(Table2[[#This Row],[Sharpe Ratio]]-AVERAGE(Table2[Sharpe Ratio]))/_xlfn.STDEV.P(Table2[Sharpe Ratio])</f>
        <v>1.9125281573796835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3.7288353294312993</v>
      </c>
      <c r="AS73">
        <f>_xlfn.RANK.AVG(Table2[[#This Row],[1Y Return vs Nifty Z-Score]],Table2[1Y Return vs Nifty Z-Score])</f>
        <v>233</v>
      </c>
      <c r="AT73">
        <f>_xlfn.RANK.AVG(Table2[[#This Row],[6M Return vs Nifty Z-Score]],Table2[6M Return vs Nifty Z-Score])</f>
        <v>142</v>
      </c>
      <c r="AU73">
        <f>_xlfn.RANK.AVG(Table2[[#This Row],[Sharpe Ratio Z-Score]],Table2[Sharpe Ratio Z-Score])</f>
        <v>20</v>
      </c>
      <c r="AV73">
        <f>(Table2[[#This Row],[Rank 1Y]]+Table2[[#This Row],[Rank 6M]]+Table2[[#This Row],[Rank Sharpe]])/3</f>
        <v>131.66666666666666</v>
      </c>
    </row>
    <row r="74" spans="1:48" x14ac:dyDescent="0.3">
      <c r="A74" t="s">
        <v>551</v>
      </c>
      <c r="B74" t="s">
        <v>552</v>
      </c>
      <c r="C74" t="s">
        <v>3169</v>
      </c>
      <c r="D74" t="s">
        <v>395</v>
      </c>
      <c r="E74">
        <v>38376.079908940002</v>
      </c>
      <c r="F74">
        <v>2043.7</v>
      </c>
      <c r="G74">
        <v>48.860820055892702</v>
      </c>
      <c r="H74">
        <f>(Table2[[#This Row],[1Y Return vs Nifty]]-AVERAGE(Table2[1Y Return vs Nifty]))/_xlfn.STDEV.P(Table2[1Y Return vs Nifty])</f>
        <v>0.41231261483628451</v>
      </c>
      <c r="I74">
        <v>19.095720725173301</v>
      </c>
      <c r="J74">
        <f>(Table2[[#This Row],[1M Return vs Nifty]]-AVERAGE(Table2[1M Return vs Nifty]))/_xlfn.STDEV.P(Table2[1M Return vs Nifty])</f>
        <v>1.8514072134554647</v>
      </c>
      <c r="K74">
        <v>63.330194619579601</v>
      </c>
      <c r="L74">
        <f>(Table2[[#This Row],[6M Return vs Nifty]]-AVERAGE(Table2[6M Return vs Nifty]))/_xlfn.STDEV.P(Table2[6M Return vs Nifty])</f>
        <v>1.652070826422678</v>
      </c>
      <c r="M74">
        <v>-0.99628271273945102</v>
      </c>
      <c r="N74">
        <f>(Table2[[#This Row],[1W Return vs Nifty]]-AVERAGE(Table2[1W Return vs Nifty]))/_xlfn.STDEV.P(Table2[1W Return vs Nifty])</f>
        <v>-0.27677479129483984</v>
      </c>
      <c r="O74">
        <v>1917.33</v>
      </c>
      <c r="P74">
        <v>1740.19716236253</v>
      </c>
      <c r="Q74">
        <v>1364.27850317508</v>
      </c>
      <c r="R74">
        <v>66.365007987827497</v>
      </c>
      <c r="S74" s="1">
        <f>(Table2[[#This Row],[Close Price]]-Table2[[#This Row],[20D EMA]])/Table2[[#This Row],[20D EMA]]</f>
        <v>6.5909363542009006E-2</v>
      </c>
      <c r="T74" s="1">
        <f>(Table2[[#This Row],[Close Price]]-Table2[[#This Row],[50D EMA]])/Table2[[#This Row],[50D EMA]]</f>
        <v>0.17440715581068292</v>
      </c>
      <c r="U74" s="1">
        <f>(Table2[[#This Row],[Close Price]]-Table2[[#This Row],[200D EMA]])/Table2[[#This Row],[200D EMA]]</f>
        <v>0.49800791791683668</v>
      </c>
      <c r="V74">
        <v>0.58499750221221103</v>
      </c>
      <c r="W74">
        <v>1995.65</v>
      </c>
      <c r="X74">
        <v>2060</v>
      </c>
      <c r="Y74">
        <v>1995.65</v>
      </c>
      <c r="Z74">
        <v>2060</v>
      </c>
      <c r="AA74">
        <v>1612</v>
      </c>
      <c r="AB74">
        <v>2122.8000000000002</v>
      </c>
      <c r="AC74" s="1">
        <f>(Table2[[#This Row],[Close Price]]/Table2[[#This Row],[Day Low]])-1</f>
        <v>2.4077368276000266E-2</v>
      </c>
      <c r="AD74" s="1">
        <f>(Table2[[#This Row],[Day High]]/Table2[[#This Row],[Close Price]])-1</f>
        <v>7.9757302930958396E-3</v>
      </c>
      <c r="AE74" s="1">
        <f>(Table2[[#This Row],[Close Price]]/Table2[[#This Row],[Current Week Low]])-1</f>
        <v>2.4077368276000266E-2</v>
      </c>
      <c r="AF74" s="1">
        <f>(Table2[[#This Row],[Current Week High]]/Table2[[#This Row],[Close Price]])-1</f>
        <v>7.9757302930958396E-3</v>
      </c>
      <c r="AG74" s="1">
        <f>(Table2[[#This Row],[Close Price]]/Table2[[#This Row],[Current Month Low]])-1</f>
        <v>0.26780397022332503</v>
      </c>
      <c r="AH74" s="1">
        <f>(Table2[[#This Row],[Current Month High]]/Table2[[#This Row],[Close Price]])-1</f>
        <v>3.8704310808827191E-2</v>
      </c>
      <c r="AI74">
        <v>3.8704310808827098</v>
      </c>
      <c r="AJ74">
        <v>112.641764644677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0.33</v>
      </c>
      <c r="AM74" t="s">
        <v>3215</v>
      </c>
      <c r="AN74">
        <v>10.02</v>
      </c>
      <c r="AO74" t="s">
        <v>3215</v>
      </c>
      <c r="AP74">
        <v>0.12522492163328999</v>
      </c>
      <c r="AQ74">
        <f>(Table2[[#This Row],[Sharpe Ratio]]-AVERAGE(Table2[Sharpe Ratio]))/_xlfn.STDEV.P(Table2[Sharpe Ratio])</f>
        <v>0.76542229668588158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4.4044381601054683</v>
      </c>
      <c r="AS74">
        <f>_xlfn.RANK.AVG(Table2[[#This Row],[1Y Return vs Nifty Z-Score]],Table2[1Y Return vs Nifty Z-Score])</f>
        <v>195</v>
      </c>
      <c r="AT74">
        <f>_xlfn.RANK.AVG(Table2[[#This Row],[6M Return vs Nifty Z-Score]],Table2[6M Return vs Nifty Z-Score])</f>
        <v>48</v>
      </c>
      <c r="AU74">
        <f>_xlfn.RANK.AVG(Table2[[#This Row],[Sharpe Ratio Z-Score]],Table2[Sharpe Ratio Z-Score])</f>
        <v>157</v>
      </c>
      <c r="AV74">
        <f>(Table2[[#This Row],[Rank 1Y]]+Table2[[#This Row],[Rank 6M]]+Table2[[#This Row],[Rank Sharpe]])/3</f>
        <v>133.33333333333334</v>
      </c>
    </row>
    <row r="75" spans="1:48" x14ac:dyDescent="0.3">
      <c r="A75" t="s">
        <v>268</v>
      </c>
      <c r="B75" t="s">
        <v>269</v>
      </c>
      <c r="C75" t="s">
        <v>3183</v>
      </c>
      <c r="D75" t="s">
        <v>270</v>
      </c>
      <c r="E75">
        <v>104333.676064175</v>
      </c>
      <c r="F75">
        <v>11529.85</v>
      </c>
      <c r="G75">
        <v>100.382840680492</v>
      </c>
      <c r="H75">
        <f>(Table2[[#This Row],[1Y Return vs Nifty]]-AVERAGE(Table2[1Y Return vs Nifty]))/_xlfn.STDEV.P(Table2[1Y Return vs Nifty])</f>
        <v>1.2771014294050957</v>
      </c>
      <c r="I75">
        <v>9.5982471515085006</v>
      </c>
      <c r="J75">
        <f>(Table2[[#This Row],[1M Return vs Nifty]]-AVERAGE(Table2[1M Return vs Nifty]))/_xlfn.STDEV.P(Table2[1M Return vs Nifty])</f>
        <v>0.97021085482331526</v>
      </c>
      <c r="K75">
        <v>16.527105658689301</v>
      </c>
      <c r="L75">
        <f>(Table2[[#This Row],[6M Return vs Nifty]]-AVERAGE(Table2[6M Return vs Nifty]))/_xlfn.STDEV.P(Table2[6M Return vs Nifty])</f>
        <v>0.18708831609684179</v>
      </c>
      <c r="M75">
        <v>6.3656834277733898</v>
      </c>
      <c r="N75">
        <f>(Table2[[#This Row],[1W Return vs Nifty]]-AVERAGE(Table2[1W Return vs Nifty]))/_xlfn.STDEV.P(Table2[1W Return vs Nifty])</f>
        <v>1.1672226556967862</v>
      </c>
      <c r="O75">
        <v>11153.6</v>
      </c>
      <c r="P75">
        <v>10837.465784202701</v>
      </c>
      <c r="Q75">
        <v>9123.5747719244591</v>
      </c>
      <c r="R75">
        <v>62.983231937259802</v>
      </c>
      <c r="S75" s="1">
        <f>(Table2[[#This Row],[Close Price]]-Table2[[#This Row],[20D EMA]])/Table2[[#This Row],[20D EMA]]</f>
        <v>3.3733503084205994E-2</v>
      </c>
      <c r="T75" s="1">
        <f>(Table2[[#This Row],[Close Price]]-Table2[[#This Row],[50D EMA]])/Table2[[#This Row],[50D EMA]]</f>
        <v>6.3888018618389331E-2</v>
      </c>
      <c r="U75" s="1">
        <f>(Table2[[#This Row],[Close Price]]-Table2[[#This Row],[200D EMA]])/Table2[[#This Row],[200D EMA]]</f>
        <v>0.26374258864850397</v>
      </c>
      <c r="V75">
        <v>0.647560945004795</v>
      </c>
      <c r="W75">
        <v>11400</v>
      </c>
      <c r="X75">
        <v>11830.5</v>
      </c>
      <c r="Y75">
        <v>11400</v>
      </c>
      <c r="Z75">
        <v>11830.5</v>
      </c>
      <c r="AA75">
        <v>10510.6</v>
      </c>
      <c r="AB75">
        <v>12124.05</v>
      </c>
      <c r="AC75" s="1">
        <f>(Table2[[#This Row],[Close Price]]/Table2[[#This Row],[Day Low]])-1</f>
        <v>1.1390350877193089E-2</v>
      </c>
      <c r="AD75" s="1">
        <f>(Table2[[#This Row],[Day High]]/Table2[[#This Row],[Close Price]])-1</f>
        <v>2.6075794568012567E-2</v>
      </c>
      <c r="AE75" s="1">
        <f>(Table2[[#This Row],[Close Price]]/Table2[[#This Row],[Current Week Low]])-1</f>
        <v>1.1390350877193089E-2</v>
      </c>
      <c r="AF75" s="1">
        <f>(Table2[[#This Row],[Current Week High]]/Table2[[#This Row],[Close Price]])-1</f>
        <v>2.6075794568012567E-2</v>
      </c>
      <c r="AG75" s="1">
        <f>(Table2[[#This Row],[Close Price]]/Table2[[#This Row],[Current Month Low]])-1</f>
        <v>9.6973531482503317E-2</v>
      </c>
      <c r="AH75" s="1">
        <f>(Table2[[#This Row],[Current Month High]]/Table2[[#This Row],[Close Price]])-1</f>
        <v>5.1535796215909091E-2</v>
      </c>
      <c r="AI75">
        <v>15.3354119958195</v>
      </c>
      <c r="AJ75">
        <v>141.20772795263599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-0.1</v>
      </c>
      <c r="AM75" t="s">
        <v>3214</v>
      </c>
      <c r="AN75">
        <v>3.74</v>
      </c>
      <c r="AO75" t="s">
        <v>3215</v>
      </c>
      <c r="AP75">
        <v>0.167889785887994</v>
      </c>
      <c r="AQ75">
        <f>(Table2[[#This Row],[Sharpe Ratio]]-AVERAGE(Table2[Sharpe Ratio]))/_xlfn.STDEV.P(Table2[Sharpe Ratio])</f>
        <v>1.2576198936097689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4.8592431496318076</v>
      </c>
      <c r="AS75">
        <f>_xlfn.RANK.AVG(Table2[[#This Row],[1Y Return vs Nifty Z-Score]],Table2[1Y Return vs Nifty Z-Score])</f>
        <v>69</v>
      </c>
      <c r="AT75">
        <f>_xlfn.RANK.AVG(Table2[[#This Row],[6M Return vs Nifty Z-Score]],Table2[6M Return vs Nifty Z-Score])</f>
        <v>253</v>
      </c>
      <c r="AU75">
        <f>_xlfn.RANK.AVG(Table2[[#This Row],[Sharpe Ratio Z-Score]],Table2[Sharpe Ratio Z-Score])</f>
        <v>79</v>
      </c>
      <c r="AV75">
        <f>(Table2[[#This Row],[Rank 1Y]]+Table2[[#This Row],[Rank 6M]]+Table2[[#This Row],[Rank Sharpe]])/3</f>
        <v>133.66666666666666</v>
      </c>
    </row>
    <row r="76" spans="1:48" x14ac:dyDescent="0.3">
      <c r="A76" t="s">
        <v>966</v>
      </c>
      <c r="B76" t="s">
        <v>967</v>
      </c>
      <c r="C76" t="s">
        <v>3181</v>
      </c>
      <c r="D76" t="s">
        <v>164</v>
      </c>
      <c r="E76">
        <v>15709.11709965</v>
      </c>
      <c r="F76">
        <v>700.05</v>
      </c>
      <c r="G76">
        <v>45.003824302386398</v>
      </c>
      <c r="H76">
        <f>(Table2[[#This Row],[1Y Return vs Nifty]]-AVERAGE(Table2[1Y Return vs Nifty]))/_xlfn.STDEV.P(Table2[1Y Return vs Nifty])</f>
        <v>0.3475735625818176</v>
      </c>
      <c r="I76">
        <v>10.7694177547184</v>
      </c>
      <c r="J76">
        <f>(Table2[[#This Row],[1M Return vs Nifty]]-AVERAGE(Table2[1M Return vs Nifty]))/_xlfn.STDEV.P(Table2[1M Return vs Nifty])</f>
        <v>1.078874623443558</v>
      </c>
      <c r="K76">
        <v>27.621139383865199</v>
      </c>
      <c r="L76">
        <f>(Table2[[#This Row],[6M Return vs Nifty]]-AVERAGE(Table2[6M Return vs Nifty]))/_xlfn.STDEV.P(Table2[6M Return vs Nifty])</f>
        <v>0.53434243408740179</v>
      </c>
      <c r="M76">
        <v>9.47542674777287</v>
      </c>
      <c r="N76">
        <f>(Table2[[#This Row],[1W Return vs Nifty]]-AVERAGE(Table2[1W Return vs Nifty]))/_xlfn.STDEV.P(Table2[1W Return vs Nifty])</f>
        <v>1.7771767534435199</v>
      </c>
      <c r="O76">
        <v>650.26</v>
      </c>
      <c r="P76">
        <v>631.14361584115795</v>
      </c>
      <c r="Q76">
        <v>556.72044871020705</v>
      </c>
      <c r="R76">
        <v>78.372603047711706</v>
      </c>
      <c r="S76" s="1">
        <f>(Table2[[#This Row],[Close Price]]-Table2[[#This Row],[20D EMA]])/Table2[[#This Row],[20D EMA]]</f>
        <v>7.6569372251099499E-2</v>
      </c>
      <c r="T76" s="1">
        <f>(Table2[[#This Row],[Close Price]]-Table2[[#This Row],[50D EMA]])/Table2[[#This Row],[50D EMA]]</f>
        <v>0.10917702790514149</v>
      </c>
      <c r="U76" s="1">
        <f>(Table2[[#This Row],[Close Price]]-Table2[[#This Row],[200D EMA]])/Table2[[#This Row],[200D EMA]]</f>
        <v>0.25745336213507952</v>
      </c>
      <c r="V76">
        <v>1.3038220071239801</v>
      </c>
      <c r="W76">
        <v>685.8</v>
      </c>
      <c r="X76">
        <v>704.75</v>
      </c>
      <c r="Y76">
        <v>685.8</v>
      </c>
      <c r="Z76">
        <v>704.75</v>
      </c>
      <c r="AA76">
        <v>604.20000000000005</v>
      </c>
      <c r="AB76">
        <v>710</v>
      </c>
      <c r="AC76" s="1">
        <f>(Table2[[#This Row],[Close Price]]/Table2[[#This Row],[Day Low]])-1</f>
        <v>2.0778652668416386E-2</v>
      </c>
      <c r="AD76" s="1">
        <f>(Table2[[#This Row],[Day High]]/Table2[[#This Row],[Close Price]])-1</f>
        <v>6.7138061567031393E-3</v>
      </c>
      <c r="AE76" s="1">
        <f>(Table2[[#This Row],[Close Price]]/Table2[[#This Row],[Current Week Low]])-1</f>
        <v>2.0778652668416386E-2</v>
      </c>
      <c r="AF76" s="1">
        <f>(Table2[[#This Row],[Current Week High]]/Table2[[#This Row],[Close Price]])-1</f>
        <v>6.7138061567031393E-3</v>
      </c>
      <c r="AG76" s="1">
        <f>(Table2[[#This Row],[Close Price]]/Table2[[#This Row],[Current Month Low]])-1</f>
        <v>0.15863952333664333</v>
      </c>
      <c r="AH76" s="1">
        <f>(Table2[[#This Row],[Current Month High]]/Table2[[#This Row],[Close Price]])-1</f>
        <v>1.4213270480680107E-2</v>
      </c>
      <c r="AI76">
        <v>2.3855438897221601</v>
      </c>
      <c r="AJ76">
        <v>96.2986330178759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0.05</v>
      </c>
      <c r="AM76" t="s">
        <v>3215</v>
      </c>
      <c r="AN76">
        <v>12.43</v>
      </c>
      <c r="AO76" t="s">
        <v>3215</v>
      </c>
      <c r="AP76">
        <v>0.20718142681651999</v>
      </c>
      <c r="AQ76">
        <f>(Table2[[#This Row],[Sharpe Ratio]]-AVERAGE(Table2[Sharpe Ratio]))/_xlfn.STDEV.P(Table2[Sharpe Ratio])</f>
        <v>1.7109027431405632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5.4488701166968605</v>
      </c>
      <c r="AS76">
        <f>_xlfn.RANK.AVG(Table2[[#This Row],[1Y Return vs Nifty Z-Score]],Table2[1Y Return vs Nifty Z-Score])</f>
        <v>206</v>
      </c>
      <c r="AT76">
        <f>_xlfn.RANK.AVG(Table2[[#This Row],[6M Return vs Nifty Z-Score]],Table2[6M Return vs Nifty Z-Score])</f>
        <v>167</v>
      </c>
      <c r="AU76">
        <f>_xlfn.RANK.AVG(Table2[[#This Row],[Sharpe Ratio Z-Score]],Table2[Sharpe Ratio Z-Score])</f>
        <v>28</v>
      </c>
      <c r="AV76">
        <f>(Table2[[#This Row],[Rank 1Y]]+Table2[[#This Row],[Rank 6M]]+Table2[[#This Row],[Rank Sharpe]])/3</f>
        <v>133.66666666666666</v>
      </c>
    </row>
    <row r="77" spans="1:48" x14ac:dyDescent="0.3">
      <c r="A77" t="s">
        <v>259</v>
      </c>
      <c r="B77" t="s">
        <v>260</v>
      </c>
      <c r="C77" t="s">
        <v>3181</v>
      </c>
      <c r="D77" t="s">
        <v>261</v>
      </c>
      <c r="E77">
        <v>105503.70600000001</v>
      </c>
      <c r="F77">
        <v>3806.05</v>
      </c>
      <c r="G77">
        <v>95.301608287514895</v>
      </c>
      <c r="H77">
        <f>(Table2[[#This Row],[1Y Return vs Nifty]]-AVERAGE(Table2[1Y Return vs Nifty]))/_xlfn.STDEV.P(Table2[1Y Return vs Nifty])</f>
        <v>1.1918137624153176</v>
      </c>
      <c r="I77">
        <v>1.3245288527580401</v>
      </c>
      <c r="J77">
        <f>(Table2[[#This Row],[1M Return vs Nifty]]-AVERAGE(Table2[1M Return vs Nifty]))/_xlfn.STDEV.P(Table2[1M Return vs Nifty])</f>
        <v>0.2025571855966482</v>
      </c>
      <c r="K77">
        <v>11.1204409120019</v>
      </c>
      <c r="L77">
        <f>(Table2[[#This Row],[6M Return vs Nifty]]-AVERAGE(Table2[6M Return vs Nifty]))/_xlfn.STDEV.P(Table2[6M Return vs Nifty])</f>
        <v>1.7854415750841176E-2</v>
      </c>
      <c r="M77">
        <v>1.5360792094335201</v>
      </c>
      <c r="N77">
        <f>(Table2[[#This Row],[1W Return vs Nifty]]-AVERAGE(Table2[1W Return vs Nifty]))/_xlfn.STDEV.P(Table2[1W Return vs Nifty])</f>
        <v>0.21993004008894676</v>
      </c>
      <c r="O77">
        <v>3801.55</v>
      </c>
      <c r="P77">
        <v>3773.5976097051198</v>
      </c>
      <c r="Q77">
        <v>3246.4595621819599</v>
      </c>
      <c r="R77">
        <v>49.842038674121902</v>
      </c>
      <c r="S77" s="1">
        <f>(Table2[[#This Row],[Close Price]]-Table2[[#This Row],[20D EMA]])/Table2[[#This Row],[20D EMA]]</f>
        <v>1.1837276900211755E-3</v>
      </c>
      <c r="T77" s="1">
        <f>(Table2[[#This Row],[Close Price]]-Table2[[#This Row],[50D EMA]])/Table2[[#This Row],[50D EMA]]</f>
        <v>8.5998544761152519E-3</v>
      </c>
      <c r="U77" s="1">
        <f>(Table2[[#This Row],[Close Price]]-Table2[[#This Row],[200D EMA]])/Table2[[#This Row],[200D EMA]]</f>
        <v>0.17236944650003189</v>
      </c>
      <c r="V77">
        <v>0.59863662768659698</v>
      </c>
      <c r="W77">
        <v>3761</v>
      </c>
      <c r="X77">
        <v>3875.9</v>
      </c>
      <c r="Y77">
        <v>3761</v>
      </c>
      <c r="Z77">
        <v>3875.9</v>
      </c>
      <c r="AA77">
        <v>3610.6</v>
      </c>
      <c r="AB77">
        <v>3927</v>
      </c>
      <c r="AC77" s="1">
        <f>(Table2[[#This Row],[Close Price]]/Table2[[#This Row],[Day Low]])-1</f>
        <v>1.197819728795535E-2</v>
      </c>
      <c r="AD77" s="1">
        <f>(Table2[[#This Row],[Day High]]/Table2[[#This Row],[Close Price]])-1</f>
        <v>1.8352360058328188E-2</v>
      </c>
      <c r="AE77" s="1">
        <f>(Table2[[#This Row],[Close Price]]/Table2[[#This Row],[Current Week Low]])-1</f>
        <v>1.197819728795535E-2</v>
      </c>
      <c r="AF77" s="1">
        <f>(Table2[[#This Row],[Current Week High]]/Table2[[#This Row],[Close Price]])-1</f>
        <v>1.8352360058328188E-2</v>
      </c>
      <c r="AG77" s="1">
        <f>(Table2[[#This Row],[Close Price]]/Table2[[#This Row],[Current Month Low]])-1</f>
        <v>5.4132277183847721E-2</v>
      </c>
      <c r="AH77" s="1">
        <f>(Table2[[#This Row],[Current Month High]]/Table2[[#This Row],[Close Price]])-1</f>
        <v>3.1778352885537542E-2</v>
      </c>
      <c r="AI77">
        <v>9.6123277413591293</v>
      </c>
      <c r="AJ77">
        <v>129.411410144359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-0.11</v>
      </c>
      <c r="AM77" t="s">
        <v>3214</v>
      </c>
      <c r="AN77">
        <v>-0.44</v>
      </c>
      <c r="AO77" t="s">
        <v>3214</v>
      </c>
      <c r="AP77">
        <v>0.22803325263008301</v>
      </c>
      <c r="AQ77">
        <f>(Table2[[#This Row],[Sharpe Ratio]]-AVERAGE(Table2[Sharpe Ratio]))/_xlfn.STDEV.P(Table2[Sharpe Ratio])</f>
        <v>1.951457090053307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3.5836124939050609</v>
      </c>
      <c r="AS77">
        <f>_xlfn.RANK.AVG(Table2[[#This Row],[1Y Return vs Nifty Z-Score]],Table2[1Y Return vs Nifty Z-Score])</f>
        <v>75</v>
      </c>
      <c r="AT77">
        <f>_xlfn.RANK.AVG(Table2[[#This Row],[6M Return vs Nifty Z-Score]],Table2[6M Return vs Nifty Z-Score])</f>
        <v>312</v>
      </c>
      <c r="AU77">
        <f>_xlfn.RANK.AVG(Table2[[#This Row],[Sharpe Ratio Z-Score]],Table2[Sharpe Ratio Z-Score])</f>
        <v>18</v>
      </c>
      <c r="AV77">
        <f>(Table2[[#This Row],[Rank 1Y]]+Table2[[#This Row],[Rank 6M]]+Table2[[#This Row],[Rank Sharpe]])/3</f>
        <v>135</v>
      </c>
    </row>
    <row r="78" spans="1:48" x14ac:dyDescent="0.3">
      <c r="A78" t="s">
        <v>1124</v>
      </c>
      <c r="B78" t="s">
        <v>1125</v>
      </c>
      <c r="C78" t="s">
        <v>3182</v>
      </c>
      <c r="D78" t="s">
        <v>465</v>
      </c>
      <c r="E78">
        <v>11708.060498675</v>
      </c>
      <c r="F78">
        <v>1759.25</v>
      </c>
      <c r="G78">
        <v>29.518023969041899</v>
      </c>
      <c r="H78">
        <f>(Table2[[#This Row],[1Y Return vs Nifty]]-AVERAGE(Table2[1Y Return vs Nifty]))/_xlfn.STDEV.P(Table2[1Y Return vs Nifty])</f>
        <v>8.7646899175136642E-2</v>
      </c>
      <c r="I78">
        <v>-13.006099633030299</v>
      </c>
      <c r="J78">
        <f>(Table2[[#This Row],[1M Return vs Nifty]]-AVERAGE(Table2[1M Return vs Nifty]))/_xlfn.STDEV.P(Table2[1M Return vs Nifty])</f>
        <v>-1.1270698505451353</v>
      </c>
      <c r="K78">
        <v>44.262931778885999</v>
      </c>
      <c r="L78">
        <f>(Table2[[#This Row],[6M Return vs Nifty]]-AVERAGE(Table2[6M Return vs Nifty]))/_xlfn.STDEV.P(Table2[6M Return vs Nifty])</f>
        <v>1.0552468303667029</v>
      </c>
      <c r="M78">
        <v>-2.7797666322949501</v>
      </c>
      <c r="N78">
        <f>(Table2[[#This Row],[1W Return vs Nifty]]-AVERAGE(Table2[1W Return vs Nifty]))/_xlfn.STDEV.P(Table2[1W Return vs Nifty])</f>
        <v>-0.62659251354931345</v>
      </c>
      <c r="O78">
        <v>1868.96</v>
      </c>
      <c r="P78">
        <v>1871.1483222459201</v>
      </c>
      <c r="Q78">
        <v>1541.39107192248</v>
      </c>
      <c r="R78">
        <v>21.2555009635327</v>
      </c>
      <c r="S78" s="1">
        <f>(Table2[[#This Row],[Close Price]]-Table2[[#This Row],[20D EMA]])/Table2[[#This Row],[20D EMA]]</f>
        <v>-5.8701095796592773E-2</v>
      </c>
      <c r="T78" s="1">
        <f>(Table2[[#This Row],[Close Price]]-Table2[[#This Row],[50D EMA]])/Table2[[#This Row],[50D EMA]]</f>
        <v>-5.9801952050284123E-2</v>
      </c>
      <c r="U78" s="1">
        <f>(Table2[[#This Row],[Close Price]]-Table2[[#This Row],[200D EMA]])/Table2[[#This Row],[200D EMA]]</f>
        <v>0.14133916567052529</v>
      </c>
      <c r="V78">
        <v>0.26311452115601902</v>
      </c>
      <c r="W78">
        <v>1745</v>
      </c>
      <c r="X78">
        <v>1800</v>
      </c>
      <c r="Y78">
        <v>1745</v>
      </c>
      <c r="Z78">
        <v>1800</v>
      </c>
      <c r="AA78">
        <v>1745</v>
      </c>
      <c r="AB78">
        <v>2182</v>
      </c>
      <c r="AC78" s="1">
        <f>(Table2[[#This Row],[Close Price]]/Table2[[#This Row],[Day Low]])-1</f>
        <v>8.1661891117479346E-3</v>
      </c>
      <c r="AD78" s="1">
        <f>(Table2[[#This Row],[Day High]]/Table2[[#This Row],[Close Price]])-1</f>
        <v>2.3163279806735826E-2</v>
      </c>
      <c r="AE78" s="1">
        <f>(Table2[[#This Row],[Close Price]]/Table2[[#This Row],[Current Week Low]])-1</f>
        <v>8.1661891117479346E-3</v>
      </c>
      <c r="AF78" s="1">
        <f>(Table2[[#This Row],[Current Week High]]/Table2[[#This Row],[Close Price]])-1</f>
        <v>2.3163279806735826E-2</v>
      </c>
      <c r="AG78" s="1">
        <f>(Table2[[#This Row],[Close Price]]/Table2[[#This Row],[Current Month Low]])-1</f>
        <v>8.1661891117479346E-3</v>
      </c>
      <c r="AH78" s="1">
        <f>(Table2[[#This Row],[Current Month High]]/Table2[[#This Row],[Close Price]])-1</f>
        <v>0.24030126474349855</v>
      </c>
      <c r="AI78">
        <v>35.284922552223897</v>
      </c>
      <c r="AJ78">
        <v>95.825502185679298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-0.22</v>
      </c>
      <c r="AM78" t="s">
        <v>3214</v>
      </c>
      <c r="AN78">
        <v>-5.2</v>
      </c>
      <c r="AO78" t="s">
        <v>3214</v>
      </c>
      <c r="AP78">
        <v>0.19400398683063</v>
      </c>
      <c r="AQ78">
        <f>(Table2[[#This Row],[Sharpe Ratio]]-AVERAGE(Table2[Sharpe Ratio]))/_xlfn.STDEV.P(Table2[Sharpe Ratio])</f>
        <v>1.5588829393051695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273</v>
      </c>
      <c r="AT78">
        <f>_xlfn.RANK.AVG(Table2[[#This Row],[6M Return vs Nifty Z-Score]],Table2[6M Return vs Nifty Z-Score])</f>
        <v>94</v>
      </c>
      <c r="AU78">
        <f>_xlfn.RANK.AVG(Table2[[#This Row],[Sharpe Ratio Z-Score]],Table2[Sharpe Ratio Z-Score])</f>
        <v>39</v>
      </c>
      <c r="AV78">
        <f>(Table2[[#This Row],[Rank 1Y]]+Table2[[#This Row],[Rank 6M]]+Table2[[#This Row],[Rank Sharpe]])/3</f>
        <v>135.33333333333334</v>
      </c>
    </row>
    <row r="79" spans="1:48" x14ac:dyDescent="0.3">
      <c r="A79" t="s">
        <v>524</v>
      </c>
      <c r="B79" t="s">
        <v>525</v>
      </c>
      <c r="C79" t="s">
        <v>3181</v>
      </c>
      <c r="D79" t="s">
        <v>106</v>
      </c>
      <c r="E79">
        <v>42521.25</v>
      </c>
      <c r="F79">
        <v>1160</v>
      </c>
      <c r="G79">
        <v>95.752522501041199</v>
      </c>
      <c r="H79">
        <f>(Table2[[#This Row],[1Y Return vs Nifty]]-AVERAGE(Table2[1Y Return vs Nifty]))/_xlfn.STDEV.P(Table2[1Y Return vs Nifty])</f>
        <v>1.1993822848346705</v>
      </c>
      <c r="I79">
        <v>-15.6790604763689</v>
      </c>
      <c r="J79">
        <f>(Table2[[#This Row],[1M Return vs Nifty]]-AVERAGE(Table2[1M Return vs Nifty]))/_xlfn.STDEV.P(Table2[1M Return vs Nifty])</f>
        <v>-1.3750730003983243</v>
      </c>
      <c r="K79">
        <v>15.1810043008542</v>
      </c>
      <c r="L79">
        <f>(Table2[[#This Row],[6M Return vs Nifty]]-AVERAGE(Table2[6M Return vs Nifty]))/_xlfn.STDEV.P(Table2[6M Return vs Nifty])</f>
        <v>0.14495402560156823</v>
      </c>
      <c r="M79">
        <v>-2.5468556646406602</v>
      </c>
      <c r="N79">
        <f>(Table2[[#This Row],[1W Return vs Nifty]]-AVERAGE(Table2[1W Return vs Nifty]))/_xlfn.STDEV.P(Table2[1W Return vs Nifty])</f>
        <v>-0.58090867906135479</v>
      </c>
      <c r="O79">
        <v>1197.76</v>
      </c>
      <c r="P79">
        <v>1278.84142846855</v>
      </c>
      <c r="Q79">
        <v>1138.3198303245999</v>
      </c>
      <c r="R79">
        <v>44.4409610815432</v>
      </c>
      <c r="S79" s="1">
        <f>(Table2[[#This Row],[Close Price]]-Table2[[#This Row],[20D EMA]])/Table2[[#This Row],[20D EMA]]</f>
        <v>-3.1525514293347573E-2</v>
      </c>
      <c r="T79" s="1">
        <f>(Table2[[#This Row],[Close Price]]-Table2[[#This Row],[50D EMA]])/Table2[[#This Row],[50D EMA]]</f>
        <v>-9.2928979170518511E-2</v>
      </c>
      <c r="U79" s="1">
        <f>(Table2[[#This Row],[Close Price]]-Table2[[#This Row],[200D EMA]])/Table2[[#This Row],[200D EMA]]</f>
        <v>1.9045762972624145E-2</v>
      </c>
      <c r="V79">
        <v>0.58381363009444498</v>
      </c>
      <c r="W79">
        <v>1114.8</v>
      </c>
      <c r="X79">
        <v>1165.95</v>
      </c>
      <c r="Y79">
        <v>1114.8</v>
      </c>
      <c r="Z79">
        <v>1165.95</v>
      </c>
      <c r="AA79">
        <v>1096</v>
      </c>
      <c r="AB79">
        <v>1366</v>
      </c>
      <c r="AC79" s="1">
        <f>(Table2[[#This Row],[Close Price]]/Table2[[#This Row],[Day Low]])-1</f>
        <v>4.054538930749918E-2</v>
      </c>
      <c r="AD79" s="1">
        <f>(Table2[[#This Row],[Day High]]/Table2[[#This Row],[Close Price]])-1</f>
        <v>5.1293103448275534E-3</v>
      </c>
      <c r="AE79" s="1">
        <f>(Table2[[#This Row],[Close Price]]/Table2[[#This Row],[Current Week Low]])-1</f>
        <v>4.054538930749918E-2</v>
      </c>
      <c r="AF79" s="1">
        <f>(Table2[[#This Row],[Current Week High]]/Table2[[#This Row],[Close Price]])-1</f>
        <v>5.1293103448275534E-3</v>
      </c>
      <c r="AG79" s="1">
        <f>(Table2[[#This Row],[Close Price]]/Table2[[#This Row],[Current Month Low]])-1</f>
        <v>5.8394160583941535E-2</v>
      </c>
      <c r="AH79" s="1">
        <f>(Table2[[#This Row],[Current Month High]]/Table2[[#This Row],[Close Price]])-1</f>
        <v>0.17758620689655169</v>
      </c>
      <c r="AI79">
        <v>54.715517241379303</v>
      </c>
      <c r="AJ79">
        <v>157.777777777777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</v>
      </c>
      <c r="AM79">
        <v>0</v>
      </c>
      <c r="AN79">
        <v>-6.25</v>
      </c>
      <c r="AO79" t="s">
        <v>3214</v>
      </c>
      <c r="AP79">
        <v>0.177106396349202</v>
      </c>
      <c r="AQ79">
        <f>(Table2[[#This Row],[Sharpe Ratio]]-AVERAGE(Table2[Sharpe Ratio]))/_xlfn.STDEV.P(Table2[Sharpe Ratio])</f>
        <v>1.3639461084011353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74</v>
      </c>
      <c r="AT79">
        <f>_xlfn.RANK.AVG(Table2[[#This Row],[6M Return vs Nifty Z-Score]],Table2[6M Return vs Nifty Z-Score])</f>
        <v>267</v>
      </c>
      <c r="AU79">
        <f>_xlfn.RANK.AVG(Table2[[#This Row],[Sharpe Ratio Z-Score]],Table2[Sharpe Ratio Z-Score])</f>
        <v>66</v>
      </c>
      <c r="AV79">
        <f>(Table2[[#This Row],[Rank 1Y]]+Table2[[#This Row],[Rank 6M]]+Table2[[#This Row],[Rank Sharpe]])/3</f>
        <v>135.66666666666666</v>
      </c>
    </row>
    <row r="80" spans="1:48" x14ac:dyDescent="0.3">
      <c r="A80" t="s">
        <v>312</v>
      </c>
      <c r="B80" t="s">
        <v>313</v>
      </c>
      <c r="C80" t="s">
        <v>3174</v>
      </c>
      <c r="D80" t="s">
        <v>89</v>
      </c>
      <c r="E80">
        <v>90259.832035200001</v>
      </c>
      <c r="F80">
        <v>1878</v>
      </c>
      <c r="G80">
        <v>119.671905704681</v>
      </c>
      <c r="H80">
        <f>(Table2[[#This Row],[1Y Return vs Nifty]]-AVERAGE(Table2[1Y Return vs Nifty]))/_xlfn.STDEV.P(Table2[1Y Return vs Nifty])</f>
        <v>1.6008652778370178</v>
      </c>
      <c r="I80">
        <v>12.304280639715399</v>
      </c>
      <c r="J80">
        <f>(Table2[[#This Row],[1M Return vs Nifty]]-AVERAGE(Table2[1M Return vs Nifty]))/_xlfn.STDEV.P(Table2[1M Return vs Nifty])</f>
        <v>1.2212825569606707</v>
      </c>
      <c r="K80">
        <v>16.4168185498588</v>
      </c>
      <c r="L80">
        <f>(Table2[[#This Row],[6M Return vs Nifty]]-AVERAGE(Table2[6M Return vs Nifty]))/_xlfn.STDEV.P(Table2[6M Return vs Nifty])</f>
        <v>0.18363622160611068</v>
      </c>
      <c r="M80">
        <v>-1.1631489139240701E-2</v>
      </c>
      <c r="N80">
        <f>(Table2[[#This Row],[1W Return vs Nifty]]-AVERAGE(Table2[1W Return vs Nifty]))/_xlfn.STDEV.P(Table2[1W Return vs Nifty])</f>
        <v>-8.3642436986451518E-2</v>
      </c>
      <c r="O80">
        <v>1820.75</v>
      </c>
      <c r="P80">
        <v>1734.5883008256001</v>
      </c>
      <c r="Q80">
        <v>1418.9501800263299</v>
      </c>
      <c r="R80">
        <v>56.754599852937098</v>
      </c>
      <c r="S80" s="1">
        <f>(Table2[[#This Row],[Close Price]]-Table2[[#This Row],[20D EMA]])/Table2[[#This Row],[20D EMA]]</f>
        <v>3.1443086640120826E-2</v>
      </c>
      <c r="T80" s="1">
        <f>(Table2[[#This Row],[Close Price]]-Table2[[#This Row],[50D EMA]])/Table2[[#This Row],[50D EMA]]</f>
        <v>8.2677658500372245E-2</v>
      </c>
      <c r="U80" s="1">
        <f>(Table2[[#This Row],[Close Price]]-Table2[[#This Row],[200D EMA]])/Table2[[#This Row],[200D EMA]]</f>
        <v>0.32351369796869966</v>
      </c>
      <c r="V80">
        <v>1.51598885884481</v>
      </c>
      <c r="W80">
        <v>1867.75</v>
      </c>
      <c r="X80">
        <v>1949.45</v>
      </c>
      <c r="Y80">
        <v>1867.75</v>
      </c>
      <c r="Z80">
        <v>1949.45</v>
      </c>
      <c r="AA80">
        <v>1659.8</v>
      </c>
      <c r="AB80">
        <v>1969.9</v>
      </c>
      <c r="AC80" s="1">
        <f>(Table2[[#This Row],[Close Price]]/Table2[[#This Row],[Day Low]])-1</f>
        <v>5.4878864944452044E-3</v>
      </c>
      <c r="AD80" s="1">
        <f>(Table2[[#This Row],[Day High]]/Table2[[#This Row],[Close Price]])-1</f>
        <v>3.8045793397231131E-2</v>
      </c>
      <c r="AE80" s="1">
        <f>(Table2[[#This Row],[Close Price]]/Table2[[#This Row],[Current Week Low]])-1</f>
        <v>5.4878864944452044E-3</v>
      </c>
      <c r="AF80" s="1">
        <f>(Table2[[#This Row],[Current Week High]]/Table2[[#This Row],[Close Price]])-1</f>
        <v>3.8045793397231131E-2</v>
      </c>
      <c r="AG80" s="1">
        <f>(Table2[[#This Row],[Close Price]]/Table2[[#This Row],[Current Month Low]])-1</f>
        <v>0.13146162188215449</v>
      </c>
      <c r="AH80" s="1">
        <f>(Table2[[#This Row],[Current Month High]]/Table2[[#This Row],[Close Price]])-1</f>
        <v>4.8935037273695414E-2</v>
      </c>
      <c r="AI80">
        <v>4.8935037273695396</v>
      </c>
      <c r="AJ80">
        <v>171.406893561673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0.19</v>
      </c>
      <c r="AM80" t="s">
        <v>3215</v>
      </c>
      <c r="AN80">
        <v>8.82</v>
      </c>
      <c r="AO80" t="s">
        <v>3215</v>
      </c>
      <c r="AP80">
        <v>0.15953723221270599</v>
      </c>
      <c r="AQ80">
        <f>(Table2[[#This Row],[Sharpe Ratio]]-AVERAGE(Table2[Sharpe Ratio]))/_xlfn.STDEV.P(Table2[Sharpe Ratio])</f>
        <v>1.1612617563235061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4.0834033757408532</v>
      </c>
      <c r="AS80">
        <f>_xlfn.RANK.AVG(Table2[[#This Row],[1Y Return vs Nifty Z-Score]],Table2[1Y Return vs Nifty Z-Score])</f>
        <v>58</v>
      </c>
      <c r="AT80">
        <f>_xlfn.RANK.AVG(Table2[[#This Row],[6M Return vs Nifty Z-Score]],Table2[6M Return vs Nifty Z-Score])</f>
        <v>255</v>
      </c>
      <c r="AU80">
        <f>_xlfn.RANK.AVG(Table2[[#This Row],[Sharpe Ratio Z-Score]],Table2[Sharpe Ratio Z-Score])</f>
        <v>95</v>
      </c>
      <c r="AV80">
        <f>(Table2[[#This Row],[Rank 1Y]]+Table2[[#This Row],[Rank 6M]]+Table2[[#This Row],[Rank Sharpe]])/3</f>
        <v>136</v>
      </c>
    </row>
    <row r="81" spans="1:48" x14ac:dyDescent="0.3">
      <c r="A81" t="s">
        <v>691</v>
      </c>
      <c r="B81" t="s">
        <v>692</v>
      </c>
      <c r="C81" t="s">
        <v>3174</v>
      </c>
      <c r="D81" t="s">
        <v>57</v>
      </c>
      <c r="E81">
        <v>26699.63960106</v>
      </c>
      <c r="F81">
        <v>201.42</v>
      </c>
      <c r="G81">
        <v>89.909476397125502</v>
      </c>
      <c r="H81">
        <f>(Table2[[#This Row],[1Y Return vs Nifty]]-AVERAGE(Table2[1Y Return vs Nifty]))/_xlfn.STDEV.P(Table2[1Y Return vs Nifty])</f>
        <v>1.101307697455937</v>
      </c>
      <c r="I81">
        <v>-2.3283019428670899</v>
      </c>
      <c r="J81">
        <f>(Table2[[#This Row],[1M Return vs Nifty]]-AVERAGE(Table2[1M Return vs Nifty]))/_xlfn.STDEV.P(Table2[1M Return vs Nifty])</f>
        <v>-0.1363604403212281</v>
      </c>
      <c r="K81">
        <v>44.889752823309799</v>
      </c>
      <c r="L81">
        <f>(Table2[[#This Row],[6M Return vs Nifty]]-AVERAGE(Table2[6M Return vs Nifty]))/_xlfn.STDEV.P(Table2[6M Return vs Nifty])</f>
        <v>1.0748669427903161</v>
      </c>
      <c r="M81">
        <v>7.2214111792333098</v>
      </c>
      <c r="N81">
        <f>(Table2[[#This Row],[1W Return vs Nifty]]-AVERAGE(Table2[1W Return vs Nifty]))/_xlfn.STDEV.P(Table2[1W Return vs Nifty])</f>
        <v>1.3350675852772327</v>
      </c>
      <c r="O81">
        <v>195.82</v>
      </c>
      <c r="P81">
        <v>186.94758655215799</v>
      </c>
      <c r="Q81">
        <v>153.479974899897</v>
      </c>
      <c r="R81">
        <v>58.4100074108201</v>
      </c>
      <c r="S81" s="1">
        <f>(Table2[[#This Row],[Close Price]]-Table2[[#This Row],[20D EMA]])/Table2[[#This Row],[20D EMA]]</f>
        <v>2.859769175773667E-2</v>
      </c>
      <c r="T81" s="1">
        <f>(Table2[[#This Row],[Close Price]]-Table2[[#This Row],[50D EMA]])/Table2[[#This Row],[50D EMA]]</f>
        <v>7.7414283408276191E-2</v>
      </c>
      <c r="U81" s="1">
        <f>(Table2[[#This Row],[Close Price]]-Table2[[#This Row],[200D EMA]])/Table2[[#This Row],[200D EMA]]</f>
        <v>0.31235361571677683</v>
      </c>
      <c r="V81">
        <v>0.65967355476594702</v>
      </c>
      <c r="W81">
        <v>196.2</v>
      </c>
      <c r="X81">
        <v>206.69</v>
      </c>
      <c r="Y81">
        <v>196.2</v>
      </c>
      <c r="Z81">
        <v>206.69</v>
      </c>
      <c r="AA81">
        <v>182.1</v>
      </c>
      <c r="AB81">
        <v>212.49</v>
      </c>
      <c r="AC81" s="1">
        <f>(Table2[[#This Row],[Close Price]]/Table2[[#This Row],[Day Low]])-1</f>
        <v>2.6605504587156048E-2</v>
      </c>
      <c r="AD81" s="1">
        <f>(Table2[[#This Row],[Day High]]/Table2[[#This Row],[Close Price]])-1</f>
        <v>2.6164233939032888E-2</v>
      </c>
      <c r="AE81" s="1">
        <f>(Table2[[#This Row],[Close Price]]/Table2[[#This Row],[Current Week Low]])-1</f>
        <v>2.6605504587156048E-2</v>
      </c>
      <c r="AF81" s="1">
        <f>(Table2[[#This Row],[Current Week High]]/Table2[[#This Row],[Close Price]])-1</f>
        <v>2.6164233939032888E-2</v>
      </c>
      <c r="AG81" s="1">
        <f>(Table2[[#This Row],[Close Price]]/Table2[[#This Row],[Current Month Low]])-1</f>
        <v>0.10609555189456343</v>
      </c>
      <c r="AH81" s="1">
        <f>(Table2[[#This Row],[Current Month High]]/Table2[[#This Row],[Close Price]])-1</f>
        <v>5.4959785522788351E-2</v>
      </c>
      <c r="AI81">
        <v>5.4959785522788298</v>
      </c>
      <c r="AJ81">
        <v>144.738760631834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0.02</v>
      </c>
      <c r="AM81" t="s">
        <v>3215</v>
      </c>
      <c r="AN81">
        <v>3.29</v>
      </c>
      <c r="AO81" t="s">
        <v>3215</v>
      </c>
      <c r="AP81">
        <v>9.6041105854083E-2</v>
      </c>
      <c r="AQ81">
        <f>(Table2[[#This Row],[Sharpe Ratio]]-AVERAGE(Table2[Sharpe Ratio]))/_xlfn.STDEV.P(Table2[Sharpe Ratio])</f>
        <v>0.42874704301947902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3.8036288282217363</v>
      </c>
      <c r="AS81">
        <f>_xlfn.RANK.AVG(Table2[[#This Row],[1Y Return vs Nifty Z-Score]],Table2[1Y Return vs Nifty Z-Score])</f>
        <v>90</v>
      </c>
      <c r="AT81">
        <f>_xlfn.RANK.AVG(Table2[[#This Row],[6M Return vs Nifty Z-Score]],Table2[6M Return vs Nifty Z-Score])</f>
        <v>92</v>
      </c>
      <c r="AU81">
        <f>_xlfn.RANK.AVG(Table2[[#This Row],[Sharpe Ratio Z-Score]],Table2[Sharpe Ratio Z-Score])</f>
        <v>231</v>
      </c>
      <c r="AV81">
        <f>(Table2[[#This Row],[Rank 1Y]]+Table2[[#This Row],[Rank 6M]]+Table2[[#This Row],[Rank Sharpe]])/3</f>
        <v>137.66666666666666</v>
      </c>
    </row>
    <row r="82" spans="1:48" x14ac:dyDescent="0.3">
      <c r="A82" t="s">
        <v>879</v>
      </c>
      <c r="B82" t="s">
        <v>880</v>
      </c>
      <c r="C82" t="s">
        <v>3173</v>
      </c>
      <c r="D82" t="s">
        <v>54</v>
      </c>
      <c r="E82">
        <v>18223.00281396</v>
      </c>
      <c r="F82">
        <v>1150.8</v>
      </c>
      <c r="G82">
        <v>132.51377118490601</v>
      </c>
      <c r="H82">
        <f>(Table2[[#This Row],[1Y Return vs Nifty]]-AVERAGE(Table2[1Y Return vs Nifty]))/_xlfn.STDEV.P(Table2[1Y Return vs Nifty])</f>
        <v>1.8164139207447376</v>
      </c>
      <c r="I82">
        <v>24.175752111186899</v>
      </c>
      <c r="J82">
        <f>(Table2[[#This Row],[1M Return vs Nifty]]-AVERAGE(Table2[1M Return vs Nifty]))/_xlfn.STDEV.P(Table2[1M Return vs Nifty])</f>
        <v>2.3227436298583441</v>
      </c>
      <c r="K82">
        <v>84.674183496024497</v>
      </c>
      <c r="L82">
        <f>(Table2[[#This Row],[6M Return vs Nifty]]-AVERAGE(Table2[6M Return vs Nifty]))/_xlfn.STDEV.P(Table2[6M Return vs Nifty])</f>
        <v>2.3201585765861275</v>
      </c>
      <c r="M82">
        <v>-3.0277044286082702</v>
      </c>
      <c r="N82">
        <f>(Table2[[#This Row],[1W Return vs Nifty]]-AVERAGE(Table2[1W Return vs Nifty]))/_xlfn.STDEV.P(Table2[1W Return vs Nifty])</f>
        <v>-0.675223753907643</v>
      </c>
      <c r="O82">
        <v>1115.44</v>
      </c>
      <c r="P82">
        <v>989.97150240337396</v>
      </c>
      <c r="Q82">
        <v>748.29744249974794</v>
      </c>
      <c r="R82">
        <v>50.961176458158697</v>
      </c>
      <c r="S82" s="1">
        <f>(Table2[[#This Row],[Close Price]]-Table2[[#This Row],[20D EMA]])/Table2[[#This Row],[20D EMA]]</f>
        <v>3.1700494871978679E-2</v>
      </c>
      <c r="T82" s="1">
        <f>(Table2[[#This Row],[Close Price]]-Table2[[#This Row],[50D EMA]])/Table2[[#This Row],[50D EMA]]</f>
        <v>0.16245770429368864</v>
      </c>
      <c r="U82" s="1">
        <f>(Table2[[#This Row],[Close Price]]-Table2[[#This Row],[200D EMA]])/Table2[[#This Row],[200D EMA]]</f>
        <v>0.53789113077235673</v>
      </c>
      <c r="V82">
        <v>0.82664895208393996</v>
      </c>
      <c r="W82">
        <v>1133</v>
      </c>
      <c r="X82">
        <v>1173</v>
      </c>
      <c r="Y82">
        <v>1133</v>
      </c>
      <c r="Z82">
        <v>1173</v>
      </c>
      <c r="AA82">
        <v>904.05</v>
      </c>
      <c r="AB82">
        <v>1247.1500000000001</v>
      </c>
      <c r="AC82" s="1">
        <f>(Table2[[#This Row],[Close Price]]/Table2[[#This Row],[Day Low]])-1</f>
        <v>1.571050308914379E-2</v>
      </c>
      <c r="AD82" s="1">
        <f>(Table2[[#This Row],[Day High]]/Table2[[#This Row],[Close Price]])-1</f>
        <v>1.929092805005217E-2</v>
      </c>
      <c r="AE82" s="1">
        <f>(Table2[[#This Row],[Close Price]]/Table2[[#This Row],[Current Week Low]])-1</f>
        <v>1.571050308914379E-2</v>
      </c>
      <c r="AF82" s="1">
        <f>(Table2[[#This Row],[Current Week High]]/Table2[[#This Row],[Close Price]])-1</f>
        <v>1.929092805005217E-2</v>
      </c>
      <c r="AG82" s="1">
        <f>(Table2[[#This Row],[Close Price]]/Table2[[#This Row],[Current Month Low]])-1</f>
        <v>0.27293844367015097</v>
      </c>
      <c r="AH82" s="1">
        <f>(Table2[[#This Row],[Current Month High]]/Table2[[#This Row],[Close Price]])-1</f>
        <v>8.3724365658672362E-2</v>
      </c>
      <c r="AI82">
        <v>8.3724365658672308</v>
      </c>
      <c r="AJ82">
        <v>261.03529411764703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0.41</v>
      </c>
      <c r="AM82" t="s">
        <v>3215</v>
      </c>
      <c r="AN82">
        <v>9.92</v>
      </c>
      <c r="AO82" t="s">
        <v>3215</v>
      </c>
      <c r="AP82">
        <v>5.7820470558414001E-2</v>
      </c>
      <c r="AQ82">
        <f>(Table2[[#This Row],[Sharpe Ratio]]-AVERAGE(Table2[Sharpe Ratio]))/_xlfn.STDEV.P(Table2[Sharpe Ratio])</f>
        <v>-1.2180290843032179E-2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5.7719120824385346</v>
      </c>
      <c r="AS82">
        <f>_xlfn.RANK.AVG(Table2[[#This Row],[1Y Return vs Nifty Z-Score]],Table2[1Y Return vs Nifty Z-Score])</f>
        <v>46</v>
      </c>
      <c r="AT82">
        <f>_xlfn.RANK.AVG(Table2[[#This Row],[6M Return vs Nifty Z-Score]],Table2[6M Return vs Nifty Z-Score])</f>
        <v>21</v>
      </c>
      <c r="AU82">
        <f>_xlfn.RANK.AVG(Table2[[#This Row],[Sharpe Ratio Z-Score]],Table2[Sharpe Ratio Z-Score])</f>
        <v>349</v>
      </c>
      <c r="AV82">
        <f>(Table2[[#This Row],[Rank 1Y]]+Table2[[#This Row],[Rank 6M]]+Table2[[#This Row],[Rank Sharpe]])/3</f>
        <v>138.66666666666666</v>
      </c>
    </row>
    <row r="83" spans="1:48" x14ac:dyDescent="0.3">
      <c r="A83" t="s">
        <v>1087</v>
      </c>
      <c r="B83" t="s">
        <v>1088</v>
      </c>
      <c r="C83" t="s">
        <v>3181</v>
      </c>
      <c r="D83" t="s">
        <v>261</v>
      </c>
      <c r="E83">
        <v>12470.4145881</v>
      </c>
      <c r="F83">
        <v>1874.25</v>
      </c>
      <c r="G83">
        <v>77.806885714015706</v>
      </c>
      <c r="H83">
        <f>(Table2[[#This Row],[1Y Return vs Nifty]]-AVERAGE(Table2[1Y Return vs Nifty]))/_xlfn.STDEV.P(Table2[1Y Return vs Nifty])</f>
        <v>0.89816766290028605</v>
      </c>
      <c r="I83">
        <v>4.9158157041917203</v>
      </c>
      <c r="J83">
        <f>(Table2[[#This Row],[1M Return vs Nifty]]-AVERAGE(Table2[1M Return vs Nifty]))/_xlfn.STDEV.P(Table2[1M Return vs Nifty])</f>
        <v>0.5357646298439227</v>
      </c>
      <c r="K83">
        <v>29.427842205316001</v>
      </c>
      <c r="L83">
        <f>(Table2[[#This Row],[6M Return vs Nifty]]-AVERAGE(Table2[6M Return vs Nifty]))/_xlfn.STDEV.P(Table2[6M Return vs Nifty])</f>
        <v>0.59089400137804537</v>
      </c>
      <c r="M83">
        <v>-1.32414221246635</v>
      </c>
      <c r="N83">
        <f>(Table2[[#This Row],[1W Return vs Nifty]]-AVERAGE(Table2[1W Return vs Nifty]))/_xlfn.STDEV.P(Table2[1W Return vs Nifty])</f>
        <v>-0.34108210696861374</v>
      </c>
      <c r="O83">
        <v>1807.45</v>
      </c>
      <c r="P83">
        <v>1762.3658830789</v>
      </c>
      <c r="Q83">
        <v>1500.1714622776301</v>
      </c>
      <c r="R83">
        <v>69.331354099573701</v>
      </c>
      <c r="S83" s="1">
        <f>(Table2[[#This Row],[Close Price]]-Table2[[#This Row],[20D EMA]])/Table2[[#This Row],[20D EMA]]</f>
        <v>3.6958145453539488E-2</v>
      </c>
      <c r="T83" s="1">
        <f>(Table2[[#This Row],[Close Price]]-Table2[[#This Row],[50D EMA]])/Table2[[#This Row],[50D EMA]]</f>
        <v>6.3485180912396869E-2</v>
      </c>
      <c r="U83" s="1">
        <f>(Table2[[#This Row],[Close Price]]-Table2[[#This Row],[200D EMA]])/Table2[[#This Row],[200D EMA]]</f>
        <v>0.24935718824728639</v>
      </c>
      <c r="V83">
        <v>0.45397729024775701</v>
      </c>
      <c r="W83">
        <v>1811.55</v>
      </c>
      <c r="X83">
        <v>1898</v>
      </c>
      <c r="Y83">
        <v>1811.55</v>
      </c>
      <c r="Z83">
        <v>1898</v>
      </c>
      <c r="AA83">
        <v>1683.1</v>
      </c>
      <c r="AB83">
        <v>1919</v>
      </c>
      <c r="AC83" s="1">
        <f>(Table2[[#This Row],[Close Price]]/Table2[[#This Row],[Day Low]])-1</f>
        <v>3.4611244514366257E-2</v>
      </c>
      <c r="AD83" s="1">
        <f>(Table2[[#This Row],[Day High]]/Table2[[#This Row],[Close Price]])-1</f>
        <v>1.2671735360811009E-2</v>
      </c>
      <c r="AE83" s="1">
        <f>(Table2[[#This Row],[Close Price]]/Table2[[#This Row],[Current Week Low]])-1</f>
        <v>3.4611244514366257E-2</v>
      </c>
      <c r="AF83" s="1">
        <f>(Table2[[#This Row],[Current Week High]]/Table2[[#This Row],[Close Price]])-1</f>
        <v>1.2671735360811009E-2</v>
      </c>
      <c r="AG83" s="1">
        <f>(Table2[[#This Row],[Close Price]]/Table2[[#This Row],[Current Month Low]])-1</f>
        <v>0.11357019784920697</v>
      </c>
      <c r="AH83" s="1">
        <f>(Table2[[#This Row],[Current Month High]]/Table2[[#This Row],[Close Price]])-1</f>
        <v>2.3876217153528057E-2</v>
      </c>
      <c r="AI83">
        <v>5.1193810857676301</v>
      </c>
      <c r="AJ83">
        <v>122.674349530711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0.01</v>
      </c>
      <c r="AM83" t="s">
        <v>3215</v>
      </c>
      <c r="AN83">
        <v>5.74</v>
      </c>
      <c r="AO83" t="s">
        <v>3215</v>
      </c>
      <c r="AP83">
        <v>0.123773167698617</v>
      </c>
      <c r="AQ83">
        <f>(Table2[[#This Row],[Sharpe Ratio]]-AVERAGE(Table2[Sharpe Ratio]))/_xlfn.STDEV.P(Table2[Sharpe Ratio])</f>
        <v>0.74867432829425462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2.4324185154478948</v>
      </c>
      <c r="AS83">
        <f>_xlfn.RANK.AVG(Table2[[#This Row],[1Y Return vs Nifty Z-Score]],Table2[1Y Return vs Nifty Z-Score])</f>
        <v>106</v>
      </c>
      <c r="AT83">
        <f>_xlfn.RANK.AVG(Table2[[#This Row],[6M Return vs Nifty Z-Score]],Table2[6M Return vs Nifty Z-Score])</f>
        <v>156</v>
      </c>
      <c r="AU83">
        <f>_xlfn.RANK.AVG(Table2[[#This Row],[Sharpe Ratio Z-Score]],Table2[Sharpe Ratio Z-Score])</f>
        <v>160</v>
      </c>
      <c r="AV83">
        <f>(Table2[[#This Row],[Rank 1Y]]+Table2[[#This Row],[Rank 6M]]+Table2[[#This Row],[Rank Sharpe]])/3</f>
        <v>140.66666666666666</v>
      </c>
    </row>
    <row r="84" spans="1:48" x14ac:dyDescent="0.3">
      <c r="A84" t="s">
        <v>1353</v>
      </c>
      <c r="B84" t="s">
        <v>1354</v>
      </c>
      <c r="C84" t="s">
        <v>3178</v>
      </c>
      <c r="D84" t="s">
        <v>83</v>
      </c>
      <c r="E84">
        <v>8426.9028938899992</v>
      </c>
      <c r="F84">
        <v>3442.3</v>
      </c>
      <c r="G84">
        <v>66.498840343704202</v>
      </c>
      <c r="H84">
        <f>(Table2[[#This Row],[1Y Return vs Nifty]]-AVERAGE(Table2[1Y Return vs Nifty]))/_xlfn.STDEV.P(Table2[1Y Return vs Nifty])</f>
        <v>0.70836394339684361</v>
      </c>
      <c r="I84">
        <v>1.96841033027193</v>
      </c>
      <c r="J84">
        <f>(Table2[[#This Row],[1M Return vs Nifty]]-AVERAGE(Table2[1M Return vs Nifty]))/_xlfn.STDEV.P(Table2[1M Return vs Nifty])</f>
        <v>0.26229791653684392</v>
      </c>
      <c r="K84">
        <v>17.8621810446277</v>
      </c>
      <c r="L84">
        <f>(Table2[[#This Row],[6M Return vs Nifty]]-AVERAGE(Table2[6M Return vs Nifty]))/_xlfn.STDEV.P(Table2[6M Return vs Nifty])</f>
        <v>0.22887748287599674</v>
      </c>
      <c r="M84">
        <v>1.9365724453798601</v>
      </c>
      <c r="N84">
        <f>(Table2[[#This Row],[1W Return vs Nifty]]-AVERAGE(Table2[1W Return vs Nifty]))/_xlfn.STDEV.P(Table2[1W Return vs Nifty])</f>
        <v>0.29848394799970007</v>
      </c>
      <c r="O84">
        <v>3329.94</v>
      </c>
      <c r="P84">
        <v>3201.9489123513999</v>
      </c>
      <c r="Q84">
        <v>2675.9713867522901</v>
      </c>
      <c r="R84">
        <v>67.721246657708306</v>
      </c>
      <c r="S84" s="1">
        <f>(Table2[[#This Row],[Close Price]]-Table2[[#This Row],[20D EMA]])/Table2[[#This Row],[20D EMA]]</f>
        <v>3.3742349712006861E-2</v>
      </c>
      <c r="T84" s="1">
        <f>(Table2[[#This Row],[Close Price]]-Table2[[#This Row],[50D EMA]])/Table2[[#This Row],[50D EMA]]</f>
        <v>7.5063998279752298E-2</v>
      </c>
      <c r="U84" s="1">
        <f>(Table2[[#This Row],[Close Price]]-Table2[[#This Row],[200D EMA]])/Table2[[#This Row],[200D EMA]]</f>
        <v>0.2863739937734423</v>
      </c>
      <c r="V84">
        <v>0.64402480606402002</v>
      </c>
      <c r="W84">
        <v>3261.25</v>
      </c>
      <c r="X84">
        <v>3467.6</v>
      </c>
      <c r="Y84">
        <v>3261.25</v>
      </c>
      <c r="Z84">
        <v>3467.6</v>
      </c>
      <c r="AA84">
        <v>3210</v>
      </c>
      <c r="AB84">
        <v>3524.95</v>
      </c>
      <c r="AC84" s="1">
        <f>(Table2[[#This Row],[Close Price]]/Table2[[#This Row],[Day Low]])-1</f>
        <v>5.5515523188961247E-2</v>
      </c>
      <c r="AD84" s="1">
        <f>(Table2[[#This Row],[Day High]]/Table2[[#This Row],[Close Price]])-1</f>
        <v>7.3497370943844675E-3</v>
      </c>
      <c r="AE84" s="1">
        <f>(Table2[[#This Row],[Close Price]]/Table2[[#This Row],[Current Week Low]])-1</f>
        <v>5.5515523188961247E-2</v>
      </c>
      <c r="AF84" s="1">
        <f>(Table2[[#This Row],[Current Week High]]/Table2[[#This Row],[Close Price]])-1</f>
        <v>7.3497370943844675E-3</v>
      </c>
      <c r="AG84" s="1">
        <f>(Table2[[#This Row],[Close Price]]/Table2[[#This Row],[Current Month Low]])-1</f>
        <v>7.2367601246106084E-2</v>
      </c>
      <c r="AH84" s="1">
        <f>(Table2[[#This Row],[Current Month High]]/Table2[[#This Row],[Close Price]])-1</f>
        <v>2.4010109519797762E-2</v>
      </c>
      <c r="AI84">
        <v>2.40101095197977</v>
      </c>
      <c r="AJ84">
        <v>121.933528899777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0.03</v>
      </c>
      <c r="AM84" t="s">
        <v>3215</v>
      </c>
      <c r="AN84">
        <v>4.5</v>
      </c>
      <c r="AO84" t="s">
        <v>3215</v>
      </c>
      <c r="AP84">
        <v>0.18380989755903501</v>
      </c>
      <c r="AQ84">
        <f>(Table2[[#This Row],[Sharpe Ratio]]-AVERAGE(Table2[Sharpe Ratio]))/_xlfn.STDEV.P(Table2[Sharpe Ratio])</f>
        <v>1.4412801687360957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2.9393034595454801</v>
      </c>
      <c r="AS84">
        <f>_xlfn.RANK.AVG(Table2[[#This Row],[1Y Return vs Nifty Z-Score]],Table2[1Y Return vs Nifty Z-Score])</f>
        <v>132</v>
      </c>
      <c r="AT84">
        <f>_xlfn.RANK.AVG(Table2[[#This Row],[6M Return vs Nifty Z-Score]],Table2[6M Return vs Nifty Z-Score])</f>
        <v>241</v>
      </c>
      <c r="AU84">
        <f>_xlfn.RANK.AVG(Table2[[#This Row],[Sharpe Ratio Z-Score]],Table2[Sharpe Ratio Z-Score])</f>
        <v>52</v>
      </c>
      <c r="AV84">
        <f>(Table2[[#This Row],[Rank 1Y]]+Table2[[#This Row],[Rank 6M]]+Table2[[#This Row],[Rank Sharpe]])/3</f>
        <v>141.66666666666666</v>
      </c>
    </row>
    <row r="85" spans="1:48" x14ac:dyDescent="0.3">
      <c r="A85" t="s">
        <v>201</v>
      </c>
      <c r="B85" t="s">
        <v>202</v>
      </c>
      <c r="C85" t="s">
        <v>3175</v>
      </c>
      <c r="D85" t="s">
        <v>77</v>
      </c>
      <c r="E85">
        <v>134917.61406928999</v>
      </c>
      <c r="F85">
        <v>2839.85</v>
      </c>
      <c r="G85">
        <v>54.179928167577202</v>
      </c>
      <c r="H85">
        <f>(Table2[[#This Row],[1Y Return vs Nifty]]-AVERAGE(Table2[1Y Return vs Nifty]))/_xlfn.STDEV.P(Table2[1Y Return vs Nifty])</f>
        <v>0.50159298743624325</v>
      </c>
      <c r="I85">
        <v>3.8661051173534902</v>
      </c>
      <c r="J85">
        <f>(Table2[[#This Row],[1M Return vs Nifty]]-AVERAGE(Table2[1M Return vs Nifty]))/_xlfn.STDEV.P(Table2[1M Return vs Nifty])</f>
        <v>0.43837018704132646</v>
      </c>
      <c r="K85">
        <v>17.1548332151267</v>
      </c>
      <c r="L85">
        <f>(Table2[[#This Row],[6M Return vs Nifty]]-AVERAGE(Table2[6M Return vs Nifty]))/_xlfn.STDEV.P(Table2[6M Return vs Nifty])</f>
        <v>0.20673680323406496</v>
      </c>
      <c r="M85">
        <v>4.6981426859753004</v>
      </c>
      <c r="N85">
        <f>(Table2[[#This Row],[1W Return vs Nifty]]-AVERAGE(Table2[1W Return vs Nifty]))/_xlfn.STDEV.P(Table2[1W Return vs Nifty])</f>
        <v>0.84014636548401633</v>
      </c>
      <c r="O85">
        <v>2815.94</v>
      </c>
      <c r="P85">
        <v>2698.2022200480901</v>
      </c>
      <c r="Q85">
        <v>2291.12851097165</v>
      </c>
      <c r="R85">
        <v>50.128063103910797</v>
      </c>
      <c r="S85" s="1">
        <f>(Table2[[#This Row],[Close Price]]-Table2[[#This Row],[20D EMA]])/Table2[[#This Row],[20D EMA]]</f>
        <v>8.4909479605388798E-3</v>
      </c>
      <c r="T85" s="1">
        <f>(Table2[[#This Row],[Close Price]]-Table2[[#This Row],[50D EMA]])/Table2[[#This Row],[50D EMA]]</f>
        <v>5.2497095621463541E-2</v>
      </c>
      <c r="U85" s="1">
        <f>(Table2[[#This Row],[Close Price]]-Table2[[#This Row],[200D EMA]])/Table2[[#This Row],[200D EMA]]</f>
        <v>0.23949834607734041</v>
      </c>
      <c r="V85">
        <v>0.918467190912436</v>
      </c>
      <c r="W85">
        <v>2806.35</v>
      </c>
      <c r="X85">
        <v>2947.4</v>
      </c>
      <c r="Y85">
        <v>2806.35</v>
      </c>
      <c r="Z85">
        <v>2947.4</v>
      </c>
      <c r="AA85">
        <v>2716.05</v>
      </c>
      <c r="AB85">
        <v>2958</v>
      </c>
      <c r="AC85" s="1">
        <f>(Table2[[#This Row],[Close Price]]/Table2[[#This Row],[Day Low]])-1</f>
        <v>1.1937213818661307E-2</v>
      </c>
      <c r="AD85" s="1">
        <f>(Table2[[#This Row],[Day High]]/Table2[[#This Row],[Close Price]])-1</f>
        <v>3.7871718576685476E-2</v>
      </c>
      <c r="AE85" s="1">
        <f>(Table2[[#This Row],[Close Price]]/Table2[[#This Row],[Current Week Low]])-1</f>
        <v>1.1937213818661307E-2</v>
      </c>
      <c r="AF85" s="1">
        <f>(Table2[[#This Row],[Current Week High]]/Table2[[#This Row],[Close Price]])-1</f>
        <v>3.7871718576685476E-2</v>
      </c>
      <c r="AG85" s="1">
        <f>(Table2[[#This Row],[Close Price]]/Table2[[#This Row],[Current Month Low]])-1</f>
        <v>4.558089873161375E-2</v>
      </c>
      <c r="AH85" s="1">
        <f>(Table2[[#This Row],[Current Month High]]/Table2[[#This Row],[Close Price]])-1</f>
        <v>4.1604310086800433E-2</v>
      </c>
      <c r="AI85">
        <v>4.1604310086800398</v>
      </c>
      <c r="AJ85">
        <v>90.6643391856054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3215</v>
      </c>
      <c r="AN85">
        <v>0.6</v>
      </c>
      <c r="AO85" t="s">
        <v>3215</v>
      </c>
      <c r="AP85">
        <v>0.27287117953670498</v>
      </c>
      <c r="AQ85">
        <f>(Table2[[#This Row],[Sharpe Ratio]]-AVERAGE(Table2[Sharpe Ratio]))/_xlfn.STDEV.P(Table2[Sharpe Ratio])</f>
        <v>2.4687239385480853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4.4555702817437366</v>
      </c>
      <c r="AS85">
        <f>_xlfn.RANK.AVG(Table2[[#This Row],[1Y Return vs Nifty Z-Score]],Table2[1Y Return vs Nifty Z-Score])</f>
        <v>175</v>
      </c>
      <c r="AT85">
        <f>_xlfn.RANK.AVG(Table2[[#This Row],[6M Return vs Nifty Z-Score]],Table2[6M Return vs Nifty Z-Score])</f>
        <v>247</v>
      </c>
      <c r="AU85">
        <f>_xlfn.RANK.AVG(Table2[[#This Row],[Sharpe Ratio Z-Score]],Table2[Sharpe Ratio Z-Score])</f>
        <v>5</v>
      </c>
      <c r="AV85">
        <f>(Table2[[#This Row],[Rank 1Y]]+Table2[[#This Row],[Rank 6M]]+Table2[[#This Row],[Rank Sharpe]])/3</f>
        <v>142.33333333333334</v>
      </c>
    </row>
    <row r="86" spans="1:48" x14ac:dyDescent="0.3">
      <c r="A86" t="s">
        <v>553</v>
      </c>
      <c r="B86" t="s">
        <v>554</v>
      </c>
      <c r="C86" t="s">
        <v>3181</v>
      </c>
      <c r="D86" t="s">
        <v>215</v>
      </c>
      <c r="E86">
        <v>38274.780630900001</v>
      </c>
      <c r="F86">
        <v>9528.6</v>
      </c>
      <c r="G86">
        <v>41.9390250221145</v>
      </c>
      <c r="H86">
        <f>(Table2[[#This Row],[1Y Return vs Nifty]]-AVERAGE(Table2[1Y Return vs Nifty]))/_xlfn.STDEV.P(Table2[1Y Return vs Nifty])</f>
        <v>0.296131400485942</v>
      </c>
      <c r="I86">
        <v>0.28951311826234999</v>
      </c>
      <c r="J86">
        <f>(Table2[[#This Row],[1M Return vs Nifty]]-AVERAGE(Table2[1M Return vs Nifty]))/_xlfn.STDEV.P(Table2[1M Return vs Nifty])</f>
        <v>0.10652616331577784</v>
      </c>
      <c r="K86">
        <v>21.4959145277675</v>
      </c>
      <c r="L86">
        <f>(Table2[[#This Row],[6M Return vs Nifty]]-AVERAGE(Table2[6M Return vs Nifty]))/_xlfn.STDEV.P(Table2[6M Return vs Nifty])</f>
        <v>0.34261689876013857</v>
      </c>
      <c r="M86">
        <v>0.36220183820110202</v>
      </c>
      <c r="N86">
        <f>(Table2[[#This Row],[1W Return vs Nifty]]-AVERAGE(Table2[1W Return vs Nifty]))/_xlfn.STDEV.P(Table2[1W Return vs Nifty])</f>
        <v>-1.0317681075222102E-2</v>
      </c>
      <c r="O86">
        <v>9541.0499999999993</v>
      </c>
      <c r="P86">
        <v>9127.9123722107306</v>
      </c>
      <c r="Q86">
        <v>7604.1573034131497</v>
      </c>
      <c r="R86">
        <v>46.176714992033901</v>
      </c>
      <c r="S86" s="1">
        <f>(Table2[[#This Row],[Close Price]]-Table2[[#This Row],[20D EMA]])/Table2[[#This Row],[20D EMA]]</f>
        <v>-1.3048878268114002E-3</v>
      </c>
      <c r="T86" s="1">
        <f>(Table2[[#This Row],[Close Price]]-Table2[[#This Row],[50D EMA]])/Table2[[#This Row],[50D EMA]]</f>
        <v>4.3896962574830833E-2</v>
      </c>
      <c r="U86" s="1">
        <f>(Table2[[#This Row],[Close Price]]-Table2[[#This Row],[200D EMA]])/Table2[[#This Row],[200D EMA]]</f>
        <v>0.25307770733820284</v>
      </c>
      <c r="V86">
        <v>0.785367572004248</v>
      </c>
      <c r="W86">
        <v>9335.65</v>
      </c>
      <c r="X86">
        <v>9584.15</v>
      </c>
      <c r="Y86">
        <v>9335.65</v>
      </c>
      <c r="Z86">
        <v>9584.15</v>
      </c>
      <c r="AA86">
        <v>8716.4</v>
      </c>
      <c r="AB86">
        <v>10624.8</v>
      </c>
      <c r="AC86" s="1">
        <f>(Table2[[#This Row],[Close Price]]/Table2[[#This Row],[Day Low]])-1</f>
        <v>2.066808417196464E-2</v>
      </c>
      <c r="AD86" s="1">
        <f>(Table2[[#This Row],[Day High]]/Table2[[#This Row],[Close Price]])-1</f>
        <v>5.8298176017461678E-3</v>
      </c>
      <c r="AE86" s="1">
        <f>(Table2[[#This Row],[Close Price]]/Table2[[#This Row],[Current Week Low]])-1</f>
        <v>2.066808417196464E-2</v>
      </c>
      <c r="AF86" s="1">
        <f>(Table2[[#This Row],[Current Week High]]/Table2[[#This Row],[Close Price]])-1</f>
        <v>5.8298176017461678E-3</v>
      </c>
      <c r="AG86" s="1">
        <f>(Table2[[#This Row],[Close Price]]/Table2[[#This Row],[Current Month Low]])-1</f>
        <v>9.3180670919186914E-2</v>
      </c>
      <c r="AH86" s="1">
        <f>(Table2[[#This Row],[Current Month High]]/Table2[[#This Row],[Close Price]])-1</f>
        <v>0.11504313330394789</v>
      </c>
      <c r="AI86">
        <v>11.5043133303947</v>
      </c>
      <c r="AJ86">
        <v>109.620186331987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7.0000000000000007E-2</v>
      </c>
      <c r="AM86" t="s">
        <v>3215</v>
      </c>
      <c r="AN86">
        <v>-5.6</v>
      </c>
      <c r="AO86" t="s">
        <v>3214</v>
      </c>
      <c r="AP86">
        <v>0.27588606798483101</v>
      </c>
      <c r="AQ86">
        <f>(Table2[[#This Row],[Sharpe Ratio]]-AVERAGE(Table2[Sharpe Ratio]))/_xlfn.STDEV.P(Table2[Sharpe Ratio])</f>
        <v>2.5035048027341844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3.2384615842208206</v>
      </c>
      <c r="AS86">
        <f>_xlfn.RANK.AVG(Table2[[#This Row],[1Y Return vs Nifty Z-Score]],Table2[1Y Return vs Nifty Z-Score])</f>
        <v>222</v>
      </c>
      <c r="AT86">
        <f>_xlfn.RANK.AVG(Table2[[#This Row],[6M Return vs Nifty Z-Score]],Table2[6M Return vs Nifty Z-Score])</f>
        <v>201</v>
      </c>
      <c r="AU86">
        <f>_xlfn.RANK.AVG(Table2[[#This Row],[Sharpe Ratio Z-Score]],Table2[Sharpe Ratio Z-Score])</f>
        <v>4</v>
      </c>
      <c r="AV86">
        <f>(Table2[[#This Row],[Rank 1Y]]+Table2[[#This Row],[Rank 6M]]+Table2[[#This Row],[Rank Sharpe]])/3</f>
        <v>142.33333333333334</v>
      </c>
    </row>
    <row r="87" spans="1:48" x14ac:dyDescent="0.3">
      <c r="A87" t="s">
        <v>1026</v>
      </c>
      <c r="B87" t="s">
        <v>1027</v>
      </c>
      <c r="C87" t="s">
        <v>3175</v>
      </c>
      <c r="D87" t="s">
        <v>187</v>
      </c>
      <c r="E87">
        <v>14162.734437645</v>
      </c>
      <c r="F87">
        <v>601.95000000000005</v>
      </c>
      <c r="G87">
        <v>52.202130052195301</v>
      </c>
      <c r="H87">
        <f>(Table2[[#This Row],[1Y Return vs Nifty]]-AVERAGE(Table2[1Y Return vs Nifty]))/_xlfn.STDEV.P(Table2[1Y Return vs Nifty])</f>
        <v>0.46839596474725115</v>
      </c>
      <c r="I87">
        <v>1.35509438078863</v>
      </c>
      <c r="J87">
        <f>(Table2[[#This Row],[1M Return vs Nifty]]-AVERAGE(Table2[1M Return vs Nifty]))/_xlfn.STDEV.P(Table2[1M Return vs Nifty])</f>
        <v>0.20539312210032107</v>
      </c>
      <c r="K87">
        <v>28.592638728485401</v>
      </c>
      <c r="L87">
        <f>(Table2[[#This Row],[6M Return vs Nifty]]-AVERAGE(Table2[6M Return vs Nifty]))/_xlfn.STDEV.P(Table2[6M Return vs Nifty])</f>
        <v>0.56475131478864971</v>
      </c>
      <c r="M87">
        <v>8.6714075865311404</v>
      </c>
      <c r="N87">
        <f>(Table2[[#This Row],[1W Return vs Nifty]]-AVERAGE(Table2[1W Return vs Nifty]))/_xlfn.STDEV.P(Table2[1W Return vs Nifty])</f>
        <v>1.6194740971141974</v>
      </c>
      <c r="O87">
        <v>572.74</v>
      </c>
      <c r="P87">
        <v>545.25230761818898</v>
      </c>
      <c r="Q87">
        <v>460.16012347837699</v>
      </c>
      <c r="R87">
        <v>62.999352324479602</v>
      </c>
      <c r="S87" s="1">
        <f>(Table2[[#This Row],[Close Price]]-Table2[[#This Row],[20D EMA]])/Table2[[#This Row],[20D EMA]]</f>
        <v>5.1000453958166068E-2</v>
      </c>
      <c r="T87" s="1">
        <f>(Table2[[#This Row],[Close Price]]-Table2[[#This Row],[50D EMA]])/Table2[[#This Row],[50D EMA]]</f>
        <v>0.10398432356844499</v>
      </c>
      <c r="U87" s="1">
        <f>(Table2[[#This Row],[Close Price]]-Table2[[#This Row],[200D EMA]])/Table2[[#This Row],[200D EMA]]</f>
        <v>0.30813160308160814</v>
      </c>
      <c r="V87">
        <v>2.01127776120016</v>
      </c>
      <c r="W87">
        <v>591.15</v>
      </c>
      <c r="X87">
        <v>605.04999999999995</v>
      </c>
      <c r="Y87">
        <v>591.15</v>
      </c>
      <c r="Z87">
        <v>605.04999999999995</v>
      </c>
      <c r="AA87">
        <v>516</v>
      </c>
      <c r="AB87">
        <v>623.79999999999995</v>
      </c>
      <c r="AC87" s="1">
        <f>(Table2[[#This Row],[Close Price]]/Table2[[#This Row],[Day Low]])-1</f>
        <v>1.8269474752600878E-2</v>
      </c>
      <c r="AD87" s="1">
        <f>(Table2[[#This Row],[Day High]]/Table2[[#This Row],[Close Price]])-1</f>
        <v>5.149929396129016E-3</v>
      </c>
      <c r="AE87" s="1">
        <f>(Table2[[#This Row],[Close Price]]/Table2[[#This Row],[Current Week Low]])-1</f>
        <v>1.8269474752600878E-2</v>
      </c>
      <c r="AF87" s="1">
        <f>(Table2[[#This Row],[Current Week High]]/Table2[[#This Row],[Close Price]])-1</f>
        <v>5.149929396129016E-3</v>
      </c>
      <c r="AG87" s="1">
        <f>(Table2[[#This Row],[Close Price]]/Table2[[#This Row],[Current Month Low]])-1</f>
        <v>0.16656976744186047</v>
      </c>
      <c r="AH87" s="1">
        <f>(Table2[[#This Row],[Current Month High]]/Table2[[#This Row],[Close Price]])-1</f>
        <v>3.6298695904975364E-2</v>
      </c>
      <c r="AI87">
        <v>8.3146440734280098</v>
      </c>
      <c r="AJ87">
        <v>92.316293929712401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0.15</v>
      </c>
      <c r="AM87" t="s">
        <v>3215</v>
      </c>
      <c r="AN87">
        <v>11.94</v>
      </c>
      <c r="AO87" t="s">
        <v>3215</v>
      </c>
      <c r="AP87">
        <v>0.16196760830523399</v>
      </c>
      <c r="AQ87">
        <f>(Table2[[#This Row],[Sharpe Ratio]]-AVERAGE(Table2[Sharpe Ratio]))/_xlfn.STDEV.P(Table2[Sharpe Ratio])</f>
        <v>1.1892994705705791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4.0473139693209985</v>
      </c>
      <c r="AS87">
        <f>_xlfn.RANK.AVG(Table2[[#This Row],[1Y Return vs Nifty Z-Score]],Table2[1Y Return vs Nifty Z-Score])</f>
        <v>180</v>
      </c>
      <c r="AT87">
        <f>_xlfn.RANK.AVG(Table2[[#This Row],[6M Return vs Nifty Z-Score]],Table2[6M Return vs Nifty Z-Score])</f>
        <v>161</v>
      </c>
      <c r="AU87">
        <f>_xlfn.RANK.AVG(Table2[[#This Row],[Sharpe Ratio Z-Score]],Table2[Sharpe Ratio Z-Score])</f>
        <v>89</v>
      </c>
      <c r="AV87">
        <f>(Table2[[#This Row],[Rank 1Y]]+Table2[[#This Row],[Rank 6M]]+Table2[[#This Row],[Rank Sharpe]])/3</f>
        <v>143.33333333333334</v>
      </c>
    </row>
    <row r="88" spans="1:48" x14ac:dyDescent="0.3">
      <c r="A88" t="s">
        <v>1780</v>
      </c>
      <c r="B88" t="s">
        <v>1781</v>
      </c>
      <c r="C88" t="s">
        <v>3175</v>
      </c>
      <c r="D88" t="s">
        <v>187</v>
      </c>
      <c r="E88">
        <v>4604.7561152999997</v>
      </c>
      <c r="F88">
        <v>1749.55</v>
      </c>
      <c r="G88">
        <v>63.098351455354297</v>
      </c>
      <c r="H88">
        <f>(Table2[[#This Row],[1Y Return vs Nifty]]-AVERAGE(Table2[1Y Return vs Nifty]))/_xlfn.STDEV.P(Table2[1Y Return vs Nifty])</f>
        <v>0.65128728531821078</v>
      </c>
      <c r="I88">
        <v>8.6000349950585893</v>
      </c>
      <c r="J88">
        <f>(Table2[[#This Row],[1M Return vs Nifty]]-AVERAGE(Table2[1M Return vs Nifty]))/_xlfn.STDEV.P(Table2[1M Return vs Nifty])</f>
        <v>0.87759454896224121</v>
      </c>
      <c r="K88">
        <v>37.268287790000798</v>
      </c>
      <c r="L88">
        <f>(Table2[[#This Row],[6M Return vs Nifty]]-AVERAGE(Table2[6M Return vs Nifty]))/_xlfn.STDEV.P(Table2[6M Return vs Nifty])</f>
        <v>0.836307624917353</v>
      </c>
      <c r="M88">
        <v>1.40495558160823</v>
      </c>
      <c r="N88">
        <f>(Table2[[#This Row],[1W Return vs Nifty]]-AVERAGE(Table2[1W Return vs Nifty]))/_xlfn.STDEV.P(Table2[1W Return vs Nifty])</f>
        <v>0.19421107042701766</v>
      </c>
      <c r="O88">
        <v>1227.22</v>
      </c>
      <c r="P88">
        <v>1547.54687554981</v>
      </c>
      <c r="Q88">
        <v>1292.65427039889</v>
      </c>
      <c r="R88">
        <v>71.098553283942096</v>
      </c>
      <c r="S88" s="1">
        <f>(Table2[[#This Row],[Close Price]]-Table2[[#This Row],[20D EMA]])/Table2[[#This Row],[20D EMA]]</f>
        <v>0.42562050814034968</v>
      </c>
      <c r="T88" s="1">
        <f>(Table2[[#This Row],[Close Price]]-Table2[[#This Row],[50D EMA]])/Table2[[#This Row],[50D EMA]]</f>
        <v>0.13053118302372754</v>
      </c>
      <c r="U88" s="1">
        <f>(Table2[[#This Row],[Close Price]]-Table2[[#This Row],[200D EMA]])/Table2[[#This Row],[200D EMA]]</f>
        <v>0.35345547534540694</v>
      </c>
      <c r="V88">
        <v>0.46026267935392301</v>
      </c>
      <c r="W88">
        <v>1729.9</v>
      </c>
      <c r="X88">
        <v>1767</v>
      </c>
      <c r="Y88">
        <v>1698.15</v>
      </c>
      <c r="Z88">
        <v>1790</v>
      </c>
      <c r="AA88">
        <v>1698.15</v>
      </c>
      <c r="AB88">
        <v>1790</v>
      </c>
      <c r="AC88" s="1">
        <f>(Table2[[#This Row],[Close Price]]/Table2[[#This Row],[Day Low]])-1</f>
        <v>1.1359038094687524E-2</v>
      </c>
      <c r="AD88" s="1">
        <f>(Table2[[#This Row],[Day High]]/Table2[[#This Row],[Close Price]])-1</f>
        <v>9.9739933125662095E-3</v>
      </c>
      <c r="AE88" s="1">
        <f>(Table2[[#This Row],[Close Price]]/Table2[[#This Row],[Current Week Low]])-1</f>
        <v>3.0268233077172191E-2</v>
      </c>
      <c r="AF88" s="1">
        <f>(Table2[[#This Row],[Current Week High]]/Table2[[#This Row],[Close Price]])-1</f>
        <v>2.3120230916521489E-2</v>
      </c>
      <c r="AG88" s="1">
        <f>(Table2[[#This Row],[Close Price]]/Table2[[#This Row],[Current Month Low]])-1</f>
        <v>3.0268233077172191E-2</v>
      </c>
      <c r="AH88" s="1">
        <f>(Table2[[#This Row],[Current Month High]]/Table2[[#This Row],[Close Price]])-1</f>
        <v>2.3120230916521489E-2</v>
      </c>
      <c r="AI88">
        <v>2.31202309165214</v>
      </c>
      <c r="AJ88">
        <v>112.84063260340599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0.2</v>
      </c>
      <c r="AM88" t="s">
        <v>3215</v>
      </c>
      <c r="AN88">
        <v>4.54</v>
      </c>
      <c r="AO88" t="s">
        <v>3215</v>
      </c>
      <c r="AP88">
        <v>0.120101530184647</v>
      </c>
      <c r="AQ88">
        <f>(Table2[[#This Row],[Sharpe Ratio]]-AVERAGE(Table2[Sharpe Ratio]))/_xlfn.STDEV.P(Table2[Sharpe Ratio])</f>
        <v>0.70631696485901574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144</v>
      </c>
      <c r="AT88">
        <f>_xlfn.RANK.AVG(Table2[[#This Row],[6M Return vs Nifty Z-Score]],Table2[6M Return vs Nifty Z-Score])</f>
        <v>118</v>
      </c>
      <c r="AU88">
        <f>_xlfn.RANK.AVG(Table2[[#This Row],[Sharpe Ratio Z-Score]],Table2[Sharpe Ratio Z-Score])</f>
        <v>172</v>
      </c>
      <c r="AV88">
        <f>(Table2[[#This Row],[Rank 1Y]]+Table2[[#This Row],[Rank 6M]]+Table2[[#This Row],[Rank Sharpe]])/3</f>
        <v>144.66666666666666</v>
      </c>
    </row>
    <row r="89" spans="1:48" x14ac:dyDescent="0.3">
      <c r="A89" t="s">
        <v>825</v>
      </c>
      <c r="B89" t="s">
        <v>826</v>
      </c>
      <c r="C89" t="s">
        <v>3181</v>
      </c>
      <c r="D89" t="s">
        <v>124</v>
      </c>
      <c r="E89">
        <v>20097.18901514</v>
      </c>
      <c r="F89">
        <v>766.3</v>
      </c>
      <c r="G89">
        <v>59.247328708326599</v>
      </c>
      <c r="H89">
        <f>(Table2[[#This Row],[1Y Return vs Nifty]]-AVERAGE(Table2[1Y Return vs Nifty]))/_xlfn.STDEV.P(Table2[1Y Return vs Nifty])</f>
        <v>0.58664848901507161</v>
      </c>
      <c r="I89">
        <v>1.8927608692592299</v>
      </c>
      <c r="J89">
        <f>(Table2[[#This Row],[1M Return vs Nifty]]-AVERAGE(Table2[1M Return vs Nifty]))/_xlfn.STDEV.P(Table2[1M Return vs Nifty])</f>
        <v>0.25527899418240635</v>
      </c>
      <c r="K89">
        <v>23.281093667454801</v>
      </c>
      <c r="L89">
        <f>(Table2[[#This Row],[6M Return vs Nifty]]-AVERAGE(Table2[6M Return vs Nifty]))/_xlfn.STDEV.P(Table2[6M Return vs Nifty])</f>
        <v>0.39849475373731291</v>
      </c>
      <c r="M89">
        <v>10.810809081999301</v>
      </c>
      <c r="N89">
        <f>(Table2[[#This Row],[1W Return vs Nifty]]-AVERAGE(Table2[1W Return vs Nifty]))/_xlfn.STDEV.P(Table2[1W Return vs Nifty])</f>
        <v>2.039102527696858</v>
      </c>
      <c r="O89">
        <v>704.69</v>
      </c>
      <c r="P89">
        <v>680.43815758311302</v>
      </c>
      <c r="Q89">
        <v>585.57245515091597</v>
      </c>
      <c r="R89">
        <v>81.855948457172303</v>
      </c>
      <c r="S89" s="1">
        <f>(Table2[[#This Row],[Close Price]]-Table2[[#This Row],[20D EMA]])/Table2[[#This Row],[20D EMA]]</f>
        <v>8.7428514666023208E-2</v>
      </c>
      <c r="T89" s="1">
        <f>(Table2[[#This Row],[Close Price]]-Table2[[#This Row],[50D EMA]])/Table2[[#This Row],[50D EMA]]</f>
        <v>0.12618610737802313</v>
      </c>
      <c r="U89" s="1">
        <f>(Table2[[#This Row],[Close Price]]-Table2[[#This Row],[200D EMA]])/Table2[[#This Row],[200D EMA]]</f>
        <v>0.30863395854660919</v>
      </c>
      <c r="V89">
        <v>0.89701589016736905</v>
      </c>
      <c r="W89">
        <v>739</v>
      </c>
      <c r="X89">
        <v>769.3</v>
      </c>
      <c r="Y89">
        <v>739</v>
      </c>
      <c r="Z89">
        <v>769.3</v>
      </c>
      <c r="AA89">
        <v>655</v>
      </c>
      <c r="AB89">
        <v>769.3</v>
      </c>
      <c r="AC89" s="1">
        <f>(Table2[[#This Row],[Close Price]]/Table2[[#This Row],[Day Low]])-1</f>
        <v>3.6941813261163636E-2</v>
      </c>
      <c r="AD89" s="1">
        <f>(Table2[[#This Row],[Day High]]/Table2[[#This Row],[Close Price]])-1</f>
        <v>3.9149158293096953E-3</v>
      </c>
      <c r="AE89" s="1">
        <f>(Table2[[#This Row],[Close Price]]/Table2[[#This Row],[Current Week Low]])-1</f>
        <v>3.6941813261163636E-2</v>
      </c>
      <c r="AF89" s="1">
        <f>(Table2[[#This Row],[Current Week High]]/Table2[[#This Row],[Close Price]])-1</f>
        <v>3.9149158293096953E-3</v>
      </c>
      <c r="AG89" s="1">
        <f>(Table2[[#This Row],[Close Price]]/Table2[[#This Row],[Current Month Low]])-1</f>
        <v>0.16992366412213733</v>
      </c>
      <c r="AH89" s="1">
        <f>(Table2[[#This Row],[Current Month High]]/Table2[[#This Row],[Close Price]])-1</f>
        <v>3.9149158293096953E-3</v>
      </c>
      <c r="AI89">
        <v>0.39149158293096897</v>
      </c>
      <c r="AJ89">
        <v>103.72191944702899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0.09</v>
      </c>
      <c r="AM89" t="s">
        <v>3215</v>
      </c>
      <c r="AN89">
        <v>11.58</v>
      </c>
      <c r="AO89" t="s">
        <v>3215</v>
      </c>
      <c r="AP89">
        <v>0.15865157262077501</v>
      </c>
      <c r="AQ89">
        <f>(Table2[[#This Row],[Sharpe Ratio]]-AVERAGE(Table2[Sharpe Ratio]))/_xlfn.STDEV.P(Table2[Sharpe Ratio])</f>
        <v>1.1510444608871808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4.4305692255188296</v>
      </c>
      <c r="AS89">
        <f>_xlfn.RANK.AVG(Table2[[#This Row],[1Y Return vs Nifty Z-Score]],Table2[1Y Return vs Nifty Z-Score])</f>
        <v>156</v>
      </c>
      <c r="AT89">
        <f>_xlfn.RANK.AVG(Table2[[#This Row],[6M Return vs Nifty Z-Score]],Table2[6M Return vs Nifty Z-Score])</f>
        <v>189</v>
      </c>
      <c r="AU89">
        <f>_xlfn.RANK.AVG(Table2[[#This Row],[Sharpe Ratio Z-Score]],Table2[Sharpe Ratio Z-Score])</f>
        <v>96</v>
      </c>
      <c r="AV89">
        <f>(Table2[[#This Row],[Rank 1Y]]+Table2[[#This Row],[Rank 6M]]+Table2[[#This Row],[Rank Sharpe]])/3</f>
        <v>147</v>
      </c>
    </row>
    <row r="90" spans="1:48" x14ac:dyDescent="0.3">
      <c r="A90" t="s">
        <v>25</v>
      </c>
      <c r="B90" t="s">
        <v>26</v>
      </c>
      <c r="C90" t="s">
        <v>3170</v>
      </c>
      <c r="D90" t="s">
        <v>27</v>
      </c>
      <c r="E90">
        <v>1023984.4123159</v>
      </c>
      <c r="F90">
        <v>1709.55</v>
      </c>
      <c r="G90">
        <v>53.325112312058899</v>
      </c>
      <c r="H90">
        <f>(Table2[[#This Row],[1Y Return vs Nifty]]-AVERAGE(Table2[1Y Return vs Nifty]))/_xlfn.STDEV.P(Table2[1Y Return vs Nifty])</f>
        <v>0.48724504103572214</v>
      </c>
      <c r="I90">
        <v>7.8550313904662303</v>
      </c>
      <c r="J90">
        <f>(Table2[[#This Row],[1M Return vs Nifty]]-AVERAGE(Table2[1M Return vs Nifty]))/_xlfn.STDEV.P(Table2[1M Return vs Nifty])</f>
        <v>0.80847148602948582</v>
      </c>
      <c r="K90">
        <v>24.827815007562499</v>
      </c>
      <c r="L90">
        <f>(Table2[[#This Row],[6M Return vs Nifty]]-AVERAGE(Table2[6M Return vs Nifty]))/_xlfn.STDEV.P(Table2[6M Return vs Nifty])</f>
        <v>0.4469086461087966</v>
      </c>
      <c r="M90">
        <v>1.05075726433278</v>
      </c>
      <c r="N90">
        <f>(Table2[[#This Row],[1W Return vs Nifty]]-AVERAGE(Table2[1W Return vs Nifty]))/_xlfn.STDEV.P(Table2[1W Return vs Nifty])</f>
        <v>0.12473758248744247</v>
      </c>
      <c r="O90">
        <v>1664.83</v>
      </c>
      <c r="P90">
        <v>1576.52582822161</v>
      </c>
      <c r="Q90">
        <v>1343.8478394778101</v>
      </c>
      <c r="R90">
        <v>56.720675385327397</v>
      </c>
      <c r="S90" s="1">
        <f>(Table2[[#This Row],[Close Price]]-Table2[[#This Row],[20D EMA]])/Table2[[#This Row],[20D EMA]]</f>
        <v>2.6861601484836309E-2</v>
      </c>
      <c r="T90" s="1">
        <f>(Table2[[#This Row],[Close Price]]-Table2[[#This Row],[50D EMA]])/Table2[[#This Row],[50D EMA]]</f>
        <v>8.4378047855040217E-2</v>
      </c>
      <c r="U90" s="1">
        <f>(Table2[[#This Row],[Close Price]]-Table2[[#This Row],[200D EMA]])/Table2[[#This Row],[200D EMA]]</f>
        <v>0.27213063099784696</v>
      </c>
      <c r="V90">
        <v>1.07311145964643</v>
      </c>
      <c r="W90">
        <v>1704.2</v>
      </c>
      <c r="X90">
        <v>1733</v>
      </c>
      <c r="Y90">
        <v>1704.2</v>
      </c>
      <c r="Z90">
        <v>1733</v>
      </c>
      <c r="AA90">
        <v>1523.25</v>
      </c>
      <c r="AB90">
        <v>1779</v>
      </c>
      <c r="AC90" s="1">
        <f>(Table2[[#This Row],[Close Price]]/Table2[[#This Row],[Day Low]])-1</f>
        <v>3.1393028987207749E-3</v>
      </c>
      <c r="AD90" s="1">
        <f>(Table2[[#This Row],[Day High]]/Table2[[#This Row],[Close Price]])-1</f>
        <v>1.3717060045041141E-2</v>
      </c>
      <c r="AE90" s="1">
        <f>(Table2[[#This Row],[Close Price]]/Table2[[#This Row],[Current Week Low]])-1</f>
        <v>3.1393028987207749E-3</v>
      </c>
      <c r="AF90" s="1">
        <f>(Table2[[#This Row],[Current Week High]]/Table2[[#This Row],[Close Price]])-1</f>
        <v>1.3717060045041141E-2</v>
      </c>
      <c r="AG90" s="1">
        <f>(Table2[[#This Row],[Close Price]]/Table2[[#This Row],[Current Month Low]])-1</f>
        <v>0.12230428360413592</v>
      </c>
      <c r="AH90" s="1">
        <f>(Table2[[#This Row],[Current Month High]]/Table2[[#This Row],[Close Price]])-1</f>
        <v>4.062472580503651E-2</v>
      </c>
      <c r="AI90">
        <v>4.0624725805036501</v>
      </c>
      <c r="AJ90">
        <v>90.915182310570103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</v>
      </c>
      <c r="AM90" t="s">
        <v>3215</v>
      </c>
      <c r="AN90">
        <v>3.81</v>
      </c>
      <c r="AO90" t="s">
        <v>3215</v>
      </c>
      <c r="AP90">
        <v>0.16549207565936899</v>
      </c>
      <c r="AQ90">
        <f>(Table2[[#This Row],[Sharpe Ratio]]-AVERAGE(Table2[Sharpe Ratio]))/_xlfn.STDEV.P(Table2[Sharpe Ratio])</f>
        <v>1.2299590248067249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3.0973217804681719</v>
      </c>
      <c r="AS90">
        <f>_xlfn.RANK.AVG(Table2[[#This Row],[1Y Return vs Nifty Z-Score]],Table2[1Y Return vs Nifty Z-Score])</f>
        <v>177</v>
      </c>
      <c r="AT90">
        <f>_xlfn.RANK.AVG(Table2[[#This Row],[6M Return vs Nifty Z-Score]],Table2[6M Return vs Nifty Z-Score])</f>
        <v>180</v>
      </c>
      <c r="AU90">
        <f>_xlfn.RANK.AVG(Table2[[#This Row],[Sharpe Ratio Z-Score]],Table2[Sharpe Ratio Z-Score])</f>
        <v>86</v>
      </c>
      <c r="AV90">
        <f>(Table2[[#This Row],[Rank 1Y]]+Table2[[#This Row],[Rank 6M]]+Table2[[#This Row],[Rank Sharpe]])/3</f>
        <v>147.66666666666666</v>
      </c>
    </row>
    <row r="91" spans="1:48" x14ac:dyDescent="0.3">
      <c r="A91" t="s">
        <v>115</v>
      </c>
      <c r="B91" t="s">
        <v>116</v>
      </c>
      <c r="C91" t="s">
        <v>3181</v>
      </c>
      <c r="D91" t="s">
        <v>117</v>
      </c>
      <c r="E91">
        <v>258187.18487500001</v>
      </c>
      <c r="F91">
        <v>7250</v>
      </c>
      <c r="G91">
        <v>71.669961426362306</v>
      </c>
      <c r="H91">
        <f>(Table2[[#This Row],[1Y Return vs Nifty]]-AVERAGE(Table2[1Y Return vs Nifty]))/_xlfn.STDEV.P(Table2[1Y Return vs Nifty])</f>
        <v>0.79516037755937641</v>
      </c>
      <c r="I91">
        <v>3.36885058600586</v>
      </c>
      <c r="J91">
        <f>(Table2[[#This Row],[1M Return vs Nifty]]-AVERAGE(Table2[1M Return vs Nifty]))/_xlfn.STDEV.P(Table2[1M Return vs Nifty])</f>
        <v>0.39223382467735229</v>
      </c>
      <c r="K91">
        <v>17.109122903807201</v>
      </c>
      <c r="L91">
        <f>(Table2[[#This Row],[6M Return vs Nifty]]-AVERAGE(Table2[6M Return vs Nifty]))/_xlfn.STDEV.P(Table2[6M Return vs Nifty])</f>
        <v>0.2053060257338753</v>
      </c>
      <c r="M91">
        <v>6.7051081921213598</v>
      </c>
      <c r="N91">
        <f>(Table2[[#This Row],[1W Return vs Nifty]]-AVERAGE(Table2[1W Return vs Nifty]))/_xlfn.STDEV.P(Table2[1W Return vs Nifty])</f>
        <v>1.2337984160044884</v>
      </c>
      <c r="O91">
        <v>6946.71</v>
      </c>
      <c r="P91">
        <v>6932.9999517841297</v>
      </c>
      <c r="Q91">
        <v>6068.9845564054804</v>
      </c>
      <c r="R91">
        <v>73.279510426100202</v>
      </c>
      <c r="S91" s="1">
        <f>(Table2[[#This Row],[Close Price]]-Table2[[#This Row],[20D EMA]])/Table2[[#This Row],[20D EMA]]</f>
        <v>4.3659516519330727E-2</v>
      </c>
      <c r="T91" s="1">
        <f>(Table2[[#This Row],[Close Price]]-Table2[[#This Row],[50D EMA]])/Table2[[#This Row],[50D EMA]]</f>
        <v>4.5723359356766455E-2</v>
      </c>
      <c r="U91" s="1">
        <f>(Table2[[#This Row],[Close Price]]-Table2[[#This Row],[200D EMA]])/Table2[[#This Row],[200D EMA]]</f>
        <v>0.1945985251104359</v>
      </c>
      <c r="V91">
        <v>0.90760896444843497</v>
      </c>
      <c r="W91">
        <v>7179.1</v>
      </c>
      <c r="X91">
        <v>7319.9</v>
      </c>
      <c r="Y91">
        <v>7179.1</v>
      </c>
      <c r="Z91">
        <v>7319.9</v>
      </c>
      <c r="AA91">
        <v>6502.75</v>
      </c>
      <c r="AB91">
        <v>7324</v>
      </c>
      <c r="AC91" s="1">
        <f>(Table2[[#This Row],[Close Price]]/Table2[[#This Row],[Day Low]])-1</f>
        <v>9.8758897354820352E-3</v>
      </c>
      <c r="AD91" s="1">
        <f>(Table2[[#This Row],[Day High]]/Table2[[#This Row],[Close Price]])-1</f>
        <v>9.6413793103446999E-3</v>
      </c>
      <c r="AE91" s="1">
        <f>(Table2[[#This Row],[Close Price]]/Table2[[#This Row],[Current Week Low]])-1</f>
        <v>9.8758897354820352E-3</v>
      </c>
      <c r="AF91" s="1">
        <f>(Table2[[#This Row],[Current Week High]]/Table2[[#This Row],[Close Price]])-1</f>
        <v>9.6413793103446999E-3</v>
      </c>
      <c r="AG91" s="1">
        <f>(Table2[[#This Row],[Close Price]]/Table2[[#This Row],[Current Month Low]])-1</f>
        <v>0.11491292145630694</v>
      </c>
      <c r="AH91" s="1">
        <f>(Table2[[#This Row],[Current Month High]]/Table2[[#This Row],[Close Price]])-1</f>
        <v>1.0206896551724132E-2</v>
      </c>
      <c r="AI91">
        <v>9.9131034482758498</v>
      </c>
      <c r="AJ91">
        <v>123.351817621688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-0.1</v>
      </c>
      <c r="AM91" t="s">
        <v>3214</v>
      </c>
      <c r="AN91">
        <v>8.9499999999999993</v>
      </c>
      <c r="AO91" t="s">
        <v>3215</v>
      </c>
      <c r="AP91">
        <v>0.16677345317678199</v>
      </c>
      <c r="AQ91">
        <f>(Table2[[#This Row],[Sharpe Ratio]]-AVERAGE(Table2[Sharpe Ratio]))/_xlfn.STDEV.P(Table2[Sharpe Ratio])</f>
        <v>1.2447414680616202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3.8712401120367126</v>
      </c>
      <c r="AS91">
        <f>_xlfn.RANK.AVG(Table2[[#This Row],[1Y Return vs Nifty Z-Score]],Table2[1Y Return vs Nifty Z-Score])</f>
        <v>119</v>
      </c>
      <c r="AT91">
        <f>_xlfn.RANK.AVG(Table2[[#This Row],[6M Return vs Nifty Z-Score]],Table2[6M Return vs Nifty Z-Score])</f>
        <v>249</v>
      </c>
      <c r="AU91">
        <f>_xlfn.RANK.AVG(Table2[[#This Row],[Sharpe Ratio Z-Score]],Table2[Sharpe Ratio Z-Score])</f>
        <v>84</v>
      </c>
      <c r="AV91">
        <f>(Table2[[#This Row],[Rank 1Y]]+Table2[[#This Row],[Rank 6M]]+Table2[[#This Row],[Rank Sharpe]])/3</f>
        <v>150.66666666666666</v>
      </c>
    </row>
    <row r="92" spans="1:48" x14ac:dyDescent="0.3">
      <c r="A92" t="s">
        <v>1243</v>
      </c>
      <c r="B92" t="s">
        <v>1244</v>
      </c>
      <c r="C92" t="s">
        <v>613</v>
      </c>
      <c r="D92" t="s">
        <v>465</v>
      </c>
      <c r="E92">
        <v>9706.2746282899898</v>
      </c>
      <c r="F92">
        <v>370.85</v>
      </c>
      <c r="G92">
        <v>68.380239470259298</v>
      </c>
      <c r="H92">
        <f>(Table2[[#This Row],[1Y Return vs Nifty]]-AVERAGE(Table2[1Y Return vs Nifty]))/_xlfn.STDEV.P(Table2[1Y Return vs Nifty])</f>
        <v>0.73994292459090727</v>
      </c>
      <c r="I92">
        <v>-6.0569278970655702</v>
      </c>
      <c r="J92">
        <f>(Table2[[#This Row],[1M Return vs Nifty]]-AVERAGE(Table2[1M Return vs Nifty]))/_xlfn.STDEV.P(Table2[1M Return vs Nifty])</f>
        <v>-0.48231050673169845</v>
      </c>
      <c r="K92">
        <v>19.4959110682898</v>
      </c>
      <c r="L92">
        <f>(Table2[[#This Row],[6M Return vs Nifty]]-AVERAGE(Table2[6M Return vs Nifty]))/_xlfn.STDEV.P(Table2[6M Return vs Nifty])</f>
        <v>0.28001483223469309</v>
      </c>
      <c r="M92">
        <v>-5.1804963281276502</v>
      </c>
      <c r="N92">
        <f>(Table2[[#This Row],[1W Return vs Nifty]]-AVERAGE(Table2[1W Return vs Nifty]))/_xlfn.STDEV.P(Table2[1W Return vs Nifty])</f>
        <v>-1.0974786172794662</v>
      </c>
      <c r="O92">
        <v>393.09</v>
      </c>
      <c r="P92">
        <v>390.35662334409801</v>
      </c>
      <c r="Q92">
        <v>332.81971448514201</v>
      </c>
      <c r="R92">
        <v>21.457130831618699</v>
      </c>
      <c r="S92" s="1">
        <f>(Table2[[#This Row],[Close Price]]-Table2[[#This Row],[20D EMA]])/Table2[[#This Row],[20D EMA]]</f>
        <v>-5.6577374138237942E-2</v>
      </c>
      <c r="T92" s="1">
        <f>(Table2[[#This Row],[Close Price]]-Table2[[#This Row],[50D EMA]])/Table2[[#This Row],[50D EMA]]</f>
        <v>-4.997128824660154E-2</v>
      </c>
      <c r="U92" s="1">
        <f>(Table2[[#This Row],[Close Price]]-Table2[[#This Row],[200D EMA]])/Table2[[#This Row],[200D EMA]]</f>
        <v>0.11426692548453521</v>
      </c>
      <c r="V92">
        <v>0.44203244176818102</v>
      </c>
      <c r="W92">
        <v>369.1</v>
      </c>
      <c r="X92">
        <v>382.95</v>
      </c>
      <c r="Y92">
        <v>369.1</v>
      </c>
      <c r="Z92">
        <v>382.95</v>
      </c>
      <c r="AA92">
        <v>369.1</v>
      </c>
      <c r="AB92">
        <v>416</v>
      </c>
      <c r="AC92" s="1">
        <f>(Table2[[#This Row],[Close Price]]/Table2[[#This Row],[Day Low]])-1</f>
        <v>4.741262530479462E-3</v>
      </c>
      <c r="AD92" s="1">
        <f>(Table2[[#This Row],[Day High]]/Table2[[#This Row],[Close Price]])-1</f>
        <v>3.2627747067547341E-2</v>
      </c>
      <c r="AE92" s="1">
        <f>(Table2[[#This Row],[Close Price]]/Table2[[#This Row],[Current Week Low]])-1</f>
        <v>4.741262530479462E-3</v>
      </c>
      <c r="AF92" s="1">
        <f>(Table2[[#This Row],[Current Week High]]/Table2[[#This Row],[Close Price]])-1</f>
        <v>3.2627747067547341E-2</v>
      </c>
      <c r="AG92" s="1">
        <f>(Table2[[#This Row],[Close Price]]/Table2[[#This Row],[Current Month Low]])-1</f>
        <v>4.741262530479462E-3</v>
      </c>
      <c r="AH92" s="1">
        <f>(Table2[[#This Row],[Current Month High]]/Table2[[#This Row],[Close Price]])-1</f>
        <v>0.1217473371983282</v>
      </c>
      <c r="AI92">
        <v>13.603882971551799</v>
      </c>
      <c r="AJ92">
        <v>126.75022928767901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-0.16</v>
      </c>
      <c r="AM92" t="s">
        <v>3214</v>
      </c>
      <c r="AN92">
        <v>-6.49</v>
      </c>
      <c r="AO92" t="s">
        <v>3214</v>
      </c>
      <c r="AP92">
        <v>0.15104353519111799</v>
      </c>
      <c r="AQ92">
        <f>(Table2[[#This Row],[Sharpe Ratio]]-AVERAGE(Table2[Sharpe Ratio]))/_xlfn.STDEV.P(Table2[Sharpe Ratio])</f>
        <v>1.0632753373800949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0.5034439701945308</v>
      </c>
      <c r="AS92">
        <f>_xlfn.RANK.AVG(Table2[[#This Row],[1Y Return vs Nifty Z-Score]],Table2[1Y Return vs Nifty Z-Score])</f>
        <v>128</v>
      </c>
      <c r="AT92">
        <f>_xlfn.RANK.AVG(Table2[[#This Row],[6M Return vs Nifty Z-Score]],Table2[6M Return vs Nifty Z-Score])</f>
        <v>221</v>
      </c>
      <c r="AU92">
        <f>_xlfn.RANK.AVG(Table2[[#This Row],[Sharpe Ratio Z-Score]],Table2[Sharpe Ratio Z-Score])</f>
        <v>105</v>
      </c>
      <c r="AV92">
        <f>(Table2[[#This Row],[Rank 1Y]]+Table2[[#This Row],[Rank 6M]]+Table2[[#This Row],[Rank Sharpe]])/3</f>
        <v>151.33333333333334</v>
      </c>
    </row>
    <row r="93" spans="1:48" x14ac:dyDescent="0.3">
      <c r="A93" t="s">
        <v>649</v>
      </c>
      <c r="B93" t="s">
        <v>650</v>
      </c>
      <c r="C93" t="s">
        <v>3173</v>
      </c>
      <c r="D93" t="s">
        <v>54</v>
      </c>
      <c r="E93">
        <v>29860.469338800001</v>
      </c>
      <c r="F93">
        <v>1173</v>
      </c>
      <c r="G93">
        <v>72.959825943031802</v>
      </c>
      <c r="H93">
        <f>(Table2[[#This Row],[1Y Return vs Nifty]]-AVERAGE(Table2[1Y Return vs Nifty]))/_xlfn.STDEV.P(Table2[1Y Return vs Nifty])</f>
        <v>0.81681054563901123</v>
      </c>
      <c r="I93">
        <v>6.2282523642490002</v>
      </c>
      <c r="J93">
        <f>(Table2[[#This Row],[1M Return vs Nifty]]-AVERAGE(Table2[1M Return vs Nifty]))/_xlfn.STDEV.P(Table2[1M Return vs Nifty])</f>
        <v>0.65753537201104728</v>
      </c>
      <c r="K93">
        <v>59.548782525019597</v>
      </c>
      <c r="L93">
        <f>(Table2[[#This Row],[6M Return vs Nifty]]-AVERAGE(Table2[6M Return vs Nifty]))/_xlfn.STDEV.P(Table2[6M Return vs Nifty])</f>
        <v>1.5337089254059719</v>
      </c>
      <c r="M93">
        <v>-5.8688866467433396</v>
      </c>
      <c r="N93">
        <f>(Table2[[#This Row],[1W Return vs Nifty]]-AVERAGE(Table2[1W Return vs Nifty]))/_xlfn.STDEV.P(Table2[1W Return vs Nifty])</f>
        <v>-1.2325014961738212</v>
      </c>
      <c r="O93">
        <v>1161.04</v>
      </c>
      <c r="P93">
        <v>1068.2332980850399</v>
      </c>
      <c r="Q93">
        <v>824.9527699281</v>
      </c>
      <c r="R93">
        <v>49.314530844932001</v>
      </c>
      <c r="S93" s="1">
        <f>(Table2[[#This Row],[Close Price]]-Table2[[#This Row],[20D EMA]])/Table2[[#This Row],[20D EMA]]</f>
        <v>1.030110935023775E-2</v>
      </c>
      <c r="T93" s="1">
        <f>(Table2[[#This Row],[Close Price]]-Table2[[#This Row],[50D EMA]])/Table2[[#This Row],[50D EMA]]</f>
        <v>9.8074739013256099E-2</v>
      </c>
      <c r="U93" s="1">
        <f>(Table2[[#This Row],[Close Price]]-Table2[[#This Row],[200D EMA]])/Table2[[#This Row],[200D EMA]]</f>
        <v>0.42189958353886681</v>
      </c>
      <c r="V93">
        <v>0.97327526877650605</v>
      </c>
      <c r="W93">
        <v>1152.45</v>
      </c>
      <c r="X93">
        <v>1203.7</v>
      </c>
      <c r="Y93">
        <v>1152.45</v>
      </c>
      <c r="Z93">
        <v>1203.7</v>
      </c>
      <c r="AA93">
        <v>1061.5</v>
      </c>
      <c r="AB93">
        <v>1287.9000000000001</v>
      </c>
      <c r="AC93" s="1">
        <f>(Table2[[#This Row],[Close Price]]/Table2[[#This Row],[Day Low]])-1</f>
        <v>1.7831576207210764E-2</v>
      </c>
      <c r="AD93" s="1">
        <f>(Table2[[#This Row],[Day High]]/Table2[[#This Row],[Close Price]])-1</f>
        <v>2.6172208013640175E-2</v>
      </c>
      <c r="AE93" s="1">
        <f>(Table2[[#This Row],[Close Price]]/Table2[[#This Row],[Current Week Low]])-1</f>
        <v>1.7831576207210764E-2</v>
      </c>
      <c r="AF93" s="1">
        <f>(Table2[[#This Row],[Current Week High]]/Table2[[#This Row],[Close Price]])-1</f>
        <v>2.6172208013640175E-2</v>
      </c>
      <c r="AG93" s="1">
        <f>(Table2[[#This Row],[Close Price]]/Table2[[#This Row],[Current Month Low]])-1</f>
        <v>0.10504003768252468</v>
      </c>
      <c r="AH93" s="1">
        <f>(Table2[[#This Row],[Current Month High]]/Table2[[#This Row],[Close Price]])-1</f>
        <v>9.7953964194373411E-2</v>
      </c>
      <c r="AI93">
        <v>9.7953964194373402</v>
      </c>
      <c r="AJ93">
        <v>116.820702402957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0.22</v>
      </c>
      <c r="AM93" t="s">
        <v>3215</v>
      </c>
      <c r="AN93">
        <v>-1.04</v>
      </c>
      <c r="AO93" t="s">
        <v>3214</v>
      </c>
      <c r="AP93">
        <v>7.8390230308525002E-2</v>
      </c>
      <c r="AQ93">
        <f>(Table2[[#This Row],[Sharpe Ratio]]-AVERAGE(Table2[Sharpe Ratio]))/_xlfn.STDEV.P(Table2[Sharpe Ratio])</f>
        <v>0.22512003801457281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2.0006733848967819</v>
      </c>
      <c r="AS93">
        <f>_xlfn.RANK.AVG(Table2[[#This Row],[1Y Return vs Nifty Z-Score]],Table2[1Y Return vs Nifty Z-Score])</f>
        <v>115</v>
      </c>
      <c r="AT93">
        <f>_xlfn.RANK.AVG(Table2[[#This Row],[6M Return vs Nifty Z-Score]],Table2[6M Return vs Nifty Z-Score])</f>
        <v>56</v>
      </c>
      <c r="AU93">
        <f>_xlfn.RANK.AVG(Table2[[#This Row],[Sharpe Ratio Z-Score]],Table2[Sharpe Ratio Z-Score])</f>
        <v>284</v>
      </c>
      <c r="AV93">
        <f>(Table2[[#This Row],[Rank 1Y]]+Table2[[#This Row],[Rank 6M]]+Table2[[#This Row],[Rank Sharpe]])/3</f>
        <v>151.66666666666666</v>
      </c>
    </row>
    <row r="94" spans="1:48" x14ac:dyDescent="0.3">
      <c r="A94" t="s">
        <v>388</v>
      </c>
      <c r="B94" t="s">
        <v>389</v>
      </c>
      <c r="C94" t="s">
        <v>3183</v>
      </c>
      <c r="D94" t="s">
        <v>390</v>
      </c>
      <c r="E94">
        <v>62374.50293373</v>
      </c>
      <c r="F94">
        <v>963.95</v>
      </c>
      <c r="G94">
        <v>49.6943337795026</v>
      </c>
      <c r="H94">
        <f>(Table2[[#This Row],[1Y Return vs Nifty]]-AVERAGE(Table2[1Y Return vs Nifty]))/_xlfn.STDEV.P(Table2[1Y Return vs Nifty])</f>
        <v>0.42630300838508262</v>
      </c>
      <c r="I94">
        <v>-3.22164953810397</v>
      </c>
      <c r="J94">
        <f>(Table2[[#This Row],[1M Return vs Nifty]]-AVERAGE(Table2[1M Return vs Nifty]))/_xlfn.STDEV.P(Table2[1M Return vs Nifty])</f>
        <v>-0.21924718297017479</v>
      </c>
      <c r="K94">
        <v>29.0786557481957</v>
      </c>
      <c r="L94">
        <f>(Table2[[#This Row],[6M Return vs Nifty]]-AVERAGE(Table2[6M Return vs Nifty]))/_xlfn.STDEV.P(Table2[6M Return vs Nifty])</f>
        <v>0.57996412337466519</v>
      </c>
      <c r="M94">
        <v>-1.7392928390815401</v>
      </c>
      <c r="N94">
        <f>(Table2[[#This Row],[1W Return vs Nifty]]-AVERAGE(Table2[1W Return vs Nifty]))/_xlfn.STDEV.P(Table2[1W Return vs Nifty])</f>
        <v>-0.4225109581080389</v>
      </c>
      <c r="O94">
        <v>978.94</v>
      </c>
      <c r="P94">
        <v>970.88884298711798</v>
      </c>
      <c r="Q94">
        <v>834.19576958368805</v>
      </c>
      <c r="R94">
        <v>40.332112507290901</v>
      </c>
      <c r="S94" s="1">
        <f>(Table2[[#This Row],[Close Price]]-Table2[[#This Row],[20D EMA]])/Table2[[#This Row],[20D EMA]]</f>
        <v>-1.5312480846630037E-2</v>
      </c>
      <c r="T94" s="1">
        <f>(Table2[[#This Row],[Close Price]]-Table2[[#This Row],[50D EMA]])/Table2[[#This Row],[50D EMA]]</f>
        <v>-7.1468974406681931E-3</v>
      </c>
      <c r="U94" s="1">
        <f>(Table2[[#This Row],[Close Price]]-Table2[[#This Row],[200D EMA]])/Table2[[#This Row],[200D EMA]]</f>
        <v>0.15554410025486806</v>
      </c>
      <c r="V94">
        <v>0.33462377818008099</v>
      </c>
      <c r="W94">
        <v>940</v>
      </c>
      <c r="X94">
        <v>970.95</v>
      </c>
      <c r="Y94">
        <v>940</v>
      </c>
      <c r="Z94">
        <v>970.95</v>
      </c>
      <c r="AA94">
        <v>940</v>
      </c>
      <c r="AB94">
        <v>1035</v>
      </c>
      <c r="AC94" s="1">
        <f>(Table2[[#This Row],[Close Price]]/Table2[[#This Row],[Day Low]])-1</f>
        <v>2.5478723404255277E-2</v>
      </c>
      <c r="AD94" s="1">
        <f>(Table2[[#This Row],[Day High]]/Table2[[#This Row],[Close Price]])-1</f>
        <v>7.2617874371077029E-3</v>
      </c>
      <c r="AE94" s="1">
        <f>(Table2[[#This Row],[Close Price]]/Table2[[#This Row],[Current Week Low]])-1</f>
        <v>2.5478723404255277E-2</v>
      </c>
      <c r="AF94" s="1">
        <f>(Table2[[#This Row],[Current Week High]]/Table2[[#This Row],[Close Price]])-1</f>
        <v>7.2617874371077029E-3</v>
      </c>
      <c r="AG94" s="1">
        <f>(Table2[[#This Row],[Close Price]]/Table2[[#This Row],[Current Month Low]])-1</f>
        <v>2.5478723404255277E-2</v>
      </c>
      <c r="AH94" s="1">
        <f>(Table2[[#This Row],[Current Month High]]/Table2[[#This Row],[Close Price]])-1</f>
        <v>7.370714248664334E-2</v>
      </c>
      <c r="AI94">
        <v>23.139166969241099</v>
      </c>
      <c r="AJ94">
        <v>90.503952569169897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-0.12</v>
      </c>
      <c r="AM94" t="s">
        <v>3214</v>
      </c>
      <c r="AN94">
        <v>-3.05</v>
      </c>
      <c r="AO94" t="s">
        <v>3214</v>
      </c>
      <c r="AP94">
        <v>0.14487702094785501</v>
      </c>
      <c r="AQ94">
        <f>(Table2[[#This Row],[Sharpe Ratio]]-AVERAGE(Table2[Sharpe Ratio]))/_xlfn.STDEV.P(Table2[Sharpe Ratio])</f>
        <v>0.99213615658224852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1.3566451472637826</v>
      </c>
      <c r="AS94">
        <f>_xlfn.RANK.AVG(Table2[[#This Row],[1Y Return vs Nifty Z-Score]],Table2[1Y Return vs Nifty Z-Score])</f>
        <v>188</v>
      </c>
      <c r="AT94">
        <f>_xlfn.RANK.AVG(Table2[[#This Row],[6M Return vs Nifty Z-Score]],Table2[6M Return vs Nifty Z-Score])</f>
        <v>157</v>
      </c>
      <c r="AU94">
        <f>_xlfn.RANK.AVG(Table2[[#This Row],[Sharpe Ratio Z-Score]],Table2[Sharpe Ratio Z-Score])</f>
        <v>113</v>
      </c>
      <c r="AV94">
        <f>(Table2[[#This Row],[Rank 1Y]]+Table2[[#This Row],[Rank 6M]]+Table2[[#This Row],[Rank Sharpe]])/3</f>
        <v>152.66666666666666</v>
      </c>
    </row>
    <row r="95" spans="1:48" x14ac:dyDescent="0.3">
      <c r="A95" t="s">
        <v>384</v>
      </c>
      <c r="B95" t="s">
        <v>385</v>
      </c>
      <c r="C95" t="s">
        <v>3175</v>
      </c>
      <c r="D95" t="s">
        <v>187</v>
      </c>
      <c r="E95">
        <v>63252.759984425</v>
      </c>
      <c r="F95">
        <v>1101.6500000000001</v>
      </c>
      <c r="G95">
        <v>50.750063955755103</v>
      </c>
      <c r="H95">
        <f>(Table2[[#This Row],[1Y Return vs Nifty]]-AVERAGE(Table2[1Y Return vs Nifty]))/_xlfn.STDEV.P(Table2[1Y Return vs Nifty])</f>
        <v>0.44402326928630237</v>
      </c>
      <c r="I95">
        <v>-3.9784428871940798</v>
      </c>
      <c r="J95">
        <f>(Table2[[#This Row],[1M Return vs Nifty]]-AVERAGE(Table2[1M Return vs Nifty]))/_xlfn.STDEV.P(Table2[1M Return vs Nifty])</f>
        <v>-0.28946412416855949</v>
      </c>
      <c r="K95">
        <v>43.295195239423599</v>
      </c>
      <c r="L95">
        <f>(Table2[[#This Row],[6M Return vs Nifty]]-AVERAGE(Table2[6M Return vs Nifty]))/_xlfn.STDEV.P(Table2[6M Return vs Nifty])</f>
        <v>1.0249557291511326</v>
      </c>
      <c r="M95">
        <v>-4.9436489057889201E-2</v>
      </c>
      <c r="N95">
        <f>(Table2[[#This Row],[1W Return vs Nifty]]-AVERAGE(Table2[1W Return vs Nifty]))/_xlfn.STDEV.P(Table2[1W Return vs Nifty])</f>
        <v>-9.105761960534961E-2</v>
      </c>
      <c r="O95">
        <v>1104.5999999999999</v>
      </c>
      <c r="P95">
        <v>1077.1857420912299</v>
      </c>
      <c r="Q95">
        <v>892.97056996381195</v>
      </c>
      <c r="R95">
        <v>47.163111366707</v>
      </c>
      <c r="S95" s="1">
        <f>(Table2[[#This Row],[Close Price]]-Table2[[#This Row],[20D EMA]])/Table2[[#This Row],[20D EMA]]</f>
        <v>-2.6706500090528866E-3</v>
      </c>
      <c r="T95" s="1">
        <f>(Table2[[#This Row],[Close Price]]-Table2[[#This Row],[50D EMA]])/Table2[[#This Row],[50D EMA]]</f>
        <v>2.2711271559606481E-2</v>
      </c>
      <c r="U95" s="1">
        <f>(Table2[[#This Row],[Close Price]]-Table2[[#This Row],[200D EMA]])/Table2[[#This Row],[200D EMA]]</f>
        <v>0.23369127388447411</v>
      </c>
      <c r="V95">
        <v>0.72305872101472501</v>
      </c>
      <c r="W95">
        <v>1084.5999999999999</v>
      </c>
      <c r="X95">
        <v>1128.5999999999999</v>
      </c>
      <c r="Y95">
        <v>1084.5999999999999</v>
      </c>
      <c r="Z95">
        <v>1128.5999999999999</v>
      </c>
      <c r="AA95">
        <v>1006.75</v>
      </c>
      <c r="AB95">
        <v>1255</v>
      </c>
      <c r="AC95" s="1">
        <f>(Table2[[#This Row],[Close Price]]/Table2[[#This Row],[Day Low]])-1</f>
        <v>1.5720081135902841E-2</v>
      </c>
      <c r="AD95" s="1">
        <f>(Table2[[#This Row],[Day High]]/Table2[[#This Row],[Close Price]])-1</f>
        <v>2.4463305042436101E-2</v>
      </c>
      <c r="AE95" s="1">
        <f>(Table2[[#This Row],[Close Price]]/Table2[[#This Row],[Current Week Low]])-1</f>
        <v>1.5720081135902841E-2</v>
      </c>
      <c r="AF95" s="1">
        <f>(Table2[[#This Row],[Current Week High]]/Table2[[#This Row],[Close Price]])-1</f>
        <v>2.4463305042436101E-2</v>
      </c>
      <c r="AG95" s="1">
        <f>(Table2[[#This Row],[Close Price]]/Table2[[#This Row],[Current Month Low]])-1</f>
        <v>9.4263719890737674E-2</v>
      </c>
      <c r="AH95" s="1">
        <f>(Table2[[#This Row],[Current Month High]]/Table2[[#This Row],[Close Price]])-1</f>
        <v>0.13920029047338067</v>
      </c>
      <c r="AI95">
        <v>13.920029047338</v>
      </c>
      <c r="AJ95">
        <v>100.811155668975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-0.02</v>
      </c>
      <c r="AM95" t="s">
        <v>3214</v>
      </c>
      <c r="AN95">
        <v>7.36</v>
      </c>
      <c r="AO95" t="s">
        <v>3215</v>
      </c>
      <c r="AP95">
        <v>0.117483415898642</v>
      </c>
      <c r="AQ95">
        <f>(Table2[[#This Row],[Sharpe Ratio]]-AVERAGE(Table2[Sharpe Ratio]))/_xlfn.STDEV.P(Table2[Sharpe Ratio])</f>
        <v>0.67611343362659926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1.7645706882901251</v>
      </c>
      <c r="AS95">
        <f>_xlfn.RANK.AVG(Table2[[#This Row],[1Y Return vs Nifty Z-Score]],Table2[1Y Return vs Nifty Z-Score])</f>
        <v>185</v>
      </c>
      <c r="AT95">
        <f>_xlfn.RANK.AVG(Table2[[#This Row],[6M Return vs Nifty Z-Score]],Table2[6M Return vs Nifty Z-Score])</f>
        <v>96</v>
      </c>
      <c r="AU95">
        <f>_xlfn.RANK.AVG(Table2[[#This Row],[Sharpe Ratio Z-Score]],Table2[Sharpe Ratio Z-Score])</f>
        <v>179</v>
      </c>
      <c r="AV95">
        <f>(Table2[[#This Row],[Rank 1Y]]+Table2[[#This Row],[Rank 6M]]+Table2[[#This Row],[Rank Sharpe]])/3</f>
        <v>153.33333333333334</v>
      </c>
    </row>
    <row r="96" spans="1:48" x14ac:dyDescent="0.3">
      <c r="A96" t="s">
        <v>1528</v>
      </c>
      <c r="B96" t="s">
        <v>1529</v>
      </c>
      <c r="C96" t="s">
        <v>3167</v>
      </c>
      <c r="D96" t="s">
        <v>270</v>
      </c>
      <c r="E96">
        <v>6814.9268584000001</v>
      </c>
      <c r="F96">
        <v>1384</v>
      </c>
      <c r="G96">
        <v>128.01206384623001</v>
      </c>
      <c r="H96">
        <f>(Table2[[#This Row],[1Y Return vs Nifty]]-AVERAGE(Table2[1Y Return vs Nifty]))/_xlfn.STDEV.P(Table2[1Y Return vs Nifty])</f>
        <v>1.7408534884139721</v>
      </c>
      <c r="I96">
        <v>-2.6363398948899999</v>
      </c>
      <c r="J96">
        <f>(Table2[[#This Row],[1M Return vs Nifty]]-AVERAGE(Table2[1M Return vs Nifty]))/_xlfn.STDEV.P(Table2[1M Return vs Nifty])</f>
        <v>-0.16494087484812844</v>
      </c>
      <c r="K96">
        <v>28.5699046572471</v>
      </c>
      <c r="L96">
        <f>(Table2[[#This Row],[6M Return vs Nifty]]-AVERAGE(Table2[6M Return vs Nifty]))/_xlfn.STDEV.P(Table2[6M Return vs Nifty])</f>
        <v>0.56403971609950243</v>
      </c>
      <c r="M96">
        <v>-3.0747180437512101</v>
      </c>
      <c r="N96">
        <f>(Table2[[#This Row],[1W Return vs Nifty]]-AVERAGE(Table2[1W Return vs Nifty]))/_xlfn.STDEV.P(Table2[1W Return vs Nifty])</f>
        <v>-0.68444514109477872</v>
      </c>
      <c r="O96">
        <v>991.51</v>
      </c>
      <c r="P96">
        <v>1331.30723997473</v>
      </c>
      <c r="Q96">
        <v>1069.4807294054799</v>
      </c>
      <c r="R96">
        <v>45.551976114561498</v>
      </c>
      <c r="S96" s="1">
        <f>(Table2[[#This Row],[Close Price]]-Table2[[#This Row],[20D EMA]])/Table2[[#This Row],[20D EMA]]</f>
        <v>0.39585077306330752</v>
      </c>
      <c r="T96" s="1">
        <f>(Table2[[#This Row],[Close Price]]-Table2[[#This Row],[50D EMA]])/Table2[[#This Row],[50D EMA]]</f>
        <v>3.9579714165957791E-2</v>
      </c>
      <c r="U96" s="1">
        <f>(Table2[[#This Row],[Close Price]]-Table2[[#This Row],[200D EMA]])/Table2[[#This Row],[200D EMA]]</f>
        <v>0.29408596335285081</v>
      </c>
      <c r="V96">
        <v>0.64743061122732304</v>
      </c>
      <c r="W96">
        <v>1369</v>
      </c>
      <c r="X96">
        <v>1391.8</v>
      </c>
      <c r="Y96">
        <v>1352.55</v>
      </c>
      <c r="Z96">
        <v>1388</v>
      </c>
      <c r="AA96">
        <v>1352.55</v>
      </c>
      <c r="AB96">
        <v>1388</v>
      </c>
      <c r="AC96" s="1">
        <f>(Table2[[#This Row],[Close Price]]/Table2[[#This Row],[Day Low]])-1</f>
        <v>1.0956902848794803E-2</v>
      </c>
      <c r="AD96" s="1">
        <f>(Table2[[#This Row],[Day High]]/Table2[[#This Row],[Close Price]])-1</f>
        <v>5.6358381502890076E-3</v>
      </c>
      <c r="AE96" s="1">
        <f>(Table2[[#This Row],[Close Price]]/Table2[[#This Row],[Current Week Low]])-1</f>
        <v>2.3252375143248072E-2</v>
      </c>
      <c r="AF96" s="1">
        <f>(Table2[[#This Row],[Current Week High]]/Table2[[#This Row],[Close Price]])-1</f>
        <v>2.8901734104045396E-3</v>
      </c>
      <c r="AG96" s="1">
        <f>(Table2[[#This Row],[Close Price]]/Table2[[#This Row],[Current Month Low]])-1</f>
        <v>2.3252375143248072E-2</v>
      </c>
      <c r="AH96" s="1">
        <f>(Table2[[#This Row],[Current Month High]]/Table2[[#This Row],[Close Price]])-1</f>
        <v>2.8901734104045396E-3</v>
      </c>
      <c r="AI96">
        <v>9.3605491329479698</v>
      </c>
      <c r="AJ96">
        <v>165.108706062637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0.05</v>
      </c>
      <c r="AM96" t="s">
        <v>3215</v>
      </c>
      <c r="AN96">
        <v>1.81</v>
      </c>
      <c r="AO96" t="s">
        <v>3215</v>
      </c>
      <c r="AP96">
        <v>9.1624572577491001E-2</v>
      </c>
      <c r="AQ96">
        <f>(Table2[[#This Row],[Sharpe Ratio]]-AVERAGE(Table2[Sharpe Ratio]))/_xlfn.STDEV.P(Table2[Sharpe Ratio])</f>
        <v>0.37779628755719502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53</v>
      </c>
      <c r="AT96">
        <f>_xlfn.RANK.AVG(Table2[[#This Row],[6M Return vs Nifty Z-Score]],Table2[6M Return vs Nifty Z-Score])</f>
        <v>162</v>
      </c>
      <c r="AU96">
        <f>_xlfn.RANK.AVG(Table2[[#This Row],[Sharpe Ratio Z-Score]],Table2[Sharpe Ratio Z-Score])</f>
        <v>245</v>
      </c>
      <c r="AV96">
        <f>(Table2[[#This Row],[Rank 1Y]]+Table2[[#This Row],[Rank 6M]]+Table2[[#This Row],[Rank Sharpe]])/3</f>
        <v>153.33333333333334</v>
      </c>
    </row>
    <row r="97" spans="1:48" x14ac:dyDescent="0.3">
      <c r="A97" t="s">
        <v>203</v>
      </c>
      <c r="B97" t="s">
        <v>204</v>
      </c>
      <c r="C97" t="s">
        <v>3169</v>
      </c>
      <c r="D97" t="s">
        <v>51</v>
      </c>
      <c r="E97">
        <v>134489.47978647999</v>
      </c>
      <c r="F97">
        <v>3576.95</v>
      </c>
      <c r="G97">
        <v>54.679277786453902</v>
      </c>
      <c r="H97">
        <f>(Table2[[#This Row],[1Y Return vs Nifty]]-AVERAGE(Table2[1Y Return vs Nifty]))/_xlfn.STDEV.P(Table2[1Y Return vs Nifty])</f>
        <v>0.5099744903301261</v>
      </c>
      <c r="I97">
        <v>10.784114143559901</v>
      </c>
      <c r="J97">
        <f>(Table2[[#This Row],[1M Return vs Nifty]]-AVERAGE(Table2[1M Return vs Nifty]))/_xlfn.STDEV.P(Table2[1M Return vs Nifty])</f>
        <v>1.0802381865250159</v>
      </c>
      <c r="K97">
        <v>31.489385750427299</v>
      </c>
      <c r="L97">
        <f>(Table2[[#This Row],[6M Return vs Nifty]]-AVERAGE(Table2[6M Return vs Nifty]))/_xlfn.STDEV.P(Table2[6M Return vs Nifty])</f>
        <v>0.65542233283896367</v>
      </c>
      <c r="M97">
        <v>2.2162665667080801</v>
      </c>
      <c r="N97">
        <f>(Table2[[#This Row],[1W Return vs Nifty]]-AVERAGE(Table2[1W Return vs Nifty]))/_xlfn.STDEV.P(Table2[1W Return vs Nifty])</f>
        <v>0.35334396629209358</v>
      </c>
      <c r="O97">
        <v>3439.91</v>
      </c>
      <c r="P97">
        <v>3220.7173706347298</v>
      </c>
      <c r="Q97">
        <v>2675.7189705885198</v>
      </c>
      <c r="R97">
        <v>64.148146916171598</v>
      </c>
      <c r="S97" s="1">
        <f>(Table2[[#This Row],[Close Price]]-Table2[[#This Row],[20D EMA]])/Table2[[#This Row],[20D EMA]]</f>
        <v>3.9838251582163475E-2</v>
      </c>
      <c r="T97" s="1">
        <f>(Table2[[#This Row],[Close Price]]-Table2[[#This Row],[50D EMA]])/Table2[[#This Row],[50D EMA]]</f>
        <v>0.11060660976131062</v>
      </c>
      <c r="U97" s="1">
        <f>(Table2[[#This Row],[Close Price]]-Table2[[#This Row],[200D EMA]])/Table2[[#This Row],[200D EMA]]</f>
        <v>0.33681826803106146</v>
      </c>
      <c r="V97">
        <v>0.86940833273042495</v>
      </c>
      <c r="W97">
        <v>3568</v>
      </c>
      <c r="X97">
        <v>3644.95</v>
      </c>
      <c r="Y97">
        <v>3568</v>
      </c>
      <c r="Z97">
        <v>3644.95</v>
      </c>
      <c r="AA97">
        <v>3190.05</v>
      </c>
      <c r="AB97">
        <v>3652.25</v>
      </c>
      <c r="AC97" s="1">
        <f>(Table2[[#This Row],[Close Price]]/Table2[[#This Row],[Day Low]])-1</f>
        <v>2.5084080717487911E-3</v>
      </c>
      <c r="AD97" s="1">
        <f>(Table2[[#This Row],[Day High]]/Table2[[#This Row],[Close Price]])-1</f>
        <v>1.9010609597562178E-2</v>
      </c>
      <c r="AE97" s="1">
        <f>(Table2[[#This Row],[Close Price]]/Table2[[#This Row],[Current Week Low]])-1</f>
        <v>2.5084080717487911E-3</v>
      </c>
      <c r="AF97" s="1">
        <f>(Table2[[#This Row],[Current Week High]]/Table2[[#This Row],[Close Price]])-1</f>
        <v>1.9010609597562178E-2</v>
      </c>
      <c r="AG97" s="1">
        <f>(Table2[[#This Row],[Close Price]]/Table2[[#This Row],[Current Month Low]])-1</f>
        <v>0.12128336546449092</v>
      </c>
      <c r="AH97" s="1">
        <f>(Table2[[#This Row],[Current Month High]]/Table2[[#This Row],[Close Price]])-1</f>
        <v>2.1051454451418206E-2</v>
      </c>
      <c r="AI97">
        <v>2.1051454451418201</v>
      </c>
      <c r="AJ97">
        <v>103.1376891842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0.26</v>
      </c>
      <c r="AM97" t="s">
        <v>3215</v>
      </c>
      <c r="AN97">
        <v>5.18</v>
      </c>
      <c r="AO97" t="s">
        <v>3215</v>
      </c>
      <c r="AP97">
        <v>0.12875064791872801</v>
      </c>
      <c r="AQ97">
        <f>(Table2[[#This Row],[Sharpe Ratio]]-AVERAGE(Table2[Sharpe Ratio]))/_xlfn.STDEV.P(Table2[Sharpe Ratio])</f>
        <v>0.80609637441748117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3.4050753504036804</v>
      </c>
      <c r="AS97">
        <f>_xlfn.RANK.AVG(Table2[[#This Row],[1Y Return vs Nifty Z-Score]],Table2[1Y Return vs Nifty Z-Score])</f>
        <v>172</v>
      </c>
      <c r="AT97">
        <f>_xlfn.RANK.AVG(Table2[[#This Row],[6M Return vs Nifty Z-Score]],Table2[6M Return vs Nifty Z-Score])</f>
        <v>146</v>
      </c>
      <c r="AU97">
        <f>_xlfn.RANK.AVG(Table2[[#This Row],[Sharpe Ratio Z-Score]],Table2[Sharpe Ratio Z-Score])</f>
        <v>145</v>
      </c>
      <c r="AV97">
        <f>(Table2[[#This Row],[Rank 1Y]]+Table2[[#This Row],[Rank 6M]]+Table2[[#This Row],[Rank Sharpe]])/3</f>
        <v>154.33333333333334</v>
      </c>
    </row>
    <row r="98" spans="1:48" x14ac:dyDescent="0.3">
      <c r="A98" t="s">
        <v>380</v>
      </c>
      <c r="B98" t="s">
        <v>381</v>
      </c>
      <c r="C98" t="s">
        <v>3182</v>
      </c>
      <c r="D98" t="s">
        <v>132</v>
      </c>
      <c r="E98">
        <v>65980.112688730005</v>
      </c>
      <c r="F98">
        <v>1845.65</v>
      </c>
      <c r="G98">
        <v>71.510155227888404</v>
      </c>
      <c r="H98">
        <f>(Table2[[#This Row],[1Y Return vs Nifty]]-AVERAGE(Table2[1Y Return vs Nifty]))/_xlfn.STDEV.P(Table2[1Y Return vs Nifty])</f>
        <v>0.79247805626716739</v>
      </c>
      <c r="I98">
        <v>-0.23305953359898901</v>
      </c>
      <c r="J98">
        <f>(Table2[[#This Row],[1M Return vs Nifty]]-AVERAGE(Table2[1M Return vs Nifty]))/_xlfn.STDEV.P(Table2[1M Return vs Nifty])</f>
        <v>5.8040730387821968E-2</v>
      </c>
      <c r="K98">
        <v>14.092506966079601</v>
      </c>
      <c r="L98">
        <f>(Table2[[#This Row],[6M Return vs Nifty]]-AVERAGE(Table2[6M Return vs Nifty]))/_xlfn.STDEV.P(Table2[6M Return vs Nifty])</f>
        <v>0.11088299325339175</v>
      </c>
      <c r="M98">
        <v>-0.43593505049061299</v>
      </c>
      <c r="N98">
        <f>(Table2[[#This Row],[1W Return vs Nifty]]-AVERAGE(Table2[1W Return vs Nifty]))/_xlfn.STDEV.P(Table2[1W Return vs Nifty])</f>
        <v>-0.16686657136126076</v>
      </c>
      <c r="O98">
        <v>1794.5</v>
      </c>
      <c r="P98">
        <v>1779.0899376774</v>
      </c>
      <c r="Q98">
        <v>1553.0784819591499</v>
      </c>
      <c r="R98">
        <v>60.241189479487304</v>
      </c>
      <c r="S98" s="1">
        <f>(Table2[[#This Row],[Close Price]]-Table2[[#This Row],[20D EMA]])/Table2[[#This Row],[20D EMA]]</f>
        <v>2.8503761493452264E-2</v>
      </c>
      <c r="T98" s="1">
        <f>(Table2[[#This Row],[Close Price]]-Table2[[#This Row],[50D EMA]])/Table2[[#This Row],[50D EMA]]</f>
        <v>3.7412421324519517E-2</v>
      </c>
      <c r="U98" s="1">
        <f>(Table2[[#This Row],[Close Price]]-Table2[[#This Row],[200D EMA]])/Table2[[#This Row],[200D EMA]]</f>
        <v>0.18838166997960221</v>
      </c>
      <c r="V98">
        <v>0.993454608303036</v>
      </c>
      <c r="W98">
        <v>1751.1</v>
      </c>
      <c r="X98">
        <v>1869.95</v>
      </c>
      <c r="Y98">
        <v>1751.1</v>
      </c>
      <c r="Z98">
        <v>1869.95</v>
      </c>
      <c r="AA98">
        <v>1645.2</v>
      </c>
      <c r="AB98">
        <v>1968</v>
      </c>
      <c r="AC98" s="1">
        <f>(Table2[[#This Row],[Close Price]]/Table2[[#This Row],[Day Low]])-1</f>
        <v>5.3994631945634364E-2</v>
      </c>
      <c r="AD98" s="1">
        <f>(Table2[[#This Row],[Day High]]/Table2[[#This Row],[Close Price]])-1</f>
        <v>1.3166093246281818E-2</v>
      </c>
      <c r="AE98" s="1">
        <f>(Table2[[#This Row],[Close Price]]/Table2[[#This Row],[Current Week Low]])-1</f>
        <v>5.3994631945634364E-2</v>
      </c>
      <c r="AF98" s="1">
        <f>(Table2[[#This Row],[Current Week High]]/Table2[[#This Row],[Close Price]])-1</f>
        <v>1.3166093246281818E-2</v>
      </c>
      <c r="AG98" s="1">
        <f>(Table2[[#This Row],[Close Price]]/Table2[[#This Row],[Current Month Low]])-1</f>
        <v>0.1218392900559202</v>
      </c>
      <c r="AH98" s="1">
        <f>(Table2[[#This Row],[Current Month High]]/Table2[[#This Row],[Close Price]])-1</f>
        <v>6.6291008587760381E-2</v>
      </c>
      <c r="AI98">
        <v>12.074336954460399</v>
      </c>
      <c r="AJ98">
        <v>113.61071728248599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-0.05</v>
      </c>
      <c r="AM98" t="s">
        <v>3214</v>
      </c>
      <c r="AN98">
        <v>9.7200000000000006</v>
      </c>
      <c r="AO98" t="s">
        <v>3215</v>
      </c>
      <c r="AP98">
        <v>0.17563517201447601</v>
      </c>
      <c r="AQ98">
        <f>(Table2[[#This Row],[Sharpe Ratio]]-AVERAGE(Table2[Sharpe Ratio]))/_xlfn.STDEV.P(Table2[Sharpe Ratio])</f>
        <v>1.3469735222992532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2.1415087308463736</v>
      </c>
      <c r="AS98">
        <f>_xlfn.RANK.AVG(Table2[[#This Row],[1Y Return vs Nifty Z-Score]],Table2[1Y Return vs Nifty Z-Score])</f>
        <v>120</v>
      </c>
      <c r="AT98">
        <f>_xlfn.RANK.AVG(Table2[[#This Row],[6M Return vs Nifty Z-Score]],Table2[6M Return vs Nifty Z-Score])</f>
        <v>278</v>
      </c>
      <c r="AU98">
        <f>_xlfn.RANK.AVG(Table2[[#This Row],[Sharpe Ratio Z-Score]],Table2[Sharpe Ratio Z-Score])</f>
        <v>67</v>
      </c>
      <c r="AV98">
        <f>(Table2[[#This Row],[Rank 1Y]]+Table2[[#This Row],[Rank 6M]]+Table2[[#This Row],[Rank Sharpe]])/3</f>
        <v>155</v>
      </c>
    </row>
    <row r="99" spans="1:48" x14ac:dyDescent="0.3">
      <c r="A99" t="s">
        <v>647</v>
      </c>
      <c r="B99" t="s">
        <v>648</v>
      </c>
      <c r="C99" t="s">
        <v>3169</v>
      </c>
      <c r="D99" t="s">
        <v>452</v>
      </c>
      <c r="E99">
        <v>30035.39</v>
      </c>
      <c r="F99">
        <v>1437.1</v>
      </c>
      <c r="G99">
        <v>83.542639045994903</v>
      </c>
      <c r="H99">
        <f>(Table2[[#This Row],[1Y Return vs Nifty]]-AVERAGE(Table2[1Y Return vs Nifty]))/_xlfn.STDEV.P(Table2[1Y Return vs Nifty])</f>
        <v>0.9944413583898829</v>
      </c>
      <c r="I99">
        <v>-6.7179964384499594E-2</v>
      </c>
      <c r="J99">
        <f>(Table2[[#This Row],[1M Return vs Nifty]]-AVERAGE(Table2[1M Return vs Nifty]))/_xlfn.STDEV.P(Table2[1M Return vs Nifty])</f>
        <v>7.3431399414645493E-2</v>
      </c>
      <c r="K99">
        <v>40.797753188394601</v>
      </c>
      <c r="L99">
        <f>(Table2[[#This Row],[6M Return vs Nifty]]-AVERAGE(Table2[6M Return vs Nifty]))/_xlfn.STDEV.P(Table2[6M Return vs Nifty])</f>
        <v>0.9467833476579568</v>
      </c>
      <c r="M99">
        <v>-5.1215311995250801</v>
      </c>
      <c r="N99">
        <f>(Table2[[#This Row],[1W Return vs Nifty]]-AVERAGE(Table2[1W Return vs Nifty]))/_xlfn.STDEV.P(Table2[1W Return vs Nifty])</f>
        <v>-1.0859130254880167</v>
      </c>
      <c r="O99">
        <v>1450.76</v>
      </c>
      <c r="P99">
        <v>1371.5497165997799</v>
      </c>
      <c r="Q99">
        <v>1113.10453164258</v>
      </c>
      <c r="R99">
        <v>40.076363483860803</v>
      </c>
      <c r="S99" s="1">
        <f>(Table2[[#This Row],[Close Price]]-Table2[[#This Row],[20D EMA]])/Table2[[#This Row],[20D EMA]]</f>
        <v>-9.4157545010891408E-3</v>
      </c>
      <c r="T99" s="1">
        <f>(Table2[[#This Row],[Close Price]]-Table2[[#This Row],[50D EMA]])/Table2[[#This Row],[50D EMA]]</f>
        <v>4.7792859862729756E-2</v>
      </c>
      <c r="U99" s="1">
        <f>(Table2[[#This Row],[Close Price]]-Table2[[#This Row],[200D EMA]])/Table2[[#This Row],[200D EMA]]</f>
        <v>0.29107371243858654</v>
      </c>
      <c r="V99">
        <v>0.94774186384123604</v>
      </c>
      <c r="W99">
        <v>1435</v>
      </c>
      <c r="X99">
        <v>1482.55</v>
      </c>
      <c r="Y99">
        <v>1435</v>
      </c>
      <c r="Z99">
        <v>1482.55</v>
      </c>
      <c r="AA99">
        <v>1348.4</v>
      </c>
      <c r="AB99">
        <v>1581</v>
      </c>
      <c r="AC99" s="1">
        <f>(Table2[[#This Row],[Close Price]]/Table2[[#This Row],[Day Low]])-1</f>
        <v>1.4634146341463428E-3</v>
      </c>
      <c r="AD99" s="1">
        <f>(Table2[[#This Row],[Day High]]/Table2[[#This Row],[Close Price]])-1</f>
        <v>3.1626191635933498E-2</v>
      </c>
      <c r="AE99" s="1">
        <f>(Table2[[#This Row],[Close Price]]/Table2[[#This Row],[Current Week Low]])-1</f>
        <v>1.4634146341463428E-3</v>
      </c>
      <c r="AF99" s="1">
        <f>(Table2[[#This Row],[Current Week High]]/Table2[[#This Row],[Close Price]])-1</f>
        <v>3.1626191635933498E-2</v>
      </c>
      <c r="AG99" s="1">
        <f>(Table2[[#This Row],[Close Price]]/Table2[[#This Row],[Current Month Low]])-1</f>
        <v>6.5781667161079582E-2</v>
      </c>
      <c r="AH99" s="1">
        <f>(Table2[[#This Row],[Current Month High]]/Table2[[#This Row],[Close Price]])-1</f>
        <v>0.10013221070210854</v>
      </c>
      <c r="AI99">
        <v>15.8165750469696</v>
      </c>
      <c r="AJ99">
        <v>127.749603803486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0.13</v>
      </c>
      <c r="AM99" t="s">
        <v>3215</v>
      </c>
      <c r="AN99">
        <v>4.2699999999999996</v>
      </c>
      <c r="AO99" t="s">
        <v>3215</v>
      </c>
      <c r="AP99">
        <v>8.4419514001720999E-2</v>
      </c>
      <c r="AQ99">
        <f>(Table2[[#This Row],[Sharpe Ratio]]-AVERAGE(Table2[Sharpe Ratio]))/_xlfn.STDEV.P(Table2[Sharpe Ratio])</f>
        <v>0.29467607661456108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1.2234191565890296</v>
      </c>
      <c r="AS99">
        <f>_xlfn.RANK.AVG(Table2[[#This Row],[1Y Return vs Nifty Z-Score]],Table2[1Y Return vs Nifty Z-Score])</f>
        <v>96</v>
      </c>
      <c r="AT99">
        <f>_xlfn.RANK.AVG(Table2[[#This Row],[6M Return vs Nifty Z-Score]],Table2[6M Return vs Nifty Z-Score])</f>
        <v>105</v>
      </c>
      <c r="AU99">
        <f>_xlfn.RANK.AVG(Table2[[#This Row],[Sharpe Ratio Z-Score]],Table2[Sharpe Ratio Z-Score])</f>
        <v>267</v>
      </c>
      <c r="AV99">
        <f>(Table2[[#This Row],[Rank 1Y]]+Table2[[#This Row],[Rank 6M]]+Table2[[#This Row],[Rank Sharpe]])/3</f>
        <v>156</v>
      </c>
    </row>
    <row r="100" spans="1:48" x14ac:dyDescent="0.3">
      <c r="A100" t="s">
        <v>1745</v>
      </c>
      <c r="B100" t="s">
        <v>1746</v>
      </c>
      <c r="C100" t="s">
        <v>3178</v>
      </c>
      <c r="D100" t="s">
        <v>835</v>
      </c>
      <c r="E100">
        <v>4719.7065752999997</v>
      </c>
      <c r="F100">
        <v>381.4</v>
      </c>
      <c r="G100">
        <v>94.516684355044305</v>
      </c>
      <c r="H100">
        <f>(Table2[[#This Row],[1Y Return vs Nifty]]-AVERAGE(Table2[1Y Return vs Nifty]))/_xlfn.STDEV.P(Table2[1Y Return vs Nifty])</f>
        <v>1.1786389406816404</v>
      </c>
      <c r="I100">
        <v>-4.2116093257657701</v>
      </c>
      <c r="J100">
        <f>(Table2[[#This Row],[1M Return vs Nifty]]-AVERAGE(Table2[1M Return vs Nifty]))/_xlfn.STDEV.P(Table2[1M Return vs Nifty])</f>
        <v>-0.31109781601628705</v>
      </c>
      <c r="K100">
        <v>40.963873418106303</v>
      </c>
      <c r="L100">
        <f>(Table2[[#This Row],[6M Return vs Nifty]]-AVERAGE(Table2[6M Return vs Nifty]))/_xlfn.STDEV.P(Table2[6M Return vs Nifty])</f>
        <v>0.95198307349960609</v>
      </c>
      <c r="M100">
        <v>-2.1715725881266899</v>
      </c>
      <c r="N100">
        <f>(Table2[[#This Row],[1W Return vs Nifty]]-AVERAGE(Table2[1W Return vs Nifty]))/_xlfn.STDEV.P(Table2[1W Return vs Nifty])</f>
        <v>-0.50729956513141949</v>
      </c>
      <c r="O100">
        <v>275.11</v>
      </c>
      <c r="P100">
        <v>368.59526721730799</v>
      </c>
      <c r="Q100">
        <v>297.84287282692702</v>
      </c>
      <c r="R100">
        <v>48.849029452673797</v>
      </c>
      <c r="S100" s="1">
        <f>(Table2[[#This Row],[Close Price]]-Table2[[#This Row],[20D EMA]])/Table2[[#This Row],[20D EMA]]</f>
        <v>0.38635454908945499</v>
      </c>
      <c r="T100" s="1">
        <f>(Table2[[#This Row],[Close Price]]-Table2[[#This Row],[50D EMA]])/Table2[[#This Row],[50D EMA]]</f>
        <v>3.4739276169660806E-2</v>
      </c>
      <c r="U100" s="1">
        <f>(Table2[[#This Row],[Close Price]]-Table2[[#This Row],[200D EMA]])/Table2[[#This Row],[200D EMA]]</f>
        <v>0.28054096571122927</v>
      </c>
      <c r="V100">
        <v>0.53472412208735298</v>
      </c>
      <c r="W100">
        <v>378.75</v>
      </c>
      <c r="X100">
        <v>388</v>
      </c>
      <c r="Y100">
        <v>370.35</v>
      </c>
      <c r="Z100">
        <v>384.05</v>
      </c>
      <c r="AA100">
        <v>370.35</v>
      </c>
      <c r="AB100">
        <v>384.05</v>
      </c>
      <c r="AC100" s="1">
        <f>(Table2[[#This Row],[Close Price]]/Table2[[#This Row],[Day Low]])-1</f>
        <v>6.9966996699668549E-3</v>
      </c>
      <c r="AD100" s="1">
        <f>(Table2[[#This Row],[Day High]]/Table2[[#This Row],[Close Price]])-1</f>
        <v>1.7304667016255992E-2</v>
      </c>
      <c r="AE100" s="1">
        <f>(Table2[[#This Row],[Close Price]]/Table2[[#This Row],[Current Week Low]])-1</f>
        <v>2.9836641015255738E-2</v>
      </c>
      <c r="AF100" s="1">
        <f>(Table2[[#This Row],[Current Week High]]/Table2[[#This Row],[Close Price]])-1</f>
        <v>6.9480859989512478E-3</v>
      </c>
      <c r="AG100" s="1">
        <f>(Table2[[#This Row],[Close Price]]/Table2[[#This Row],[Current Month Low]])-1</f>
        <v>2.9836641015255738E-2</v>
      </c>
      <c r="AH100" s="1">
        <f>(Table2[[#This Row],[Current Month High]]/Table2[[#This Row],[Close Price]])-1</f>
        <v>6.9480859989512478E-3</v>
      </c>
      <c r="AI100">
        <v>8.0099632931305695</v>
      </c>
      <c r="AJ100">
        <v>156.23110513940199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0.16</v>
      </c>
      <c r="AM100" t="s">
        <v>3215</v>
      </c>
      <c r="AN100">
        <v>-1.71</v>
      </c>
      <c r="AO100" t="s">
        <v>3214</v>
      </c>
      <c r="AP100">
        <v>7.7221977527411001E-2</v>
      </c>
      <c r="AQ100">
        <f>(Table2[[#This Row],[Sharpe Ratio]]-AVERAGE(Table2[Sharpe Ratio]))/_xlfn.STDEV.P(Table2[Sharpe Ratio])</f>
        <v>0.21164264340641906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78</v>
      </c>
      <c r="AT100">
        <f>_xlfn.RANK.AVG(Table2[[#This Row],[6M Return vs Nifty Z-Score]],Table2[6M Return vs Nifty Z-Score])</f>
        <v>104</v>
      </c>
      <c r="AU100">
        <f>_xlfn.RANK.AVG(Table2[[#This Row],[Sharpe Ratio Z-Score]],Table2[Sharpe Ratio Z-Score])</f>
        <v>288</v>
      </c>
      <c r="AV100">
        <f>(Table2[[#This Row],[Rank 1Y]]+Table2[[#This Row],[Rank 6M]]+Table2[[#This Row],[Rank Sharpe]])/3</f>
        <v>156.66666666666666</v>
      </c>
    </row>
    <row r="101" spans="1:48" x14ac:dyDescent="0.3">
      <c r="A101" t="s">
        <v>699</v>
      </c>
      <c r="B101" t="s">
        <v>700</v>
      </c>
      <c r="C101" t="s">
        <v>3175</v>
      </c>
      <c r="D101" t="s">
        <v>519</v>
      </c>
      <c r="E101">
        <v>26098.501779579899</v>
      </c>
      <c r="F101">
        <v>1425.95</v>
      </c>
      <c r="G101">
        <v>90.230561188286501</v>
      </c>
      <c r="H101">
        <f>(Table2[[#This Row],[1Y Return vs Nifty]]-AVERAGE(Table2[1Y Return vs Nifty]))/_xlfn.STDEV.P(Table2[1Y Return vs Nifty])</f>
        <v>1.1066970539399803</v>
      </c>
      <c r="I101">
        <v>-11.0017480482958</v>
      </c>
      <c r="J101">
        <f>(Table2[[#This Row],[1M Return vs Nifty]]-AVERAGE(Table2[1M Return vs Nifty]))/_xlfn.STDEV.P(Table2[1M Return vs Nifty])</f>
        <v>-0.94110172921399238</v>
      </c>
      <c r="K101">
        <v>63.760508793141199</v>
      </c>
      <c r="L101">
        <f>(Table2[[#This Row],[6M Return vs Nifty]]-AVERAGE(Table2[6M Return vs Nifty]))/_xlfn.STDEV.P(Table2[6M Return vs Nifty])</f>
        <v>1.6655400813844572</v>
      </c>
      <c r="M101">
        <v>-0.13390966199204801</v>
      </c>
      <c r="N101">
        <f>(Table2[[#This Row],[1W Return vs Nifty]]-AVERAGE(Table2[1W Return vs Nifty]))/_xlfn.STDEV.P(Table2[1W Return vs Nifty])</f>
        <v>-0.10762643338798272</v>
      </c>
      <c r="O101">
        <v>1412.27</v>
      </c>
      <c r="P101">
        <v>1448.90803489108</v>
      </c>
      <c r="Q101">
        <v>1212.8537937869401</v>
      </c>
      <c r="R101">
        <v>60.016048484052099</v>
      </c>
      <c r="S101" s="1">
        <f>(Table2[[#This Row],[Close Price]]-Table2[[#This Row],[20D EMA]])/Table2[[#This Row],[20D EMA]]</f>
        <v>9.6865330283869688E-3</v>
      </c>
      <c r="T101" s="1">
        <f>(Table2[[#This Row],[Close Price]]-Table2[[#This Row],[50D EMA]])/Table2[[#This Row],[50D EMA]]</f>
        <v>-1.5845060099211734E-2</v>
      </c>
      <c r="U101" s="1">
        <f>(Table2[[#This Row],[Close Price]]-Table2[[#This Row],[200D EMA]])/Table2[[#This Row],[200D EMA]]</f>
        <v>0.17569818168082857</v>
      </c>
      <c r="V101">
        <v>0.69101037000454202</v>
      </c>
      <c r="W101">
        <v>1351</v>
      </c>
      <c r="X101">
        <v>1432</v>
      </c>
      <c r="Y101">
        <v>1351</v>
      </c>
      <c r="Z101">
        <v>1432</v>
      </c>
      <c r="AA101">
        <v>1317.2</v>
      </c>
      <c r="AB101">
        <v>1530</v>
      </c>
      <c r="AC101" s="1">
        <f>(Table2[[#This Row],[Close Price]]/Table2[[#This Row],[Day Low]])-1</f>
        <v>5.5477424130274011E-2</v>
      </c>
      <c r="AD101" s="1">
        <f>(Table2[[#This Row],[Day High]]/Table2[[#This Row],[Close Price]])-1</f>
        <v>4.2427855114133273E-3</v>
      </c>
      <c r="AE101" s="1">
        <f>(Table2[[#This Row],[Close Price]]/Table2[[#This Row],[Current Week Low]])-1</f>
        <v>5.5477424130274011E-2</v>
      </c>
      <c r="AF101" s="1">
        <f>(Table2[[#This Row],[Current Week High]]/Table2[[#This Row],[Close Price]])-1</f>
        <v>4.2427855114133273E-3</v>
      </c>
      <c r="AG101" s="1">
        <f>(Table2[[#This Row],[Close Price]]/Table2[[#This Row],[Current Month Low]])-1</f>
        <v>8.2561494078348119E-2</v>
      </c>
      <c r="AH101" s="1">
        <f>(Table2[[#This Row],[Current Month High]]/Table2[[#This Row],[Close Price]])-1</f>
        <v>7.2968897927697229E-2</v>
      </c>
      <c r="AI101">
        <v>24.5450401486728</v>
      </c>
      <c r="AJ101">
        <v>138.05509181969899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-0.19</v>
      </c>
      <c r="AM101" t="s">
        <v>3214</v>
      </c>
      <c r="AN101">
        <v>1.68</v>
      </c>
      <c r="AO101" t="s">
        <v>3215</v>
      </c>
      <c r="AP101">
        <v>6.0843326491147001E-2</v>
      </c>
      <c r="AQ101">
        <f>(Table2[[#This Row],[Sharpe Ratio]]-AVERAGE(Table2[Sharpe Ratio]))/_xlfn.STDEV.P(Table2[Sharpe Ratio])</f>
        <v>2.2692489181675317E-2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88</v>
      </c>
      <c r="AT101">
        <f>_xlfn.RANK.AVG(Table2[[#This Row],[6M Return vs Nifty Z-Score]],Table2[6M Return vs Nifty Z-Score])</f>
        <v>47</v>
      </c>
      <c r="AU101">
        <f>_xlfn.RANK.AVG(Table2[[#This Row],[Sharpe Ratio Z-Score]],Table2[Sharpe Ratio Z-Score])</f>
        <v>339</v>
      </c>
      <c r="AV101">
        <f>(Table2[[#This Row],[Rank 1Y]]+Table2[[#This Row],[Rank 6M]]+Table2[[#This Row],[Rank Sharpe]])/3</f>
        <v>158</v>
      </c>
    </row>
    <row r="102" spans="1:48" x14ac:dyDescent="0.3">
      <c r="A102" t="s">
        <v>1509</v>
      </c>
      <c r="B102" t="s">
        <v>1510</v>
      </c>
      <c r="C102" t="s">
        <v>3177</v>
      </c>
      <c r="D102" t="s">
        <v>409</v>
      </c>
      <c r="E102">
        <v>6958.5553875369997</v>
      </c>
      <c r="F102">
        <v>223.99</v>
      </c>
      <c r="G102">
        <v>128.719804280624</v>
      </c>
      <c r="H102">
        <f>(Table2[[#This Row],[1Y Return vs Nifty]]-AVERAGE(Table2[1Y Return vs Nifty]))/_xlfn.STDEV.P(Table2[1Y Return vs Nifty])</f>
        <v>1.7527327975688187</v>
      </c>
      <c r="I102">
        <v>5.3480088292968704</v>
      </c>
      <c r="J102">
        <f>(Table2[[#This Row],[1M Return vs Nifty]]-AVERAGE(Table2[1M Return vs Nifty]))/_xlfn.STDEV.P(Table2[1M Return vs Nifty])</f>
        <v>0.57586445271940234</v>
      </c>
      <c r="K102">
        <v>13.720209288442399</v>
      </c>
      <c r="L102">
        <f>(Table2[[#This Row],[6M Return vs Nifty]]-AVERAGE(Table2[6M Return vs Nifty]))/_xlfn.STDEV.P(Table2[6M Return vs Nifty])</f>
        <v>9.92297114191696E-2</v>
      </c>
      <c r="M102">
        <v>1.3608485869373601</v>
      </c>
      <c r="N102">
        <f>(Table2[[#This Row],[1W Return vs Nifty]]-AVERAGE(Table2[1W Return vs Nifty]))/_xlfn.STDEV.P(Table2[1W Return vs Nifty])</f>
        <v>0.18555979623156577</v>
      </c>
      <c r="O102">
        <v>177.86</v>
      </c>
      <c r="P102">
        <v>213.684666237117</v>
      </c>
      <c r="Q102">
        <v>182.53911973764801</v>
      </c>
      <c r="R102">
        <v>58.083272923513903</v>
      </c>
      <c r="S102" s="1">
        <f>(Table2[[#This Row],[Close Price]]-Table2[[#This Row],[20D EMA]])/Table2[[#This Row],[20D EMA]]</f>
        <v>0.25936129540087705</v>
      </c>
      <c r="T102" s="1">
        <f>(Table2[[#This Row],[Close Price]]-Table2[[#This Row],[50D EMA]])/Table2[[#This Row],[50D EMA]]</f>
        <v>4.8226828552347355E-2</v>
      </c>
      <c r="U102" s="1">
        <f>(Table2[[#This Row],[Close Price]]-Table2[[#This Row],[200D EMA]])/Table2[[#This Row],[200D EMA]]</f>
        <v>0.2270794354762242</v>
      </c>
      <c r="V102">
        <v>0.87055034662658504</v>
      </c>
      <c r="W102">
        <v>220.55</v>
      </c>
      <c r="X102">
        <v>225.4</v>
      </c>
      <c r="Y102">
        <v>222.97</v>
      </c>
      <c r="Z102">
        <v>228</v>
      </c>
      <c r="AA102">
        <v>222.97</v>
      </c>
      <c r="AB102">
        <v>228</v>
      </c>
      <c r="AC102" s="1">
        <f>(Table2[[#This Row],[Close Price]]/Table2[[#This Row],[Day Low]])-1</f>
        <v>1.5597370210836514E-2</v>
      </c>
      <c r="AD102" s="1">
        <f>(Table2[[#This Row],[Day High]]/Table2[[#This Row],[Close Price]])-1</f>
        <v>6.2949238805303231E-3</v>
      </c>
      <c r="AE102" s="1">
        <f>(Table2[[#This Row],[Close Price]]/Table2[[#This Row],[Current Week Low]])-1</f>
        <v>4.5746064492981908E-3</v>
      </c>
      <c r="AF102" s="1">
        <f>(Table2[[#This Row],[Current Week High]]/Table2[[#This Row],[Close Price]])-1</f>
        <v>1.7902584936827504E-2</v>
      </c>
      <c r="AG102" s="1">
        <f>(Table2[[#This Row],[Close Price]]/Table2[[#This Row],[Current Month Low]])-1</f>
        <v>4.5746064492981908E-3</v>
      </c>
      <c r="AH102" s="1">
        <f>(Table2[[#This Row],[Current Month High]]/Table2[[#This Row],[Close Price]])-1</f>
        <v>1.7902584936827504E-2</v>
      </c>
      <c r="AI102">
        <v>2.5313630072770898</v>
      </c>
      <c r="AJ102">
        <v>214.15147265077101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0.03</v>
      </c>
      <c r="AM102" t="s">
        <v>3215</v>
      </c>
      <c r="AN102">
        <v>2.23</v>
      </c>
      <c r="AO102" t="s">
        <v>3215</v>
      </c>
      <c r="AP102">
        <v>0.12900711281323901</v>
      </c>
      <c r="AQ102">
        <f>(Table2[[#This Row],[Sharpe Ratio]]-AVERAGE(Table2[Sharpe Ratio]))/_xlfn.STDEV.P(Table2[Sharpe Ratio])</f>
        <v>0.80905504795315841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51</v>
      </c>
      <c r="AT102">
        <f>_xlfn.RANK.AVG(Table2[[#This Row],[6M Return vs Nifty Z-Score]],Table2[6M Return vs Nifty Z-Score])</f>
        <v>282</v>
      </c>
      <c r="AU102">
        <f>_xlfn.RANK.AVG(Table2[[#This Row],[Sharpe Ratio Z-Score]],Table2[Sharpe Ratio Z-Score])</f>
        <v>143</v>
      </c>
      <c r="AV102">
        <f>(Table2[[#This Row],[Rank 1Y]]+Table2[[#This Row],[Rank 6M]]+Table2[[#This Row],[Rank Sharpe]])/3</f>
        <v>158.66666666666666</v>
      </c>
    </row>
    <row r="103" spans="1:48" x14ac:dyDescent="0.3">
      <c r="A103" t="s">
        <v>712</v>
      </c>
      <c r="B103" t="s">
        <v>713</v>
      </c>
      <c r="C103" t="s">
        <v>3181</v>
      </c>
      <c r="D103" t="s">
        <v>124</v>
      </c>
      <c r="E103">
        <v>25243.121497929998</v>
      </c>
      <c r="F103">
        <v>907.9</v>
      </c>
      <c r="G103">
        <v>72.866746849445406</v>
      </c>
      <c r="H103">
        <f>(Table2[[#This Row],[1Y Return vs Nifty]]-AVERAGE(Table2[1Y Return vs Nifty]))/_xlfn.STDEV.P(Table2[1Y Return vs Nifty])</f>
        <v>0.81524822805076647</v>
      </c>
      <c r="I103">
        <v>12.702540969010199</v>
      </c>
      <c r="J103">
        <f>(Table2[[#This Row],[1M Return vs Nifty]]-AVERAGE(Table2[1M Return vs Nifty]))/_xlfn.STDEV.P(Table2[1M Return vs Nifty])</f>
        <v>1.2582340208673819</v>
      </c>
      <c r="K103">
        <v>30.0909868824995</v>
      </c>
      <c r="L103">
        <f>(Table2[[#This Row],[6M Return vs Nifty]]-AVERAGE(Table2[6M Return vs Nifty]))/_xlfn.STDEV.P(Table2[6M Return vs Nifty])</f>
        <v>0.61165107907223992</v>
      </c>
      <c r="M103">
        <v>-2.1760347450679198</v>
      </c>
      <c r="N103">
        <f>(Table2[[#This Row],[1W Return vs Nifty]]-AVERAGE(Table2[1W Return vs Nifty]))/_xlfn.STDEV.P(Table2[1W Return vs Nifty])</f>
        <v>-0.50817478556957851</v>
      </c>
      <c r="O103">
        <v>875.88</v>
      </c>
      <c r="P103">
        <v>811.65829263717103</v>
      </c>
      <c r="Q103">
        <v>672.87514278816695</v>
      </c>
      <c r="R103">
        <v>58.053263968378701</v>
      </c>
      <c r="S103" s="1">
        <f>(Table2[[#This Row],[Close Price]]-Table2[[#This Row],[20D EMA]])/Table2[[#This Row],[20D EMA]]</f>
        <v>3.6557519294880554E-2</v>
      </c>
      <c r="T103" s="1">
        <f>(Table2[[#This Row],[Close Price]]-Table2[[#This Row],[50D EMA]])/Table2[[#This Row],[50D EMA]]</f>
        <v>0.1185741687553374</v>
      </c>
      <c r="U103" s="1">
        <f>(Table2[[#This Row],[Close Price]]-Table2[[#This Row],[200D EMA]])/Table2[[#This Row],[200D EMA]]</f>
        <v>0.34928449910925452</v>
      </c>
      <c r="V103">
        <v>0.72349624533595602</v>
      </c>
      <c r="W103">
        <v>900</v>
      </c>
      <c r="X103">
        <v>927</v>
      </c>
      <c r="Y103">
        <v>900</v>
      </c>
      <c r="Z103">
        <v>927</v>
      </c>
      <c r="AA103">
        <v>781.1</v>
      </c>
      <c r="AB103">
        <v>956.9</v>
      </c>
      <c r="AC103" s="1">
        <f>(Table2[[#This Row],[Close Price]]/Table2[[#This Row],[Day Low]])-1</f>
        <v>8.7777777777777732E-3</v>
      </c>
      <c r="AD103" s="1">
        <f>(Table2[[#This Row],[Day High]]/Table2[[#This Row],[Close Price]])-1</f>
        <v>2.1037559202555345E-2</v>
      </c>
      <c r="AE103" s="1">
        <f>(Table2[[#This Row],[Close Price]]/Table2[[#This Row],[Current Week Low]])-1</f>
        <v>8.7777777777777732E-3</v>
      </c>
      <c r="AF103" s="1">
        <f>(Table2[[#This Row],[Current Week High]]/Table2[[#This Row],[Close Price]])-1</f>
        <v>2.1037559202555345E-2</v>
      </c>
      <c r="AG103" s="1">
        <f>(Table2[[#This Row],[Close Price]]/Table2[[#This Row],[Current Month Low]])-1</f>
        <v>0.16233516835232353</v>
      </c>
      <c r="AH103" s="1">
        <f>(Table2[[#This Row],[Current Month High]]/Table2[[#This Row],[Close Price]])-1</f>
        <v>5.3970701619121098E-2</v>
      </c>
      <c r="AI103">
        <v>5.3970701619121098</v>
      </c>
      <c r="AJ103">
        <v>116.06377915278399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0.25</v>
      </c>
      <c r="AM103" t="s">
        <v>3215</v>
      </c>
      <c r="AN103">
        <v>7.53</v>
      </c>
      <c r="AO103" t="s">
        <v>3215</v>
      </c>
      <c r="AP103">
        <v>0.10361619122829401</v>
      </c>
      <c r="AQ103">
        <f>(Table2[[#This Row],[Sharpe Ratio]]-AVERAGE(Table2[Sharpe Ratio]))/_xlfn.STDEV.P(Table2[Sharpe Ratio])</f>
        <v>0.51613601947142829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2.6930945618922379</v>
      </c>
      <c r="AS103">
        <f>_xlfn.RANK.AVG(Table2[[#This Row],[1Y Return vs Nifty Z-Score]],Table2[1Y Return vs Nifty Z-Score])</f>
        <v>116</v>
      </c>
      <c r="AT103">
        <f>_xlfn.RANK.AVG(Table2[[#This Row],[6M Return vs Nifty Z-Score]],Table2[6M Return vs Nifty Z-Score])</f>
        <v>152</v>
      </c>
      <c r="AU103">
        <f>_xlfn.RANK.AVG(Table2[[#This Row],[Sharpe Ratio Z-Score]],Table2[Sharpe Ratio Z-Score])</f>
        <v>216</v>
      </c>
      <c r="AV103">
        <f>(Table2[[#This Row],[Rank 1Y]]+Table2[[#This Row],[Rank 6M]]+Table2[[#This Row],[Rank Sharpe]])/3</f>
        <v>161.33333333333334</v>
      </c>
    </row>
    <row r="104" spans="1:48" x14ac:dyDescent="0.3">
      <c r="A104" t="s">
        <v>1064</v>
      </c>
      <c r="B104" t="s">
        <v>1065</v>
      </c>
      <c r="C104" t="s">
        <v>3181</v>
      </c>
      <c r="D104" t="s">
        <v>440</v>
      </c>
      <c r="E104">
        <v>13072.131361285999</v>
      </c>
      <c r="F104">
        <v>211.46</v>
      </c>
      <c r="G104">
        <v>157.05449236342301</v>
      </c>
      <c r="H104">
        <f>(Table2[[#This Row],[1Y Return vs Nifty]]-AVERAGE(Table2[1Y Return vs Nifty]))/_xlfn.STDEV.P(Table2[1Y Return vs Nifty])</f>
        <v>2.2283259715407562</v>
      </c>
      <c r="I104">
        <v>-0.99131274606109099</v>
      </c>
      <c r="J104">
        <f>(Table2[[#This Row],[1M Return vs Nifty]]-AVERAGE(Table2[1M Return vs Nifty]))/_xlfn.STDEV.P(Table2[1M Return vs Nifty])</f>
        <v>-1.2311660125322308E-2</v>
      </c>
      <c r="K104">
        <v>1.0311398400526099</v>
      </c>
      <c r="L104">
        <f>(Table2[[#This Row],[6M Return vs Nifty]]-AVERAGE(Table2[6M Return vs Nifty]))/_xlfn.STDEV.P(Table2[6M Return vs Nifty])</f>
        <v>-0.29795058643968647</v>
      </c>
      <c r="M104">
        <v>-2.01932686177775</v>
      </c>
      <c r="N104">
        <f>(Table2[[#This Row],[1W Return vs Nifty]]-AVERAGE(Table2[1W Return vs Nifty]))/_xlfn.STDEV.P(Table2[1W Return vs Nifty])</f>
        <v>-0.47743764564316432</v>
      </c>
      <c r="O104">
        <v>216.1</v>
      </c>
      <c r="P104">
        <v>210.283679901867</v>
      </c>
      <c r="Q104">
        <v>174.099387943913</v>
      </c>
      <c r="R104">
        <v>41.284138971886499</v>
      </c>
      <c r="S104" s="1">
        <f>(Table2[[#This Row],[Close Price]]-Table2[[#This Row],[20D EMA]])/Table2[[#This Row],[20D EMA]]</f>
        <v>-2.1471540953262317E-2</v>
      </c>
      <c r="T104" s="1">
        <f>(Table2[[#This Row],[Close Price]]-Table2[[#This Row],[50D EMA]])/Table2[[#This Row],[50D EMA]]</f>
        <v>5.5939676283102771E-3</v>
      </c>
      <c r="U104" s="1">
        <f>(Table2[[#This Row],[Close Price]]-Table2[[#This Row],[200D EMA]])/Table2[[#This Row],[200D EMA]]</f>
        <v>0.21459358644111326</v>
      </c>
      <c r="V104">
        <v>0.51523260190564701</v>
      </c>
      <c r="W104">
        <v>210.6</v>
      </c>
      <c r="X104">
        <v>216.5</v>
      </c>
      <c r="Y104">
        <v>210.6</v>
      </c>
      <c r="Z104">
        <v>216.5</v>
      </c>
      <c r="AA104">
        <v>207.1</v>
      </c>
      <c r="AB104">
        <v>236.6</v>
      </c>
      <c r="AC104" s="1">
        <f>(Table2[[#This Row],[Close Price]]/Table2[[#This Row],[Day Low]])-1</f>
        <v>4.0835707502375751E-3</v>
      </c>
      <c r="AD104" s="1">
        <f>(Table2[[#This Row],[Day High]]/Table2[[#This Row],[Close Price]])-1</f>
        <v>2.3834294902109088E-2</v>
      </c>
      <c r="AE104" s="1">
        <f>(Table2[[#This Row],[Close Price]]/Table2[[#This Row],[Current Week Low]])-1</f>
        <v>4.0835707502375751E-3</v>
      </c>
      <c r="AF104" s="1">
        <f>(Table2[[#This Row],[Current Week High]]/Table2[[#This Row],[Close Price]])-1</f>
        <v>2.3834294902109088E-2</v>
      </c>
      <c r="AG104" s="1">
        <f>(Table2[[#This Row],[Close Price]]/Table2[[#This Row],[Current Month Low]])-1</f>
        <v>2.1052631578947434E-2</v>
      </c>
      <c r="AH104" s="1">
        <f>(Table2[[#This Row],[Current Month High]]/Table2[[#This Row],[Close Price]])-1</f>
        <v>0.11888773290456811</v>
      </c>
      <c r="AI104">
        <v>11.8887732904568</v>
      </c>
      <c r="AJ104">
        <v>199.73068745570501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3215</v>
      </c>
      <c r="AN104">
        <v>-8.2799999999999994</v>
      </c>
      <c r="AO104" t="s">
        <v>3214</v>
      </c>
      <c r="AP104">
        <v>0.1940123123528</v>
      </c>
      <c r="AQ104">
        <f>(Table2[[#This Row],[Sharpe Ratio]]-AVERAGE(Table2[Sharpe Ratio]))/_xlfn.STDEV.P(Table2[Sharpe Ratio])</f>
        <v>1.5589789855970493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2.9996050649296322</v>
      </c>
      <c r="AS104">
        <f>_xlfn.RANK.AVG(Table2[[#This Row],[1Y Return vs Nifty Z-Score]],Table2[1Y Return vs Nifty Z-Score])</f>
        <v>31</v>
      </c>
      <c r="AT104">
        <f>_xlfn.RANK.AVG(Table2[[#This Row],[6M Return vs Nifty Z-Score]],Table2[6M Return vs Nifty Z-Score])</f>
        <v>416</v>
      </c>
      <c r="AU104">
        <f>_xlfn.RANK.AVG(Table2[[#This Row],[Sharpe Ratio Z-Score]],Table2[Sharpe Ratio Z-Score])</f>
        <v>38</v>
      </c>
      <c r="AV104">
        <f>(Table2[[#This Row],[Rank 1Y]]+Table2[[#This Row],[Rank 6M]]+Table2[[#This Row],[Rank Sharpe]])/3</f>
        <v>161.66666666666666</v>
      </c>
    </row>
    <row r="105" spans="1:48" x14ac:dyDescent="0.3">
      <c r="A105" t="s">
        <v>1400</v>
      </c>
      <c r="B105" t="s">
        <v>1401</v>
      </c>
      <c r="C105" t="s">
        <v>3181</v>
      </c>
      <c r="D105" t="s">
        <v>999</v>
      </c>
      <c r="E105">
        <v>7980.1279224</v>
      </c>
      <c r="F105">
        <v>840.5</v>
      </c>
      <c r="G105">
        <v>61.432516000936097</v>
      </c>
      <c r="H105">
        <f>(Table2[[#This Row],[1Y Return vs Nifty]]-AVERAGE(Table2[1Y Return vs Nifty]))/_xlfn.STDEV.P(Table2[1Y Return vs Nifty])</f>
        <v>0.6233265056277264</v>
      </c>
      <c r="I105">
        <v>-5.5031877876159498</v>
      </c>
      <c r="J105">
        <f>(Table2[[#This Row],[1M Return vs Nifty]]-AVERAGE(Table2[1M Return vs Nifty]))/_xlfn.STDEV.P(Table2[1M Return vs Nifty])</f>
        <v>-0.43093328895995303</v>
      </c>
      <c r="K105">
        <v>18.2652837489027</v>
      </c>
      <c r="L105">
        <f>(Table2[[#This Row],[6M Return vs Nifty]]-AVERAGE(Table2[6M Return vs Nifty]))/_xlfn.STDEV.P(Table2[6M Return vs Nifty])</f>
        <v>0.24149499220580592</v>
      </c>
      <c r="M105">
        <v>-7.68339783520923</v>
      </c>
      <c r="N105">
        <f>(Table2[[#This Row],[1W Return vs Nifty]]-AVERAGE(Table2[1W Return vs Nifty]))/_xlfn.STDEV.P(Table2[1W Return vs Nifty])</f>
        <v>-1.5884049971779652</v>
      </c>
      <c r="O105">
        <v>883.79</v>
      </c>
      <c r="P105">
        <v>880.80499332588204</v>
      </c>
      <c r="Q105">
        <v>756.44876926382301</v>
      </c>
      <c r="R105">
        <v>28.439420345099698</v>
      </c>
      <c r="S105" s="1">
        <f>(Table2[[#This Row],[Close Price]]-Table2[[#This Row],[20D EMA]])/Table2[[#This Row],[20D EMA]]</f>
        <v>-4.8982224284049337E-2</v>
      </c>
      <c r="T105" s="1">
        <f>(Table2[[#This Row],[Close Price]]-Table2[[#This Row],[50D EMA]])/Table2[[#This Row],[50D EMA]]</f>
        <v>-4.5759269794432143E-2</v>
      </c>
      <c r="U105" s="1">
        <f>(Table2[[#This Row],[Close Price]]-Table2[[#This Row],[200D EMA]])/Table2[[#This Row],[200D EMA]]</f>
        <v>0.11111291888011895</v>
      </c>
      <c r="V105">
        <v>0.84689740064682595</v>
      </c>
      <c r="W105">
        <v>827</v>
      </c>
      <c r="X105">
        <v>849.9</v>
      </c>
      <c r="Y105">
        <v>827</v>
      </c>
      <c r="Z105">
        <v>849.9</v>
      </c>
      <c r="AA105">
        <v>827</v>
      </c>
      <c r="AB105">
        <v>943</v>
      </c>
      <c r="AC105" s="1">
        <f>(Table2[[#This Row],[Close Price]]/Table2[[#This Row],[Day Low]])-1</f>
        <v>1.6324062877871803E-2</v>
      </c>
      <c r="AD105" s="1">
        <f>(Table2[[#This Row],[Day High]]/Table2[[#This Row],[Close Price]])-1</f>
        <v>1.1183819155264674E-2</v>
      </c>
      <c r="AE105" s="1">
        <f>(Table2[[#This Row],[Close Price]]/Table2[[#This Row],[Current Week Low]])-1</f>
        <v>1.6324062877871803E-2</v>
      </c>
      <c r="AF105" s="1">
        <f>(Table2[[#This Row],[Current Week High]]/Table2[[#This Row],[Close Price]])-1</f>
        <v>1.1183819155264674E-2</v>
      </c>
      <c r="AG105" s="1">
        <f>(Table2[[#This Row],[Close Price]]/Table2[[#This Row],[Current Month Low]])-1</f>
        <v>1.6324062877871803E-2</v>
      </c>
      <c r="AH105" s="1">
        <f>(Table2[[#This Row],[Current Month High]]/Table2[[#This Row],[Close Price]])-1</f>
        <v>0.12195121951219523</v>
      </c>
      <c r="AI105">
        <v>25.996430696014201</v>
      </c>
      <c r="AJ105">
        <v>97.787975055888893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</v>
      </c>
      <c r="AM105">
        <v>0</v>
      </c>
      <c r="AN105">
        <v>-10.06</v>
      </c>
      <c r="AO105" t="s">
        <v>3214</v>
      </c>
      <c r="AP105">
        <v>0.15205582376427901</v>
      </c>
      <c r="AQ105">
        <f>(Table2[[#This Row],[Sharpe Ratio]]-AVERAGE(Table2[Sharpe Ratio]))/_xlfn.STDEV.P(Table2[Sharpe Ratio])</f>
        <v>1.0749534714092785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-7.9563316895107539E-2</v>
      </c>
      <c r="AS105">
        <f>_xlfn.RANK.AVG(Table2[[#This Row],[1Y Return vs Nifty Z-Score]],Table2[1Y Return vs Nifty Z-Score])</f>
        <v>150</v>
      </c>
      <c r="AT105">
        <f>_xlfn.RANK.AVG(Table2[[#This Row],[6M Return vs Nifty Z-Score]],Table2[6M Return vs Nifty Z-Score])</f>
        <v>238</v>
      </c>
      <c r="AU105">
        <f>_xlfn.RANK.AVG(Table2[[#This Row],[Sharpe Ratio Z-Score]],Table2[Sharpe Ratio Z-Score])</f>
        <v>102</v>
      </c>
      <c r="AV105">
        <f>(Table2[[#This Row],[Rank 1Y]]+Table2[[#This Row],[Rank 6M]]+Table2[[#This Row],[Rank Sharpe]])/3</f>
        <v>163.33333333333334</v>
      </c>
    </row>
    <row r="106" spans="1:48" x14ac:dyDescent="0.3">
      <c r="A106" t="s">
        <v>125</v>
      </c>
      <c r="B106" t="s">
        <v>126</v>
      </c>
      <c r="C106" t="s">
        <v>3179</v>
      </c>
      <c r="D106" t="s">
        <v>127</v>
      </c>
      <c r="E106">
        <v>237941.04343379999</v>
      </c>
      <c r="F106">
        <v>273.3</v>
      </c>
      <c r="G106">
        <v>132.71886453984601</v>
      </c>
      <c r="H106">
        <f>(Table2[[#This Row],[1Y Return vs Nifty]]-AVERAGE(Table2[1Y Return vs Nifty]))/_xlfn.STDEV.P(Table2[1Y Return vs Nifty])</f>
        <v>1.8198563796612233</v>
      </c>
      <c r="I106">
        <v>7.4455639348449196</v>
      </c>
      <c r="J106">
        <f>(Table2[[#This Row],[1M Return vs Nifty]]-AVERAGE(Table2[1M Return vs Nifty]))/_xlfn.STDEV.P(Table2[1M Return vs Nifty])</f>
        <v>0.77048020044461429</v>
      </c>
      <c r="K106">
        <v>32.5258102197404</v>
      </c>
      <c r="L106">
        <f>(Table2[[#This Row],[6M Return vs Nifty]]-AVERAGE(Table2[6M Return vs Nifty]))/_xlfn.STDEV.P(Table2[6M Return vs Nifty])</f>
        <v>0.6878634335126006</v>
      </c>
      <c r="M106">
        <v>-4.6225988599247101</v>
      </c>
      <c r="N106">
        <f>(Table2[[#This Row],[1W Return vs Nifty]]-AVERAGE(Table2[1W Return vs Nifty]))/_xlfn.STDEV.P(Table2[1W Return vs Nifty])</f>
        <v>-0.98805098553107862</v>
      </c>
      <c r="O106">
        <v>274.87</v>
      </c>
      <c r="P106">
        <v>257.80727466560302</v>
      </c>
      <c r="Q106">
        <v>199.592311132172</v>
      </c>
      <c r="R106">
        <v>43.213032672109797</v>
      </c>
      <c r="S106" s="1">
        <f>(Table2[[#This Row],[Close Price]]-Table2[[#This Row],[20D EMA]])/Table2[[#This Row],[20D EMA]]</f>
        <v>-5.7117910284861682E-3</v>
      </c>
      <c r="T106" s="1">
        <f>(Table2[[#This Row],[Close Price]]-Table2[[#This Row],[50D EMA]])/Table2[[#This Row],[50D EMA]]</f>
        <v>6.0094213223782444E-2</v>
      </c>
      <c r="U106" s="1">
        <f>(Table2[[#This Row],[Close Price]]-Table2[[#This Row],[200D EMA]])/Table2[[#This Row],[200D EMA]]</f>
        <v>0.36929122394408298</v>
      </c>
      <c r="V106">
        <v>0.76555662211383002</v>
      </c>
      <c r="W106">
        <v>272.45</v>
      </c>
      <c r="X106">
        <v>277.89999999999998</v>
      </c>
      <c r="Y106">
        <v>272.45</v>
      </c>
      <c r="Z106">
        <v>277.89999999999998</v>
      </c>
      <c r="AA106">
        <v>240.4</v>
      </c>
      <c r="AB106">
        <v>298.25</v>
      </c>
      <c r="AC106" s="1">
        <f>(Table2[[#This Row],[Close Price]]/Table2[[#This Row],[Day Low]])-1</f>
        <v>3.1198385024775455E-3</v>
      </c>
      <c r="AD106" s="1">
        <f>(Table2[[#This Row],[Day High]]/Table2[[#This Row],[Close Price]])-1</f>
        <v>1.6831320892791712E-2</v>
      </c>
      <c r="AE106" s="1">
        <f>(Table2[[#This Row],[Close Price]]/Table2[[#This Row],[Current Week Low]])-1</f>
        <v>3.1198385024775455E-3</v>
      </c>
      <c r="AF106" s="1">
        <f>(Table2[[#This Row],[Current Week High]]/Table2[[#This Row],[Close Price]])-1</f>
        <v>1.6831320892791712E-2</v>
      </c>
      <c r="AG106" s="1">
        <f>(Table2[[#This Row],[Close Price]]/Table2[[#This Row],[Current Month Low]])-1</f>
        <v>0.13685524126455917</v>
      </c>
      <c r="AH106" s="1">
        <f>(Table2[[#This Row],[Current Month High]]/Table2[[#This Row],[Close Price]])-1</f>
        <v>9.1291620929381478E-2</v>
      </c>
      <c r="AI106">
        <v>9.1291620929381398</v>
      </c>
      <c r="AJ106">
        <v>173.3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0.12</v>
      </c>
      <c r="AM106" t="s">
        <v>3215</v>
      </c>
      <c r="AN106">
        <v>-3.73</v>
      </c>
      <c r="AO106" t="s">
        <v>3214</v>
      </c>
      <c r="AP106">
        <v>7.0870207022712003E-2</v>
      </c>
      <c r="AQ106">
        <f>(Table2[[#This Row],[Sharpe Ratio]]-AVERAGE(Table2[Sharpe Ratio]))/_xlfn.STDEV.P(Table2[Sharpe Ratio])</f>
        <v>0.13836627810589708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2.4285153061932565</v>
      </c>
      <c r="AS106">
        <f>_xlfn.RANK.AVG(Table2[[#This Row],[1Y Return vs Nifty Z-Score]],Table2[1Y Return vs Nifty Z-Score])</f>
        <v>45</v>
      </c>
      <c r="AT106">
        <f>_xlfn.RANK.AVG(Table2[[#This Row],[6M Return vs Nifty Z-Score]],Table2[6M Return vs Nifty Z-Score])</f>
        <v>139</v>
      </c>
      <c r="AU106">
        <f>_xlfn.RANK.AVG(Table2[[#This Row],[Sharpe Ratio Z-Score]],Table2[Sharpe Ratio Z-Score])</f>
        <v>308</v>
      </c>
      <c r="AV106">
        <f>(Table2[[#This Row],[Rank 1Y]]+Table2[[#This Row],[Rank 6M]]+Table2[[#This Row],[Rank Sharpe]])/3</f>
        <v>164</v>
      </c>
    </row>
    <row r="107" spans="1:48" x14ac:dyDescent="0.3">
      <c r="A107" t="s">
        <v>530</v>
      </c>
      <c r="B107" t="s">
        <v>531</v>
      </c>
      <c r="C107" t="s">
        <v>3185</v>
      </c>
      <c r="D107" t="s">
        <v>161</v>
      </c>
      <c r="E107">
        <v>41605.720595949999</v>
      </c>
      <c r="F107">
        <v>1235.5</v>
      </c>
      <c r="G107">
        <v>77.993344558796807</v>
      </c>
      <c r="H107">
        <f>(Table2[[#This Row],[1Y Return vs Nifty]]-AVERAGE(Table2[1Y Return vs Nifty]))/_xlfn.STDEV.P(Table2[1Y Return vs Nifty])</f>
        <v>0.90129734456628674</v>
      </c>
      <c r="I107">
        <v>18.8796960944243</v>
      </c>
      <c r="J107">
        <f>(Table2[[#This Row],[1M Return vs Nifty]]-AVERAGE(Table2[1M Return vs Nifty]))/_xlfn.STDEV.P(Table2[1M Return vs Nifty])</f>
        <v>1.8313639760076958</v>
      </c>
      <c r="K107">
        <v>40.7188768913446</v>
      </c>
      <c r="L107">
        <f>(Table2[[#This Row],[6M Return vs Nifty]]-AVERAGE(Table2[6M Return vs Nifty]))/_xlfn.STDEV.P(Table2[6M Return vs Nifty])</f>
        <v>0.94431444233091577</v>
      </c>
      <c r="M107">
        <v>2.19948307442385</v>
      </c>
      <c r="N107">
        <f>(Table2[[#This Row],[1W Return vs Nifty]]-AVERAGE(Table2[1W Return vs Nifty]))/_xlfn.STDEV.P(Table2[1W Return vs Nifty])</f>
        <v>0.35005200330999492</v>
      </c>
      <c r="O107">
        <v>1185.8699999999999</v>
      </c>
      <c r="P107">
        <v>1081.27235566472</v>
      </c>
      <c r="Q107">
        <v>883.43456701789898</v>
      </c>
      <c r="R107">
        <v>70.981991155694303</v>
      </c>
      <c r="S107" s="1">
        <f>(Table2[[#This Row],[Close Price]]-Table2[[#This Row],[20D EMA]])/Table2[[#This Row],[20D EMA]]</f>
        <v>4.1851130393719474E-2</v>
      </c>
      <c r="T107" s="1">
        <f>(Table2[[#This Row],[Close Price]]-Table2[[#This Row],[50D EMA]])/Table2[[#This Row],[50D EMA]]</f>
        <v>0.14263533468444914</v>
      </c>
      <c r="U107" s="1">
        <f>(Table2[[#This Row],[Close Price]]-Table2[[#This Row],[200D EMA]])/Table2[[#This Row],[200D EMA]]</f>
        <v>0.39851896917564006</v>
      </c>
      <c r="V107">
        <v>0.46490692886470902</v>
      </c>
      <c r="W107">
        <v>1225</v>
      </c>
      <c r="X107">
        <v>1244.55</v>
      </c>
      <c r="Y107">
        <v>1225</v>
      </c>
      <c r="Z107">
        <v>1244.55</v>
      </c>
      <c r="AA107">
        <v>1015</v>
      </c>
      <c r="AB107">
        <v>1314</v>
      </c>
      <c r="AC107" s="1">
        <f>(Table2[[#This Row],[Close Price]]/Table2[[#This Row],[Day Low]])-1</f>
        <v>8.5714285714286742E-3</v>
      </c>
      <c r="AD107" s="1">
        <f>(Table2[[#This Row],[Day High]]/Table2[[#This Row],[Close Price]])-1</f>
        <v>7.3249696479158466E-3</v>
      </c>
      <c r="AE107" s="1">
        <f>(Table2[[#This Row],[Close Price]]/Table2[[#This Row],[Current Week Low]])-1</f>
        <v>8.5714285714286742E-3</v>
      </c>
      <c r="AF107" s="1">
        <f>(Table2[[#This Row],[Current Week High]]/Table2[[#This Row],[Close Price]])-1</f>
        <v>7.3249696479158466E-3</v>
      </c>
      <c r="AG107" s="1">
        <f>(Table2[[#This Row],[Close Price]]/Table2[[#This Row],[Current Month Low]])-1</f>
        <v>0.21724137931034493</v>
      </c>
      <c r="AH107" s="1">
        <f>(Table2[[#This Row],[Current Month High]]/Table2[[#This Row],[Close Price]])-1</f>
        <v>6.3537029542695356E-2</v>
      </c>
      <c r="AI107">
        <v>6.3537029542695302</v>
      </c>
      <c r="AJ107">
        <v>117.479317021651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</v>
      </c>
      <c r="AM107" t="s">
        <v>3215</v>
      </c>
      <c r="AN107">
        <v>2.59</v>
      </c>
      <c r="AO107" t="s">
        <v>3215</v>
      </c>
      <c r="AP107">
        <v>7.6573753294642E-2</v>
      </c>
      <c r="AQ107">
        <f>(Table2[[#This Row],[Sharpe Ratio]]-AVERAGE(Table2[Sharpe Ratio]))/_xlfn.STDEV.P(Table2[Sharpe Ratio])</f>
        <v>0.20416448977320889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4.2311922559881028</v>
      </c>
      <c r="AS107">
        <f>_xlfn.RANK.AVG(Table2[[#This Row],[1Y Return vs Nifty Z-Score]],Table2[1Y Return vs Nifty Z-Score])</f>
        <v>105</v>
      </c>
      <c r="AT107">
        <f>_xlfn.RANK.AVG(Table2[[#This Row],[6M Return vs Nifty Z-Score]],Table2[6M Return vs Nifty Z-Score])</f>
        <v>107</v>
      </c>
      <c r="AU107">
        <f>_xlfn.RANK.AVG(Table2[[#This Row],[Sharpe Ratio Z-Score]],Table2[Sharpe Ratio Z-Score])</f>
        <v>289</v>
      </c>
      <c r="AV107">
        <f>(Table2[[#This Row],[Rank 1Y]]+Table2[[#This Row],[Rank 6M]]+Table2[[#This Row],[Rank Sharpe]])/3</f>
        <v>167</v>
      </c>
    </row>
    <row r="108" spans="1:48" x14ac:dyDescent="0.3">
      <c r="A108" t="s">
        <v>144</v>
      </c>
      <c r="B108" t="s">
        <v>145</v>
      </c>
      <c r="C108" t="s">
        <v>3176</v>
      </c>
      <c r="D108" t="s">
        <v>146</v>
      </c>
      <c r="E108">
        <v>200128.50980433999</v>
      </c>
      <c r="F108">
        <v>512.65</v>
      </c>
      <c r="G108">
        <v>90.735664293735894</v>
      </c>
      <c r="H108">
        <f>(Table2[[#This Row],[1Y Return vs Nifty]]-AVERAGE(Table2[1Y Return vs Nifty]))/_xlfn.STDEV.P(Table2[1Y Return vs Nifty])</f>
        <v>1.1151751281789408</v>
      </c>
      <c r="I108">
        <v>7.9494591228828</v>
      </c>
      <c r="J108">
        <f>(Table2[[#This Row],[1M Return vs Nifty]]-AVERAGE(Table2[1M Return vs Nifty]))/_xlfn.STDEV.P(Table2[1M Return vs Nifty])</f>
        <v>0.81723269745207938</v>
      </c>
      <c r="K108">
        <v>62.708772397188199</v>
      </c>
      <c r="L108">
        <f>(Table2[[#This Row],[6M Return vs Nifty]]-AVERAGE(Table2[6M Return vs Nifty]))/_xlfn.STDEV.P(Table2[6M Return vs Nifty])</f>
        <v>1.6326197024147746</v>
      </c>
      <c r="M108">
        <v>13.7642730610822</v>
      </c>
      <c r="N108">
        <f>(Table2[[#This Row],[1W Return vs Nifty]]-AVERAGE(Table2[1W Return vs Nifty]))/_xlfn.STDEV.P(Table2[1W Return vs Nifty])</f>
        <v>2.6184035410645103</v>
      </c>
      <c r="O108">
        <v>469.06</v>
      </c>
      <c r="P108">
        <v>455.52851630532803</v>
      </c>
      <c r="Q108">
        <v>389.86840418952499</v>
      </c>
      <c r="R108">
        <v>84.501303708278101</v>
      </c>
      <c r="S108" s="1">
        <f>(Table2[[#This Row],[Close Price]]-Table2[[#This Row],[20D EMA]])/Table2[[#This Row],[20D EMA]]</f>
        <v>9.293054193493365E-2</v>
      </c>
      <c r="T108" s="1">
        <f>(Table2[[#This Row],[Close Price]]-Table2[[#This Row],[50D EMA]])/Table2[[#This Row],[50D EMA]]</f>
        <v>0.12539606555912083</v>
      </c>
      <c r="U108" s="1">
        <f>(Table2[[#This Row],[Close Price]]-Table2[[#This Row],[200D EMA]])/Table2[[#This Row],[200D EMA]]</f>
        <v>0.31493087023996874</v>
      </c>
      <c r="V108">
        <v>1.2674849823131999</v>
      </c>
      <c r="W108">
        <v>508.5</v>
      </c>
      <c r="X108">
        <v>523.65</v>
      </c>
      <c r="Y108">
        <v>508.5</v>
      </c>
      <c r="Z108">
        <v>523.65</v>
      </c>
      <c r="AA108">
        <v>424.55</v>
      </c>
      <c r="AB108">
        <v>523.65</v>
      </c>
      <c r="AC108" s="1">
        <f>(Table2[[#This Row],[Close Price]]/Table2[[#This Row],[Day Low]])-1</f>
        <v>8.1612586037365098E-3</v>
      </c>
      <c r="AD108" s="1">
        <f>(Table2[[#This Row],[Day High]]/Table2[[#This Row],[Close Price]])-1</f>
        <v>2.1457134497220309E-2</v>
      </c>
      <c r="AE108" s="1">
        <f>(Table2[[#This Row],[Close Price]]/Table2[[#This Row],[Current Week Low]])-1</f>
        <v>8.1612586037365098E-3</v>
      </c>
      <c r="AF108" s="1">
        <f>(Table2[[#This Row],[Current Week High]]/Table2[[#This Row],[Close Price]])-1</f>
        <v>2.1457134497220309E-2</v>
      </c>
      <c r="AG108" s="1">
        <f>(Table2[[#This Row],[Close Price]]/Table2[[#This Row],[Current Month Low]])-1</f>
        <v>0.20751383818160396</v>
      </c>
      <c r="AH108" s="1">
        <f>(Table2[[#This Row],[Current Month High]]/Table2[[#This Row],[Close Price]])-1</f>
        <v>2.1457134497220309E-2</v>
      </c>
      <c r="AI108">
        <v>2.14571344972203</v>
      </c>
      <c r="AJ108">
        <v>142.732007575757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0.09</v>
      </c>
      <c r="AM108" t="s">
        <v>3215</v>
      </c>
      <c r="AN108">
        <v>16.059999999999999</v>
      </c>
      <c r="AO108" t="s">
        <v>3215</v>
      </c>
      <c r="AP108">
        <v>5.1437385302483998E-2</v>
      </c>
      <c r="AQ108">
        <f>(Table2[[#This Row],[Sharpe Ratio]]-AVERAGE(Table2[Sharpe Ratio]))/_xlfn.STDEV.P(Table2[Sharpe Ratio])</f>
        <v>-8.5817914653886149E-2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6.0976131544564192</v>
      </c>
      <c r="AS108">
        <f>_xlfn.RANK.AVG(Table2[[#This Row],[1Y Return vs Nifty Z-Score]],Table2[1Y Return vs Nifty Z-Score])</f>
        <v>87</v>
      </c>
      <c r="AT108">
        <f>_xlfn.RANK.AVG(Table2[[#This Row],[6M Return vs Nifty Z-Score]],Table2[6M Return vs Nifty Z-Score])</f>
        <v>50</v>
      </c>
      <c r="AU108">
        <f>_xlfn.RANK.AVG(Table2[[#This Row],[Sharpe Ratio Z-Score]],Table2[Sharpe Ratio Z-Score])</f>
        <v>365</v>
      </c>
      <c r="AV108">
        <f>(Table2[[#This Row],[Rank 1Y]]+Table2[[#This Row],[Rank 6M]]+Table2[[#This Row],[Rank Sharpe]])/3</f>
        <v>167.33333333333334</v>
      </c>
    </row>
    <row r="109" spans="1:48" x14ac:dyDescent="0.3">
      <c r="A109" t="s">
        <v>771</v>
      </c>
      <c r="B109" t="s">
        <v>772</v>
      </c>
      <c r="C109" t="s">
        <v>3181</v>
      </c>
      <c r="D109" t="s">
        <v>773</v>
      </c>
      <c r="E109">
        <v>21780.99489419</v>
      </c>
      <c r="F109">
        <v>513.1</v>
      </c>
      <c r="G109">
        <v>32.028517598039898</v>
      </c>
      <c r="H109">
        <f>(Table2[[#This Row],[1Y Return vs Nifty]]-AVERAGE(Table2[1Y Return vs Nifty]))/_xlfn.STDEV.P(Table2[1Y Return vs Nifty])</f>
        <v>0.12978513022827126</v>
      </c>
      <c r="I109">
        <v>-9.7916709268243096</v>
      </c>
      <c r="J109">
        <f>(Table2[[#This Row],[1M Return vs Nifty]]-AVERAGE(Table2[1M Return vs Nifty]))/_xlfn.STDEV.P(Table2[1M Return vs Nifty])</f>
        <v>-0.82882812878392653</v>
      </c>
      <c r="K109">
        <v>19.138375977750901</v>
      </c>
      <c r="L109">
        <f>(Table2[[#This Row],[6M Return vs Nifty]]-AVERAGE(Table2[6M Return vs Nifty]))/_xlfn.STDEV.P(Table2[6M Return vs Nifty])</f>
        <v>0.26882363383099506</v>
      </c>
      <c r="M109">
        <v>-2.75954034651122</v>
      </c>
      <c r="N109">
        <f>(Table2[[#This Row],[1W Return vs Nifty]]-AVERAGE(Table2[1W Return vs Nifty]))/_xlfn.STDEV.P(Table2[1W Return vs Nifty])</f>
        <v>-0.6226252710387693</v>
      </c>
      <c r="O109">
        <v>533.47</v>
      </c>
      <c r="P109">
        <v>554.47405426747696</v>
      </c>
      <c r="Q109">
        <v>487.35320527467098</v>
      </c>
      <c r="R109">
        <v>37.9503959817213</v>
      </c>
      <c r="S109" s="1">
        <f>(Table2[[#This Row],[Close Price]]-Table2[[#This Row],[20D EMA]])/Table2[[#This Row],[20D EMA]]</f>
        <v>-3.8183965358876797E-2</v>
      </c>
      <c r="T109" s="1">
        <f>(Table2[[#This Row],[Close Price]]-Table2[[#This Row],[50D EMA]])/Table2[[#This Row],[50D EMA]]</f>
        <v>-7.4618557800935792E-2</v>
      </c>
      <c r="U109" s="1">
        <f>(Table2[[#This Row],[Close Price]]-Table2[[#This Row],[200D EMA]])/Table2[[#This Row],[200D EMA]]</f>
        <v>5.2829845883168476E-2</v>
      </c>
      <c r="V109">
        <v>0.71399950618331098</v>
      </c>
      <c r="W109">
        <v>507.25</v>
      </c>
      <c r="X109">
        <v>517.15</v>
      </c>
      <c r="Y109">
        <v>507.25</v>
      </c>
      <c r="Z109">
        <v>517.15</v>
      </c>
      <c r="AA109">
        <v>489.6</v>
      </c>
      <c r="AB109">
        <v>577.45000000000005</v>
      </c>
      <c r="AC109" s="1">
        <f>(Table2[[#This Row],[Close Price]]/Table2[[#This Row],[Day Low]])-1</f>
        <v>1.1532774765894649E-2</v>
      </c>
      <c r="AD109" s="1">
        <f>(Table2[[#This Row],[Day High]]/Table2[[#This Row],[Close Price]])-1</f>
        <v>7.8931982069772033E-3</v>
      </c>
      <c r="AE109" s="1">
        <f>(Table2[[#This Row],[Close Price]]/Table2[[#This Row],[Current Week Low]])-1</f>
        <v>1.1532774765894649E-2</v>
      </c>
      <c r="AF109" s="1">
        <f>(Table2[[#This Row],[Current Week High]]/Table2[[#This Row],[Close Price]])-1</f>
        <v>7.8931982069772033E-3</v>
      </c>
      <c r="AG109" s="1">
        <f>(Table2[[#This Row],[Close Price]]/Table2[[#This Row],[Current Month Low]])-1</f>
        <v>4.7998366013071836E-2</v>
      </c>
      <c r="AH109" s="1">
        <f>(Table2[[#This Row],[Current Month High]]/Table2[[#This Row],[Close Price]])-1</f>
        <v>0.12541414928863781</v>
      </c>
      <c r="AI109">
        <v>45.800038978756497</v>
      </c>
      <c r="AJ109">
        <v>92.316341829085403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-0.3</v>
      </c>
      <c r="AM109" t="s">
        <v>3214</v>
      </c>
      <c r="AN109">
        <v>-2.17</v>
      </c>
      <c r="AO109" t="s">
        <v>3214</v>
      </c>
      <c r="AP109">
        <v>0.237766124595749</v>
      </c>
      <c r="AQ109">
        <f>(Table2[[#This Row],[Sharpe Ratio]]-AVERAGE(Table2[Sharpe Ratio]))/_xlfn.STDEV.P(Table2[Sharpe Ratio])</f>
        <v>2.063739087813103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261</v>
      </c>
      <c r="AT109">
        <f>_xlfn.RANK.AVG(Table2[[#This Row],[6M Return vs Nifty Z-Score]],Table2[6M Return vs Nifty Z-Score])</f>
        <v>227</v>
      </c>
      <c r="AU109">
        <f>_xlfn.RANK.AVG(Table2[[#This Row],[Sharpe Ratio Z-Score]],Table2[Sharpe Ratio Z-Score])</f>
        <v>14</v>
      </c>
      <c r="AV109">
        <f>(Table2[[#This Row],[Rank 1Y]]+Table2[[#This Row],[Rank 6M]]+Table2[[#This Row],[Rank Sharpe]])/3</f>
        <v>167.33333333333334</v>
      </c>
    </row>
    <row r="110" spans="1:48" x14ac:dyDescent="0.3">
      <c r="A110" t="s">
        <v>457</v>
      </c>
      <c r="B110" t="s">
        <v>458</v>
      </c>
      <c r="C110" t="s">
        <v>3169</v>
      </c>
      <c r="D110" t="s">
        <v>143</v>
      </c>
      <c r="E110">
        <v>48405.942000000003</v>
      </c>
      <c r="F110">
        <v>241.8</v>
      </c>
      <c r="G110">
        <v>136.194716337041</v>
      </c>
      <c r="H110">
        <f>(Table2[[#This Row],[1Y Return vs Nifty]]-AVERAGE(Table2[1Y Return vs Nifty]))/_xlfn.STDEV.P(Table2[1Y Return vs Nifty])</f>
        <v>1.8781979920217828</v>
      </c>
      <c r="I110">
        <v>-21.8702763148111</v>
      </c>
      <c r="J110">
        <f>(Table2[[#This Row],[1M Return vs Nifty]]-AVERAGE(Table2[1M Return vs Nifty]))/_xlfn.STDEV.P(Table2[1M Return vs Nifty])</f>
        <v>-1.9495075392286094</v>
      </c>
      <c r="K110">
        <v>4.7541161762693704</v>
      </c>
      <c r="L110">
        <f>(Table2[[#This Row],[6M Return vs Nifty]]-AVERAGE(Table2[6M Return vs Nifty]))/_xlfn.STDEV.P(Table2[6M Return vs Nifty])</f>
        <v>-0.18141778187475535</v>
      </c>
      <c r="M110">
        <v>-4.6191747414112596</v>
      </c>
      <c r="N110">
        <f>(Table2[[#This Row],[1W Return vs Nifty]]-AVERAGE(Table2[1W Return vs Nifty]))/_xlfn.STDEV.P(Table2[1W Return vs Nifty])</f>
        <v>-0.9873793689687026</v>
      </c>
      <c r="O110">
        <v>250.03</v>
      </c>
      <c r="P110">
        <v>265.47993389256698</v>
      </c>
      <c r="Q110">
        <v>226.52419776338201</v>
      </c>
      <c r="R110">
        <v>45.1359151153544</v>
      </c>
      <c r="S110" s="1">
        <f>(Table2[[#This Row],[Close Price]]-Table2[[#This Row],[20D EMA]])/Table2[[#This Row],[20D EMA]]</f>
        <v>-3.2916050073991079E-2</v>
      </c>
      <c r="T110" s="1">
        <f>(Table2[[#This Row],[Close Price]]-Table2[[#This Row],[50D EMA]])/Table2[[#This Row],[50D EMA]]</f>
        <v>-8.9196699522117687E-2</v>
      </c>
      <c r="U110" s="1">
        <f>(Table2[[#This Row],[Close Price]]-Table2[[#This Row],[200D EMA]])/Table2[[#This Row],[200D EMA]]</f>
        <v>6.7435631104516655E-2</v>
      </c>
      <c r="V110">
        <v>0.55142962061392498</v>
      </c>
      <c r="W110">
        <v>234</v>
      </c>
      <c r="X110">
        <v>243.1</v>
      </c>
      <c r="Y110">
        <v>234</v>
      </c>
      <c r="Z110">
        <v>243.1</v>
      </c>
      <c r="AA110">
        <v>228.05</v>
      </c>
      <c r="AB110">
        <v>281.8</v>
      </c>
      <c r="AC110" s="1">
        <f>(Table2[[#This Row],[Close Price]]/Table2[[#This Row],[Day Low]])-1</f>
        <v>3.3333333333333437E-2</v>
      </c>
      <c r="AD110" s="1">
        <f>(Table2[[#This Row],[Day High]]/Table2[[#This Row],[Close Price]])-1</f>
        <v>5.3763440860215006E-3</v>
      </c>
      <c r="AE110" s="1">
        <f>(Table2[[#This Row],[Close Price]]/Table2[[#This Row],[Current Week Low]])-1</f>
        <v>3.3333333333333437E-2</v>
      </c>
      <c r="AF110" s="1">
        <f>(Table2[[#This Row],[Current Week High]]/Table2[[#This Row],[Close Price]])-1</f>
        <v>5.3763440860215006E-3</v>
      </c>
      <c r="AG110" s="1">
        <f>(Table2[[#This Row],[Close Price]]/Table2[[#This Row],[Current Month Low]])-1</f>
        <v>6.0293795220346391E-2</v>
      </c>
      <c r="AH110" s="1">
        <f>(Table2[[#This Row],[Current Month High]]/Table2[[#This Row],[Close Price]])-1</f>
        <v>0.16542597187758479</v>
      </c>
      <c r="AI110">
        <v>46.277915632754301</v>
      </c>
      <c r="AJ110">
        <v>242.97872340425499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-0.32</v>
      </c>
      <c r="AM110" t="s">
        <v>3214</v>
      </c>
      <c r="AN110">
        <v>-4.84</v>
      </c>
      <c r="AO110" t="s">
        <v>3214</v>
      </c>
      <c r="AP110">
        <v>0.160293006275297</v>
      </c>
      <c r="AQ110">
        <f>(Table2[[#This Row],[Sharpe Ratio]]-AVERAGE(Table2[Sharpe Ratio]))/_xlfn.STDEV.P(Table2[Sharpe Ratio])</f>
        <v>1.1699806444278713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43</v>
      </c>
      <c r="AT110">
        <f>_xlfn.RANK.AVG(Table2[[#This Row],[6M Return vs Nifty Z-Score]],Table2[6M Return vs Nifty Z-Score])</f>
        <v>375</v>
      </c>
      <c r="AU110">
        <f>_xlfn.RANK.AVG(Table2[[#This Row],[Sharpe Ratio Z-Score]],Table2[Sharpe Ratio Z-Score])</f>
        <v>92</v>
      </c>
      <c r="AV110">
        <f>(Table2[[#This Row],[Rank 1Y]]+Table2[[#This Row],[Rank 6M]]+Table2[[#This Row],[Rank Sharpe]])/3</f>
        <v>170</v>
      </c>
    </row>
    <row r="111" spans="1:48" x14ac:dyDescent="0.3">
      <c r="A111" t="s">
        <v>55</v>
      </c>
      <c r="B111" t="s">
        <v>56</v>
      </c>
      <c r="C111" t="s">
        <v>3174</v>
      </c>
      <c r="D111" t="s">
        <v>57</v>
      </c>
      <c r="E111">
        <v>429756.24305887998</v>
      </c>
      <c r="F111">
        <v>443.2</v>
      </c>
      <c r="G111">
        <v>52.316744087975302</v>
      </c>
      <c r="H111">
        <f>(Table2[[#This Row],[1Y Return vs Nifty]]-AVERAGE(Table2[1Y Return vs Nifty]))/_xlfn.STDEV.P(Table2[1Y Return vs Nifty])</f>
        <v>0.47031974287034384</v>
      </c>
      <c r="I111">
        <v>3.5470583574841101</v>
      </c>
      <c r="J111">
        <f>(Table2[[#This Row],[1M Return vs Nifty]]-AVERAGE(Table2[1M Return vs Nifty]))/_xlfn.STDEV.P(Table2[1M Return vs Nifty])</f>
        <v>0.40876833125834705</v>
      </c>
      <c r="K111">
        <v>13.853885775945001</v>
      </c>
      <c r="L111">
        <f>(Table2[[#This Row],[6M Return vs Nifty]]-AVERAGE(Table2[6M Return vs Nifty]))/_xlfn.STDEV.P(Table2[6M Return vs Nifty])</f>
        <v>0.10341391636335062</v>
      </c>
      <c r="M111">
        <v>2.9206802561834699</v>
      </c>
      <c r="N111">
        <f>(Table2[[#This Row],[1W Return vs Nifty]]-AVERAGE(Table2[1W Return vs Nifty]))/_xlfn.STDEV.P(Table2[1W Return vs Nifty])</f>
        <v>0.49150971574194879</v>
      </c>
      <c r="O111">
        <v>420.54</v>
      </c>
      <c r="P111">
        <v>407.29608644236203</v>
      </c>
      <c r="Q111">
        <v>356.13002340116799</v>
      </c>
      <c r="R111">
        <v>80.828915535006999</v>
      </c>
      <c r="S111" s="1">
        <f>(Table2[[#This Row],[Close Price]]-Table2[[#This Row],[20D EMA]])/Table2[[#This Row],[20D EMA]]</f>
        <v>5.3883102677509787E-2</v>
      </c>
      <c r="T111" s="1">
        <f>(Table2[[#This Row],[Close Price]]-Table2[[#This Row],[50D EMA]])/Table2[[#This Row],[50D EMA]]</f>
        <v>8.8151874650332196E-2</v>
      </c>
      <c r="U111" s="1">
        <f>(Table2[[#This Row],[Close Price]]-Table2[[#This Row],[200D EMA]])/Table2[[#This Row],[200D EMA]]</f>
        <v>0.24448929008366901</v>
      </c>
      <c r="V111">
        <v>1.29900958833491</v>
      </c>
      <c r="W111">
        <v>433.6</v>
      </c>
      <c r="X111">
        <v>448.45</v>
      </c>
      <c r="Y111">
        <v>433.6</v>
      </c>
      <c r="Z111">
        <v>448.45</v>
      </c>
      <c r="AA111">
        <v>385.3</v>
      </c>
      <c r="AB111">
        <v>448.45</v>
      </c>
      <c r="AC111" s="1">
        <f>(Table2[[#This Row],[Close Price]]/Table2[[#This Row],[Day Low]])-1</f>
        <v>2.2140221402213944E-2</v>
      </c>
      <c r="AD111" s="1">
        <f>(Table2[[#This Row],[Day High]]/Table2[[#This Row],[Close Price]])-1</f>
        <v>1.1845667870036047E-2</v>
      </c>
      <c r="AE111" s="1">
        <f>(Table2[[#This Row],[Close Price]]/Table2[[#This Row],[Current Week Low]])-1</f>
        <v>2.2140221402213944E-2</v>
      </c>
      <c r="AF111" s="1">
        <f>(Table2[[#This Row],[Current Week High]]/Table2[[#This Row],[Close Price]])-1</f>
        <v>1.1845667870036047E-2</v>
      </c>
      <c r="AG111" s="1">
        <f>(Table2[[#This Row],[Close Price]]/Table2[[#This Row],[Current Month Low]])-1</f>
        <v>0.1502725149234363</v>
      </c>
      <c r="AH111" s="1">
        <f>(Table2[[#This Row],[Current Month High]]/Table2[[#This Row],[Close Price]])-1</f>
        <v>1.1845667870036047E-2</v>
      </c>
      <c r="AI111">
        <v>1.1845667870036001</v>
      </c>
      <c r="AJ111">
        <v>94.599341383095407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0.14000000000000001</v>
      </c>
      <c r="AM111" t="s">
        <v>3215</v>
      </c>
      <c r="AN111">
        <v>9.4700000000000006</v>
      </c>
      <c r="AO111" t="s">
        <v>3215</v>
      </c>
      <c r="AP111">
        <v>0.18097304606959799</v>
      </c>
      <c r="AQ111">
        <f>(Table2[[#This Row],[Sharpe Ratio]]-AVERAGE(Table2[Sharpe Ratio]))/_xlfn.STDEV.P(Table2[Sharpe Ratio])</f>
        <v>1.4085532045157207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2.8825649107497116</v>
      </c>
      <c r="AS111">
        <f>_xlfn.RANK.AVG(Table2[[#This Row],[1Y Return vs Nifty Z-Score]],Table2[1Y Return vs Nifty Z-Score])</f>
        <v>179</v>
      </c>
      <c r="AT111">
        <f>_xlfn.RANK.AVG(Table2[[#This Row],[6M Return vs Nifty Z-Score]],Table2[6M Return vs Nifty Z-Score])</f>
        <v>280</v>
      </c>
      <c r="AU111">
        <f>_xlfn.RANK.AVG(Table2[[#This Row],[Sharpe Ratio Z-Score]],Table2[Sharpe Ratio Z-Score])</f>
        <v>58</v>
      </c>
      <c r="AV111">
        <f>(Table2[[#This Row],[Rank 1Y]]+Table2[[#This Row],[Rank 6M]]+Table2[[#This Row],[Rank Sharpe]])/3</f>
        <v>172.33333333333334</v>
      </c>
    </row>
    <row r="112" spans="1:48" x14ac:dyDescent="0.3">
      <c r="A112" t="s">
        <v>1237</v>
      </c>
      <c r="B112" t="s">
        <v>1238</v>
      </c>
      <c r="C112" t="s">
        <v>3180</v>
      </c>
      <c r="D112" t="s">
        <v>287</v>
      </c>
      <c r="E112">
        <v>9761.6151955200003</v>
      </c>
      <c r="F112">
        <v>598.20000000000005</v>
      </c>
      <c r="G112">
        <v>39.629726407338303</v>
      </c>
      <c r="H112">
        <f>(Table2[[#This Row],[1Y Return vs Nifty]]-AVERAGE(Table2[1Y Return vs Nifty]))/_xlfn.STDEV.P(Table2[1Y Return vs Nifty])</f>
        <v>0.25737019532846789</v>
      </c>
      <c r="I112">
        <v>4.30928929800882</v>
      </c>
      <c r="J112">
        <f>(Table2[[#This Row],[1M Return vs Nifty]]-AVERAGE(Table2[1M Return vs Nifty]))/_xlfn.STDEV.P(Table2[1M Return vs Nifty])</f>
        <v>0.47948978407603071</v>
      </c>
      <c r="K112">
        <v>38.135127531109298</v>
      </c>
      <c r="L112">
        <f>(Table2[[#This Row],[6M Return vs Nifty]]-AVERAGE(Table2[6M Return vs Nifty]))/_xlfn.STDEV.P(Table2[6M Return vs Nifty])</f>
        <v>0.86344055755435234</v>
      </c>
      <c r="M112">
        <v>0.93271888862769203</v>
      </c>
      <c r="N112">
        <f>(Table2[[#This Row],[1W Return vs Nifty]]-AVERAGE(Table2[1W Return vs Nifty]))/_xlfn.STDEV.P(Table2[1W Return vs Nifty])</f>
        <v>0.10158519222756117</v>
      </c>
      <c r="O112">
        <v>568.49</v>
      </c>
      <c r="P112">
        <v>550.05876565000494</v>
      </c>
      <c r="Q112">
        <v>470.46727184635898</v>
      </c>
      <c r="R112">
        <v>73.427305549239506</v>
      </c>
      <c r="S112" s="1">
        <f>(Table2[[#This Row],[Close Price]]-Table2[[#This Row],[20D EMA]])/Table2[[#This Row],[20D EMA]]</f>
        <v>5.2261253496103777E-2</v>
      </c>
      <c r="T112" s="1">
        <f>(Table2[[#This Row],[Close Price]]-Table2[[#This Row],[50D EMA]])/Table2[[#This Row],[50D EMA]]</f>
        <v>8.752016576466437E-2</v>
      </c>
      <c r="U112" s="1">
        <f>(Table2[[#This Row],[Close Price]]-Table2[[#This Row],[200D EMA]])/Table2[[#This Row],[200D EMA]]</f>
        <v>0.27150183614760537</v>
      </c>
      <c r="V112">
        <v>0.84456199720267</v>
      </c>
      <c r="W112">
        <v>579</v>
      </c>
      <c r="X112">
        <v>602.95000000000005</v>
      </c>
      <c r="Y112">
        <v>579</v>
      </c>
      <c r="Z112">
        <v>602.95000000000005</v>
      </c>
      <c r="AA112">
        <v>520.65</v>
      </c>
      <c r="AB112">
        <v>602.95000000000005</v>
      </c>
      <c r="AC112" s="1">
        <f>(Table2[[#This Row],[Close Price]]/Table2[[#This Row],[Day Low]])-1</f>
        <v>3.3160621761658016E-2</v>
      </c>
      <c r="AD112" s="1">
        <f>(Table2[[#This Row],[Day High]]/Table2[[#This Row],[Close Price]])-1</f>
        <v>7.940488131059853E-3</v>
      </c>
      <c r="AE112" s="1">
        <f>(Table2[[#This Row],[Close Price]]/Table2[[#This Row],[Current Week Low]])-1</f>
        <v>3.3160621761658016E-2</v>
      </c>
      <c r="AF112" s="1">
        <f>(Table2[[#This Row],[Current Week High]]/Table2[[#This Row],[Close Price]])-1</f>
        <v>7.940488131059853E-3</v>
      </c>
      <c r="AG112" s="1">
        <f>(Table2[[#This Row],[Close Price]]/Table2[[#This Row],[Current Month Low]])-1</f>
        <v>0.1489484298473065</v>
      </c>
      <c r="AH112" s="1">
        <f>(Table2[[#This Row],[Current Month High]]/Table2[[#This Row],[Close Price]])-1</f>
        <v>7.940488131059853E-3</v>
      </c>
      <c r="AI112">
        <v>0.79404881310598496</v>
      </c>
      <c r="AJ112">
        <v>73.844812554489906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0.01</v>
      </c>
      <c r="AM112" t="s">
        <v>3215</v>
      </c>
      <c r="AN112">
        <v>8.35</v>
      </c>
      <c r="AO112" t="s">
        <v>3215</v>
      </c>
      <c r="AP112">
        <v>0.12073346780616701</v>
      </c>
      <c r="AQ112">
        <f>(Table2[[#This Row],[Sharpe Ratio]]-AVERAGE(Table2[Sharpe Ratio]))/_xlfn.STDEV.P(Table2[Sharpe Ratio])</f>
        <v>0.71360723014290561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2.4154929593293173</v>
      </c>
      <c r="AS112">
        <f>_xlfn.RANK.AVG(Table2[[#This Row],[1Y Return vs Nifty Z-Score]],Table2[1Y Return vs Nifty Z-Score])</f>
        <v>232</v>
      </c>
      <c r="AT112">
        <f>_xlfn.RANK.AVG(Table2[[#This Row],[6M Return vs Nifty Z-Score]],Table2[6M Return vs Nifty Z-Score])</f>
        <v>116</v>
      </c>
      <c r="AU112">
        <f>_xlfn.RANK.AVG(Table2[[#This Row],[Sharpe Ratio Z-Score]],Table2[Sharpe Ratio Z-Score])</f>
        <v>169</v>
      </c>
      <c r="AV112">
        <f>(Table2[[#This Row],[Rank 1Y]]+Table2[[#This Row],[Rank 6M]]+Table2[[#This Row],[Rank Sharpe]])/3</f>
        <v>172.33333333333334</v>
      </c>
    </row>
    <row r="113" spans="1:48" x14ac:dyDescent="0.3">
      <c r="A113" t="s">
        <v>995</v>
      </c>
      <c r="B113" t="s">
        <v>996</v>
      </c>
      <c r="C113" t="s">
        <v>3181</v>
      </c>
      <c r="D113" t="s">
        <v>124</v>
      </c>
      <c r="E113">
        <v>14851.243667999999</v>
      </c>
      <c r="F113">
        <v>1110</v>
      </c>
      <c r="G113">
        <v>44.507951626128502</v>
      </c>
      <c r="H113">
        <f>(Table2[[#This Row],[1Y Return vs Nifty]]-AVERAGE(Table2[1Y Return vs Nifty]))/_xlfn.STDEV.P(Table2[1Y Return vs Nifty])</f>
        <v>0.33925041960956026</v>
      </c>
      <c r="I113">
        <v>10.7719283238138</v>
      </c>
      <c r="J113">
        <f>(Table2[[#This Row],[1M Return vs Nifty]]-AVERAGE(Table2[1M Return vs Nifty]))/_xlfn.STDEV.P(Table2[1M Return vs Nifty])</f>
        <v>1.0791075595320663</v>
      </c>
      <c r="K113">
        <v>33.259136683964599</v>
      </c>
      <c r="L113">
        <f>(Table2[[#This Row],[6M Return vs Nifty]]-AVERAGE(Table2[6M Return vs Nifty]))/_xlfn.STDEV.P(Table2[6M Return vs Nifty])</f>
        <v>0.71081726985757465</v>
      </c>
      <c r="M113">
        <v>10.734444402486901</v>
      </c>
      <c r="N113">
        <f>(Table2[[#This Row],[1W Return vs Nifty]]-AVERAGE(Table2[1W Return vs Nifty]))/_xlfn.STDEV.P(Table2[1W Return vs Nifty])</f>
        <v>2.0241241373930197</v>
      </c>
      <c r="O113">
        <v>997.01</v>
      </c>
      <c r="P113">
        <v>996.69666130669998</v>
      </c>
      <c r="Q113">
        <v>893.89585461795502</v>
      </c>
      <c r="R113">
        <v>85.145878811940705</v>
      </c>
      <c r="S113" s="1">
        <f>(Table2[[#This Row],[Close Price]]-Table2[[#This Row],[20D EMA]])/Table2[[#This Row],[20D EMA]]</f>
        <v>0.11332885327128114</v>
      </c>
      <c r="T113" s="1">
        <f>(Table2[[#This Row],[Close Price]]-Table2[[#This Row],[50D EMA]])/Table2[[#This Row],[50D EMA]]</f>
        <v>0.11367885846507789</v>
      </c>
      <c r="U113" s="1">
        <f>(Table2[[#This Row],[Close Price]]-Table2[[#This Row],[200D EMA]])/Table2[[#This Row],[200D EMA]]</f>
        <v>0.24175539495527296</v>
      </c>
      <c r="V113">
        <v>1.67799300803003</v>
      </c>
      <c r="W113">
        <v>1064.8</v>
      </c>
      <c r="X113">
        <v>1122.9000000000001</v>
      </c>
      <c r="Y113">
        <v>1064.8</v>
      </c>
      <c r="Z113">
        <v>1122.9000000000001</v>
      </c>
      <c r="AA113">
        <v>903.15</v>
      </c>
      <c r="AB113">
        <v>1122.9000000000001</v>
      </c>
      <c r="AC113" s="1">
        <f>(Table2[[#This Row],[Close Price]]/Table2[[#This Row],[Day Low]])-1</f>
        <v>4.2449286250939133E-2</v>
      </c>
      <c r="AD113" s="1">
        <f>(Table2[[#This Row],[Day High]]/Table2[[#This Row],[Close Price]])-1</f>
        <v>1.1621621621621614E-2</v>
      </c>
      <c r="AE113" s="1">
        <f>(Table2[[#This Row],[Close Price]]/Table2[[#This Row],[Current Week Low]])-1</f>
        <v>4.2449286250939133E-2</v>
      </c>
      <c r="AF113" s="1">
        <f>(Table2[[#This Row],[Current Week High]]/Table2[[#This Row],[Close Price]])-1</f>
        <v>1.1621621621621614E-2</v>
      </c>
      <c r="AG113" s="1">
        <f>(Table2[[#This Row],[Close Price]]/Table2[[#This Row],[Current Month Low]])-1</f>
        <v>0.22903172230526492</v>
      </c>
      <c r="AH113" s="1">
        <f>(Table2[[#This Row],[Current Month High]]/Table2[[#This Row],[Close Price]])-1</f>
        <v>1.1621621621621614E-2</v>
      </c>
      <c r="AI113">
        <v>10.2657657657657</v>
      </c>
      <c r="AJ113">
        <v>93.768002094789196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-7.0000000000000007E-2</v>
      </c>
      <c r="AM113" t="s">
        <v>3214</v>
      </c>
      <c r="AN113">
        <v>21.46</v>
      </c>
      <c r="AO113" t="s">
        <v>3215</v>
      </c>
      <c r="AP113">
        <v>0.119004668985146</v>
      </c>
      <c r="AQ113">
        <f>(Table2[[#This Row],[Sharpe Ratio]]-AVERAGE(Table2[Sharpe Ratio]))/_xlfn.STDEV.P(Table2[Sharpe Ratio])</f>
        <v>0.69366316984561838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4.8469625562378393</v>
      </c>
      <c r="AS113">
        <f>_xlfn.RANK.AVG(Table2[[#This Row],[1Y Return vs Nifty Z-Score]],Table2[1Y Return vs Nifty Z-Score])</f>
        <v>211</v>
      </c>
      <c r="AT113">
        <f>_xlfn.RANK.AVG(Table2[[#This Row],[6M Return vs Nifty Z-Score]],Table2[6M Return vs Nifty Z-Score])</f>
        <v>133</v>
      </c>
      <c r="AU113">
        <f>_xlfn.RANK.AVG(Table2[[#This Row],[Sharpe Ratio Z-Score]],Table2[Sharpe Ratio Z-Score])</f>
        <v>175</v>
      </c>
      <c r="AV113">
        <f>(Table2[[#This Row],[Rank 1Y]]+Table2[[#This Row],[Rank 6M]]+Table2[[#This Row],[Rank Sharpe]])/3</f>
        <v>173</v>
      </c>
    </row>
    <row r="114" spans="1:48" x14ac:dyDescent="0.3">
      <c r="A114" t="s">
        <v>1042</v>
      </c>
      <c r="B114" t="s">
        <v>1043</v>
      </c>
      <c r="C114" t="s">
        <v>3183</v>
      </c>
      <c r="D114" t="s">
        <v>390</v>
      </c>
      <c r="E114">
        <v>13466.419981875</v>
      </c>
      <c r="F114">
        <v>1066.75</v>
      </c>
      <c r="G114">
        <v>32.495056011518002</v>
      </c>
      <c r="H114">
        <f>(Table2[[#This Row],[1Y Return vs Nifty]]-AVERAGE(Table2[1Y Return vs Nifty]))/_xlfn.STDEV.P(Table2[1Y Return vs Nifty])</f>
        <v>0.13761590232632662</v>
      </c>
      <c r="I114">
        <v>-0.71535521647806399</v>
      </c>
      <c r="J114">
        <f>(Table2[[#This Row],[1M Return vs Nifty]]-AVERAGE(Table2[1M Return vs Nifty]))/_xlfn.STDEV.P(Table2[1M Return vs Nifty])</f>
        <v>1.32922826832128E-2</v>
      </c>
      <c r="K114">
        <v>88.6952597050999</v>
      </c>
      <c r="L114">
        <f>(Table2[[#This Row],[6M Return vs Nifty]]-AVERAGE(Table2[6M Return vs Nifty]))/_xlfn.STDEV.P(Table2[6M Return vs Nifty])</f>
        <v>2.446022199047142</v>
      </c>
      <c r="M114">
        <v>9.23913348438602</v>
      </c>
      <c r="N114">
        <f>(Table2[[#This Row],[1W Return vs Nifty]]-AVERAGE(Table2[1W Return vs Nifty]))/_xlfn.STDEV.P(Table2[1W Return vs Nifty])</f>
        <v>1.7308295056350473</v>
      </c>
      <c r="O114">
        <v>1033.77</v>
      </c>
      <c r="P114">
        <v>972.13735843810002</v>
      </c>
      <c r="Q114">
        <v>764.91134262957303</v>
      </c>
      <c r="R114">
        <v>60.169789772395497</v>
      </c>
      <c r="S114" s="1">
        <f>(Table2[[#This Row],[Close Price]]-Table2[[#This Row],[20D EMA]])/Table2[[#This Row],[20D EMA]]</f>
        <v>3.1902647590856786E-2</v>
      </c>
      <c r="T114" s="1">
        <f>(Table2[[#This Row],[Close Price]]-Table2[[#This Row],[50D EMA]])/Table2[[#This Row],[50D EMA]]</f>
        <v>9.7324355185681666E-2</v>
      </c>
      <c r="U114" s="1">
        <f>(Table2[[#This Row],[Close Price]]-Table2[[#This Row],[200D EMA]])/Table2[[#This Row],[200D EMA]]</f>
        <v>0.39460606811343846</v>
      </c>
      <c r="V114">
        <v>0.57212652984693002</v>
      </c>
      <c r="W114">
        <v>1062</v>
      </c>
      <c r="X114">
        <v>1085.5999999999999</v>
      </c>
      <c r="Y114">
        <v>1062</v>
      </c>
      <c r="Z114">
        <v>1085.5999999999999</v>
      </c>
      <c r="AA114">
        <v>955.55</v>
      </c>
      <c r="AB114">
        <v>1119.9000000000001</v>
      </c>
      <c r="AC114" s="1">
        <f>(Table2[[#This Row],[Close Price]]/Table2[[#This Row],[Day Low]])-1</f>
        <v>4.4726930320151403E-3</v>
      </c>
      <c r="AD114" s="1">
        <f>(Table2[[#This Row],[Day High]]/Table2[[#This Row],[Close Price]])-1</f>
        <v>1.7670494492617594E-2</v>
      </c>
      <c r="AE114" s="1">
        <f>(Table2[[#This Row],[Close Price]]/Table2[[#This Row],[Current Week Low]])-1</f>
        <v>4.4726930320151403E-3</v>
      </c>
      <c r="AF114" s="1">
        <f>(Table2[[#This Row],[Current Week High]]/Table2[[#This Row],[Close Price]])-1</f>
        <v>1.7670494492617594E-2</v>
      </c>
      <c r="AG114" s="1">
        <f>(Table2[[#This Row],[Close Price]]/Table2[[#This Row],[Current Month Low]])-1</f>
        <v>0.11637276960912568</v>
      </c>
      <c r="AH114" s="1">
        <f>(Table2[[#This Row],[Current Month High]]/Table2[[#This Row],[Close Price]])-1</f>
        <v>4.9824232481837427E-2</v>
      </c>
      <c r="AI114">
        <v>5.3667682212327197</v>
      </c>
      <c r="AJ114">
        <v>137.055555555555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0.35</v>
      </c>
      <c r="AM114" t="s">
        <v>3215</v>
      </c>
      <c r="AN114">
        <v>5.67</v>
      </c>
      <c r="AO114" t="s">
        <v>3215</v>
      </c>
      <c r="AP114">
        <v>9.1548711718688003E-2</v>
      </c>
      <c r="AQ114">
        <f>(Table2[[#This Row],[Sharpe Ratio]]-AVERAGE(Table2[Sharpe Ratio]))/_xlfn.STDEV.P(Table2[Sharpe Ratio])</f>
        <v>0.376921128733754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4.7046810184254833</v>
      </c>
      <c r="AS114">
        <f>_xlfn.RANK.AVG(Table2[[#This Row],[1Y Return vs Nifty Z-Score]],Table2[1Y Return vs Nifty Z-Score])</f>
        <v>258</v>
      </c>
      <c r="AT114">
        <f>_xlfn.RANK.AVG(Table2[[#This Row],[6M Return vs Nifty Z-Score]],Table2[6M Return vs Nifty Z-Score])</f>
        <v>19</v>
      </c>
      <c r="AU114">
        <f>_xlfn.RANK.AVG(Table2[[#This Row],[Sharpe Ratio Z-Score]],Table2[Sharpe Ratio Z-Score])</f>
        <v>246</v>
      </c>
      <c r="AV114">
        <f>(Table2[[#This Row],[Rank 1Y]]+Table2[[#This Row],[Rank 6M]]+Table2[[#This Row],[Rank Sharpe]])/3</f>
        <v>174.33333333333334</v>
      </c>
    </row>
    <row r="115" spans="1:48" x14ac:dyDescent="0.3">
      <c r="A115" t="s">
        <v>1423</v>
      </c>
      <c r="B115" t="s">
        <v>1424</v>
      </c>
      <c r="C115" t="s">
        <v>3183</v>
      </c>
      <c r="D115" t="s">
        <v>161</v>
      </c>
      <c r="E115">
        <v>7737.8758687500003</v>
      </c>
      <c r="F115">
        <v>1117.75</v>
      </c>
      <c r="G115">
        <v>100.274870124459</v>
      </c>
      <c r="H115">
        <f>(Table2[[#This Row],[1Y Return vs Nifty]]-AVERAGE(Table2[1Y Return vs Nifty]))/_xlfn.STDEV.P(Table2[1Y Return vs Nifty])</f>
        <v>1.2752891610191093</v>
      </c>
      <c r="I115">
        <v>7.1270498906314197</v>
      </c>
      <c r="J115">
        <f>(Table2[[#This Row],[1M Return vs Nifty]]-AVERAGE(Table2[1M Return vs Nifty]))/_xlfn.STDEV.P(Table2[1M Return vs Nifty])</f>
        <v>0.74092777118464714</v>
      </c>
      <c r="K115">
        <v>56.529401052599503</v>
      </c>
      <c r="L115">
        <f>(Table2[[#This Row],[6M Return vs Nifty]]-AVERAGE(Table2[6M Return vs Nifty]))/_xlfn.STDEV.P(Table2[6M Return vs Nifty])</f>
        <v>1.4391993289818223</v>
      </c>
      <c r="M115">
        <v>7.5650405688492999</v>
      </c>
      <c r="N115">
        <f>(Table2[[#This Row],[1W Return vs Nifty]]-AVERAGE(Table2[1W Return vs Nifty]))/_xlfn.STDEV.P(Table2[1W Return vs Nifty])</f>
        <v>1.4024680530118228</v>
      </c>
      <c r="O115">
        <v>1038.81</v>
      </c>
      <c r="P115">
        <v>991.26705722877</v>
      </c>
      <c r="Q115">
        <v>796.60426507002103</v>
      </c>
      <c r="R115">
        <v>78.472705631001801</v>
      </c>
      <c r="S115" s="1">
        <f>(Table2[[#This Row],[Close Price]]-Table2[[#This Row],[20D EMA]])/Table2[[#This Row],[20D EMA]]</f>
        <v>7.5990797162137497E-2</v>
      </c>
      <c r="T115" s="1">
        <f>(Table2[[#This Row],[Close Price]]-Table2[[#This Row],[50D EMA]])/Table2[[#This Row],[50D EMA]]</f>
        <v>0.12759724218499838</v>
      </c>
      <c r="U115" s="1">
        <f>(Table2[[#This Row],[Close Price]]-Table2[[#This Row],[200D EMA]])/Table2[[#This Row],[200D EMA]]</f>
        <v>0.40314337872864697</v>
      </c>
      <c r="V115">
        <v>1.1742576508595901</v>
      </c>
      <c r="W115">
        <v>1090</v>
      </c>
      <c r="X115">
        <v>1149</v>
      </c>
      <c r="Y115">
        <v>1090</v>
      </c>
      <c r="Z115">
        <v>1149</v>
      </c>
      <c r="AA115">
        <v>948.35</v>
      </c>
      <c r="AB115">
        <v>1149</v>
      </c>
      <c r="AC115" s="1">
        <f>(Table2[[#This Row],[Close Price]]/Table2[[#This Row],[Day Low]])-1</f>
        <v>2.5458715596330173E-2</v>
      </c>
      <c r="AD115" s="1">
        <f>(Table2[[#This Row],[Day High]]/Table2[[#This Row],[Close Price]])-1</f>
        <v>2.7957951241333046E-2</v>
      </c>
      <c r="AE115" s="1">
        <f>(Table2[[#This Row],[Close Price]]/Table2[[#This Row],[Current Week Low]])-1</f>
        <v>2.5458715596330173E-2</v>
      </c>
      <c r="AF115" s="1">
        <f>(Table2[[#This Row],[Current Week High]]/Table2[[#This Row],[Close Price]])-1</f>
        <v>2.7957951241333046E-2</v>
      </c>
      <c r="AG115" s="1">
        <f>(Table2[[#This Row],[Close Price]]/Table2[[#This Row],[Current Month Low]])-1</f>
        <v>0.17862603469183314</v>
      </c>
      <c r="AH115" s="1">
        <f>(Table2[[#This Row],[Current Month High]]/Table2[[#This Row],[Close Price]])-1</f>
        <v>2.7957951241333046E-2</v>
      </c>
      <c r="AI115">
        <v>2.7957951241333001</v>
      </c>
      <c r="AJ115">
        <v>155.719514985129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0.18</v>
      </c>
      <c r="AM115" t="s">
        <v>3215</v>
      </c>
      <c r="AN115">
        <v>14.48</v>
      </c>
      <c r="AO115" t="s">
        <v>3215</v>
      </c>
      <c r="AP115">
        <v>4.1571745470064002E-2</v>
      </c>
      <c r="AQ115">
        <f>(Table2[[#This Row],[Sharpe Ratio]]-AVERAGE(Table2[Sharpe Ratio]))/_xlfn.STDEV.P(Table2[Sharpe Ratio])</f>
        <v>-0.19963157145225099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4.6582527427451499</v>
      </c>
      <c r="AS115">
        <f>_xlfn.RANK.AVG(Table2[[#This Row],[1Y Return vs Nifty Z-Score]],Table2[1Y Return vs Nifty Z-Score])</f>
        <v>70</v>
      </c>
      <c r="AT115">
        <f>_xlfn.RANK.AVG(Table2[[#This Row],[6M Return vs Nifty Z-Score]],Table2[6M Return vs Nifty Z-Score])</f>
        <v>63</v>
      </c>
      <c r="AU115">
        <f>_xlfn.RANK.AVG(Table2[[#This Row],[Sharpe Ratio Z-Score]],Table2[Sharpe Ratio Z-Score])</f>
        <v>391</v>
      </c>
      <c r="AV115">
        <f>(Table2[[#This Row],[Rank 1Y]]+Table2[[#This Row],[Rank 6M]]+Table2[[#This Row],[Rank Sharpe]])/3</f>
        <v>174.66666666666666</v>
      </c>
    </row>
    <row r="116" spans="1:48" x14ac:dyDescent="0.3">
      <c r="A116" t="s">
        <v>185</v>
      </c>
      <c r="B116" t="s">
        <v>186</v>
      </c>
      <c r="C116" t="s">
        <v>3175</v>
      </c>
      <c r="D116" t="s">
        <v>187</v>
      </c>
      <c r="E116">
        <v>148740.241421313</v>
      </c>
      <c r="F116">
        <v>211.39</v>
      </c>
      <c r="G116">
        <v>89.341663009468704</v>
      </c>
      <c r="H116">
        <f>(Table2[[#This Row],[1Y Return vs Nifty]]-AVERAGE(Table2[1Y Return vs Nifty]))/_xlfn.STDEV.P(Table2[1Y Return vs Nifty])</f>
        <v>1.0917770412344772</v>
      </c>
      <c r="I116">
        <v>7.1316675383129597</v>
      </c>
      <c r="J116">
        <f>(Table2[[#This Row],[1M Return vs Nifty]]-AVERAGE(Table2[1M Return vs Nifty]))/_xlfn.STDEV.P(Table2[1M Return vs Nifty])</f>
        <v>0.74135620663022728</v>
      </c>
      <c r="K116">
        <v>60.334139239360098</v>
      </c>
      <c r="L116">
        <f>(Table2[[#This Row],[6M Return vs Nifty]]-AVERAGE(Table2[6M Return vs Nifty]))/_xlfn.STDEV.P(Table2[6M Return vs Nifty])</f>
        <v>1.5582913595234551</v>
      </c>
      <c r="M116">
        <v>6.0440662332841999</v>
      </c>
      <c r="N116">
        <f>(Table2[[#This Row],[1W Return vs Nifty]]-AVERAGE(Table2[1W Return vs Nifty]))/_xlfn.STDEV.P(Table2[1W Return vs Nifty])</f>
        <v>1.1041397239246158</v>
      </c>
      <c r="O116">
        <v>201.63</v>
      </c>
      <c r="P116">
        <v>193.87735552816201</v>
      </c>
      <c r="Q116">
        <v>156.72594093627799</v>
      </c>
      <c r="R116">
        <v>67.360793248008306</v>
      </c>
      <c r="S116" s="1">
        <f>(Table2[[#This Row],[Close Price]]-Table2[[#This Row],[20D EMA]])/Table2[[#This Row],[20D EMA]]</f>
        <v>4.8405495214005806E-2</v>
      </c>
      <c r="T116" s="1">
        <f>(Table2[[#This Row],[Close Price]]-Table2[[#This Row],[50D EMA]])/Table2[[#This Row],[50D EMA]]</f>
        <v>9.0328467830241996E-2</v>
      </c>
      <c r="U116" s="1">
        <f>(Table2[[#This Row],[Close Price]]-Table2[[#This Row],[200D EMA]])/Table2[[#This Row],[200D EMA]]</f>
        <v>0.34878756341904776</v>
      </c>
      <c r="V116">
        <v>1.6026544726587</v>
      </c>
      <c r="W116">
        <v>209.31</v>
      </c>
      <c r="X116">
        <v>214.4</v>
      </c>
      <c r="Y116">
        <v>209.31</v>
      </c>
      <c r="Z116">
        <v>214.4</v>
      </c>
      <c r="AA116">
        <v>182.08</v>
      </c>
      <c r="AB116">
        <v>216.99</v>
      </c>
      <c r="AC116" s="1">
        <f>(Table2[[#This Row],[Close Price]]/Table2[[#This Row],[Day Low]])-1</f>
        <v>9.9374134059528885E-3</v>
      </c>
      <c r="AD116" s="1">
        <f>(Table2[[#This Row],[Day High]]/Table2[[#This Row],[Close Price]])-1</f>
        <v>1.4239084157245063E-2</v>
      </c>
      <c r="AE116" s="1">
        <f>(Table2[[#This Row],[Close Price]]/Table2[[#This Row],[Current Week Low]])-1</f>
        <v>9.9374134059528885E-3</v>
      </c>
      <c r="AF116" s="1">
        <f>(Table2[[#This Row],[Current Week High]]/Table2[[#This Row],[Close Price]])-1</f>
        <v>1.4239084157245063E-2</v>
      </c>
      <c r="AG116" s="1">
        <f>(Table2[[#This Row],[Close Price]]/Table2[[#This Row],[Current Month Low]])-1</f>
        <v>0.16097319859402437</v>
      </c>
      <c r="AH116" s="1">
        <f>(Table2[[#This Row],[Current Month High]]/Table2[[#This Row],[Close Price]])-1</f>
        <v>2.649131936231619E-2</v>
      </c>
      <c r="AI116">
        <v>2.6491319362316101</v>
      </c>
      <c r="AJ116">
        <v>143.536866359447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</v>
      </c>
      <c r="AM116" t="s">
        <v>3216</v>
      </c>
      <c r="AN116">
        <v>11.94</v>
      </c>
      <c r="AO116" t="s">
        <v>3215</v>
      </c>
      <c r="AP116">
        <v>4.5236263163427E-2</v>
      </c>
      <c r="AQ116">
        <f>(Table2[[#This Row],[Sharpe Ratio]]-AVERAGE(Table2[Sharpe Ratio]))/_xlfn.STDEV.P(Table2[Sharpe Ratio])</f>
        <v>-0.15735634489133507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4.3382079864214402</v>
      </c>
      <c r="AS116">
        <f>_xlfn.RANK.AVG(Table2[[#This Row],[1Y Return vs Nifty Z-Score]],Table2[1Y Return vs Nifty Z-Score])</f>
        <v>91</v>
      </c>
      <c r="AT116">
        <f>_xlfn.RANK.AVG(Table2[[#This Row],[6M Return vs Nifty Z-Score]],Table2[6M Return vs Nifty Z-Score])</f>
        <v>53</v>
      </c>
      <c r="AU116">
        <f>_xlfn.RANK.AVG(Table2[[#This Row],[Sharpe Ratio Z-Score]],Table2[Sharpe Ratio Z-Score])</f>
        <v>382</v>
      </c>
      <c r="AV116">
        <f>(Table2[[#This Row],[Rank 1Y]]+Table2[[#This Row],[Rank 6M]]+Table2[[#This Row],[Rank Sharpe]])/3</f>
        <v>175.33333333333334</v>
      </c>
    </row>
    <row r="117" spans="1:48" x14ac:dyDescent="0.3">
      <c r="A117" t="s">
        <v>306</v>
      </c>
      <c r="B117" t="s">
        <v>307</v>
      </c>
      <c r="C117" t="s">
        <v>3167</v>
      </c>
      <c r="D117" t="s">
        <v>18</v>
      </c>
      <c r="E117">
        <v>93741.220986435001</v>
      </c>
      <c r="F117">
        <v>440.55</v>
      </c>
      <c r="G117">
        <v>128.32707177344699</v>
      </c>
      <c r="H117">
        <f>(Table2[[#This Row],[1Y Return vs Nifty]]-AVERAGE(Table2[1Y Return vs Nifty]))/_xlfn.STDEV.P(Table2[1Y Return vs Nifty])</f>
        <v>1.7461408457158651</v>
      </c>
      <c r="I117">
        <v>1.7601824377006601</v>
      </c>
      <c r="J117">
        <f>(Table2[[#This Row],[1M Return vs Nifty]]-AVERAGE(Table2[1M Return vs Nifty]))/_xlfn.STDEV.P(Table2[1M Return vs Nifty])</f>
        <v>0.24297807750004563</v>
      </c>
      <c r="K117">
        <v>25.356693082749899</v>
      </c>
      <c r="L117">
        <f>(Table2[[#This Row],[6M Return vs Nifty]]-AVERAGE(Table2[6M Return vs Nifty]))/_xlfn.STDEV.P(Table2[6M Return vs Nifty])</f>
        <v>0.46346304769737062</v>
      </c>
      <c r="M117">
        <v>10.421444360543701</v>
      </c>
      <c r="N117">
        <f>(Table2[[#This Row],[1W Return vs Nifty]]-AVERAGE(Table2[1W Return vs Nifty]))/_xlfn.STDEV.P(Table2[1W Return vs Nifty])</f>
        <v>1.9627313989794246</v>
      </c>
      <c r="O117">
        <v>416.53</v>
      </c>
      <c r="P117">
        <v>400.69267384873399</v>
      </c>
      <c r="Q117">
        <v>340.11267734333501</v>
      </c>
      <c r="R117">
        <v>77.255078056874794</v>
      </c>
      <c r="S117" s="1">
        <f>(Table2[[#This Row],[Close Price]]-Table2[[#This Row],[20D EMA]])/Table2[[#This Row],[20D EMA]]</f>
        <v>5.7666914748037451E-2</v>
      </c>
      <c r="T117" s="1">
        <f>(Table2[[#This Row],[Close Price]]-Table2[[#This Row],[50D EMA]])/Table2[[#This Row],[50D EMA]]</f>
        <v>9.9471062868278476E-2</v>
      </c>
      <c r="U117" s="1">
        <f>(Table2[[#This Row],[Close Price]]-Table2[[#This Row],[200D EMA]])/Table2[[#This Row],[200D EMA]]</f>
        <v>0.29530602458336508</v>
      </c>
      <c r="V117">
        <v>0.61263856116191395</v>
      </c>
      <c r="W117">
        <v>430.5</v>
      </c>
      <c r="X117">
        <v>446.95</v>
      </c>
      <c r="Y117">
        <v>430.5</v>
      </c>
      <c r="Z117">
        <v>446.95</v>
      </c>
      <c r="AA117">
        <v>392</v>
      </c>
      <c r="AB117">
        <v>457.15</v>
      </c>
      <c r="AC117" s="1">
        <f>(Table2[[#This Row],[Close Price]]/Table2[[#This Row],[Day Low]])-1</f>
        <v>2.334494773519169E-2</v>
      </c>
      <c r="AD117" s="1">
        <f>(Table2[[#This Row],[Day High]]/Table2[[#This Row],[Close Price]])-1</f>
        <v>1.4527295426171705E-2</v>
      </c>
      <c r="AE117" s="1">
        <f>(Table2[[#This Row],[Close Price]]/Table2[[#This Row],[Current Week Low]])-1</f>
        <v>2.334494773519169E-2</v>
      </c>
      <c r="AF117" s="1">
        <f>(Table2[[#This Row],[Current Week High]]/Table2[[#This Row],[Close Price]])-1</f>
        <v>1.4527295426171705E-2</v>
      </c>
      <c r="AG117" s="1">
        <f>(Table2[[#This Row],[Close Price]]/Table2[[#This Row],[Current Month Low]])-1</f>
        <v>0.12385204081632661</v>
      </c>
      <c r="AH117" s="1">
        <f>(Table2[[#This Row],[Current Month High]]/Table2[[#This Row],[Close Price]])-1</f>
        <v>3.7680172511633137E-2</v>
      </c>
      <c r="AI117">
        <v>3.7680172511633101</v>
      </c>
      <c r="AJ117">
        <v>176.264632107023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0.22</v>
      </c>
      <c r="AM117" t="s">
        <v>3215</v>
      </c>
      <c r="AN117">
        <v>6.57</v>
      </c>
      <c r="AO117" t="s">
        <v>3215</v>
      </c>
      <c r="AP117">
        <v>7.3407924371399993E-2</v>
      </c>
      <c r="AQ117">
        <f>(Table2[[#This Row],[Sharpe Ratio]]-AVERAGE(Table2[Sharpe Ratio]))/_xlfn.STDEV.P(Table2[Sharpe Ratio])</f>
        <v>0.16764232064149642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4.5829556905342024</v>
      </c>
      <c r="AS117">
        <f>_xlfn.RANK.AVG(Table2[[#This Row],[1Y Return vs Nifty Z-Score]],Table2[1Y Return vs Nifty Z-Score])</f>
        <v>52</v>
      </c>
      <c r="AT117">
        <f>_xlfn.RANK.AVG(Table2[[#This Row],[6M Return vs Nifty Z-Score]],Table2[6M Return vs Nifty Z-Score])</f>
        <v>178</v>
      </c>
      <c r="AU117">
        <f>_xlfn.RANK.AVG(Table2[[#This Row],[Sharpe Ratio Z-Score]],Table2[Sharpe Ratio Z-Score])</f>
        <v>299</v>
      </c>
      <c r="AV117">
        <f>(Table2[[#This Row],[Rank 1Y]]+Table2[[#This Row],[Rank 6M]]+Table2[[#This Row],[Rank Sharpe]])/3</f>
        <v>176.33333333333334</v>
      </c>
    </row>
    <row r="118" spans="1:48" x14ac:dyDescent="0.3">
      <c r="A118" t="s">
        <v>277</v>
      </c>
      <c r="B118" t="s">
        <v>278</v>
      </c>
      <c r="C118" t="s">
        <v>3171</v>
      </c>
      <c r="D118" t="s">
        <v>195</v>
      </c>
      <c r="E118">
        <v>103476.9344553</v>
      </c>
      <c r="F118">
        <v>3804.5</v>
      </c>
      <c r="G118">
        <v>60.870677145426903</v>
      </c>
      <c r="H118">
        <f>(Table2[[#This Row],[1Y Return vs Nifty]]-AVERAGE(Table2[1Y Return vs Nifty]))/_xlfn.STDEV.P(Table2[1Y Return vs Nifty])</f>
        <v>0.6138961309657025</v>
      </c>
      <c r="I118">
        <v>1.5690191408387</v>
      </c>
      <c r="J118">
        <f>(Table2[[#This Row],[1M Return vs Nifty]]-AVERAGE(Table2[1M Return vs Nifty]))/_xlfn.STDEV.P(Table2[1M Return vs Nifty])</f>
        <v>0.22524152895454916</v>
      </c>
      <c r="K118">
        <v>24.462734294083798</v>
      </c>
      <c r="L118">
        <f>(Table2[[#This Row],[6M Return vs Nifty]]-AVERAGE(Table2[6M Return vs Nifty]))/_xlfn.STDEV.P(Table2[6M Return vs Nifty])</f>
        <v>0.43548126231901091</v>
      </c>
      <c r="M118">
        <v>3.0569058249298702</v>
      </c>
      <c r="N118">
        <f>(Table2[[#This Row],[1W Return vs Nifty]]-AVERAGE(Table2[1W Return vs Nifty]))/_xlfn.STDEV.P(Table2[1W Return vs Nifty])</f>
        <v>0.51822939493230724</v>
      </c>
      <c r="O118">
        <v>3663.59</v>
      </c>
      <c r="P118">
        <v>3508.1668535334802</v>
      </c>
      <c r="Q118">
        <v>2947.3362690159902</v>
      </c>
      <c r="R118">
        <v>81.159128906309107</v>
      </c>
      <c r="S118" s="1">
        <f>(Table2[[#This Row],[Close Price]]-Table2[[#This Row],[20D EMA]])/Table2[[#This Row],[20D EMA]]</f>
        <v>3.8462273343905798E-2</v>
      </c>
      <c r="T118" s="1">
        <f>(Table2[[#This Row],[Close Price]]-Table2[[#This Row],[50D EMA]])/Table2[[#This Row],[50D EMA]]</f>
        <v>8.4469513235394839E-2</v>
      </c>
      <c r="U118" s="1">
        <f>(Table2[[#This Row],[Close Price]]-Table2[[#This Row],[200D EMA]])/Table2[[#This Row],[200D EMA]]</f>
        <v>0.29082658127441496</v>
      </c>
      <c r="V118">
        <v>1.6048435699658099</v>
      </c>
      <c r="W118">
        <v>3763</v>
      </c>
      <c r="X118">
        <v>3890</v>
      </c>
      <c r="Y118">
        <v>3763</v>
      </c>
      <c r="Z118">
        <v>3890</v>
      </c>
      <c r="AA118">
        <v>3581.75</v>
      </c>
      <c r="AB118">
        <v>3890</v>
      </c>
      <c r="AC118" s="1">
        <f>(Table2[[#This Row],[Close Price]]/Table2[[#This Row],[Day Low]])-1</f>
        <v>1.1028434759500438E-2</v>
      </c>
      <c r="AD118" s="1">
        <f>(Table2[[#This Row],[Day High]]/Table2[[#This Row],[Close Price]])-1</f>
        <v>2.2473386778814497E-2</v>
      </c>
      <c r="AE118" s="1">
        <f>(Table2[[#This Row],[Close Price]]/Table2[[#This Row],[Current Week Low]])-1</f>
        <v>1.1028434759500438E-2</v>
      </c>
      <c r="AF118" s="1">
        <f>(Table2[[#This Row],[Current Week High]]/Table2[[#This Row],[Close Price]])-1</f>
        <v>2.2473386778814497E-2</v>
      </c>
      <c r="AG118" s="1">
        <f>(Table2[[#This Row],[Close Price]]/Table2[[#This Row],[Current Month Low]])-1</f>
        <v>6.2190270119355073E-2</v>
      </c>
      <c r="AH118" s="1">
        <f>(Table2[[#This Row],[Current Month High]]/Table2[[#This Row],[Close Price]])-1</f>
        <v>2.2473386778814497E-2</v>
      </c>
      <c r="AI118">
        <v>2.2473386778814399</v>
      </c>
      <c r="AJ118">
        <v>93.205190056623394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0.15</v>
      </c>
      <c r="AM118" t="s">
        <v>3215</v>
      </c>
      <c r="AN118">
        <v>4.43</v>
      </c>
      <c r="AO118" t="s">
        <v>3215</v>
      </c>
      <c r="AP118">
        <v>0.11079706036044699</v>
      </c>
      <c r="AQ118">
        <f>(Table2[[#This Row],[Sharpe Ratio]]-AVERAGE(Table2[Sharpe Ratio]))/_xlfn.STDEV.P(Table2[Sharpe Ratio])</f>
        <v>0.59897717207818801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2.3918254892497579</v>
      </c>
      <c r="AS118">
        <f>_xlfn.RANK.AVG(Table2[[#This Row],[1Y Return vs Nifty Z-Score]],Table2[1Y Return vs Nifty Z-Score])</f>
        <v>151</v>
      </c>
      <c r="AT118">
        <f>_xlfn.RANK.AVG(Table2[[#This Row],[6M Return vs Nifty Z-Score]],Table2[6M Return vs Nifty Z-Score])</f>
        <v>183</v>
      </c>
      <c r="AU118">
        <f>_xlfn.RANK.AVG(Table2[[#This Row],[Sharpe Ratio Z-Score]],Table2[Sharpe Ratio Z-Score])</f>
        <v>196</v>
      </c>
      <c r="AV118">
        <f>(Table2[[#This Row],[Rank 1Y]]+Table2[[#This Row],[Rank 6M]]+Table2[[#This Row],[Rank Sharpe]])/3</f>
        <v>176.66666666666666</v>
      </c>
    </row>
    <row r="119" spans="1:48" x14ac:dyDescent="0.3">
      <c r="A119" t="s">
        <v>162</v>
      </c>
      <c r="B119" t="s">
        <v>163</v>
      </c>
      <c r="C119" t="s">
        <v>3181</v>
      </c>
      <c r="D119" t="s">
        <v>164</v>
      </c>
      <c r="E119">
        <v>170692.19606250001</v>
      </c>
      <c r="F119">
        <v>8055</v>
      </c>
      <c r="G119">
        <v>65.418729689807193</v>
      </c>
      <c r="H119">
        <f>(Table2[[#This Row],[1Y Return vs Nifty]]-AVERAGE(Table2[1Y Return vs Nifty]))/_xlfn.STDEV.P(Table2[1Y Return vs Nifty])</f>
        <v>0.69023446010672662</v>
      </c>
      <c r="I119">
        <v>0.45179543881605</v>
      </c>
      <c r="J119">
        <f>(Table2[[#This Row],[1M Return vs Nifty]]-AVERAGE(Table2[1M Return vs Nifty]))/_xlfn.STDEV.P(Table2[1M Return vs Nifty])</f>
        <v>0.12158307174865016</v>
      </c>
      <c r="K119">
        <v>8.2302165546956694</v>
      </c>
      <c r="L119">
        <f>(Table2[[#This Row],[6M Return vs Nifty]]-AVERAGE(Table2[6M Return vs Nifty]))/_xlfn.STDEV.P(Table2[6M Return vs Nifty])</f>
        <v>-7.2612436509903622E-2</v>
      </c>
      <c r="M119">
        <v>5.4419774606862203</v>
      </c>
      <c r="N119">
        <f>(Table2[[#This Row],[1W Return vs Nifty]]-AVERAGE(Table2[1W Return vs Nifty]))/_xlfn.STDEV.P(Table2[1W Return vs Nifty])</f>
        <v>0.98604428122630972</v>
      </c>
      <c r="O119">
        <v>7880.51</v>
      </c>
      <c r="P119">
        <v>7846.6018951864098</v>
      </c>
      <c r="Q119">
        <v>6898.7123824457803</v>
      </c>
      <c r="R119">
        <v>58.950017030118097</v>
      </c>
      <c r="S119" s="1">
        <f>(Table2[[#This Row],[Close Price]]-Table2[[#This Row],[20D EMA]])/Table2[[#This Row],[20D EMA]]</f>
        <v>2.2141967969078115E-2</v>
      </c>
      <c r="T119" s="1">
        <f>(Table2[[#This Row],[Close Price]]-Table2[[#This Row],[50D EMA]])/Table2[[#This Row],[50D EMA]]</f>
        <v>2.6559026136069735E-2</v>
      </c>
      <c r="U119" s="1">
        <f>(Table2[[#This Row],[Close Price]]-Table2[[#This Row],[200D EMA]])/Table2[[#This Row],[200D EMA]]</f>
        <v>0.1676091933469307</v>
      </c>
      <c r="V119">
        <v>0.99571323990108196</v>
      </c>
      <c r="W119">
        <v>7975</v>
      </c>
      <c r="X119">
        <v>8196</v>
      </c>
      <c r="Y119">
        <v>7975</v>
      </c>
      <c r="Z119">
        <v>8196</v>
      </c>
      <c r="AA119">
        <v>7350.05</v>
      </c>
      <c r="AB119">
        <v>8214</v>
      </c>
      <c r="AC119" s="1">
        <f>(Table2[[#This Row],[Close Price]]/Table2[[#This Row],[Day Low]])-1</f>
        <v>1.0031347962382364E-2</v>
      </c>
      <c r="AD119" s="1">
        <f>(Table2[[#This Row],[Day High]]/Table2[[#This Row],[Close Price]])-1</f>
        <v>1.7504655493482346E-2</v>
      </c>
      <c r="AE119" s="1">
        <f>(Table2[[#This Row],[Close Price]]/Table2[[#This Row],[Current Week Low]])-1</f>
        <v>1.0031347962382364E-2</v>
      </c>
      <c r="AF119" s="1">
        <f>(Table2[[#This Row],[Current Week High]]/Table2[[#This Row],[Close Price]])-1</f>
        <v>1.7504655493482346E-2</v>
      </c>
      <c r="AG119" s="1">
        <f>(Table2[[#This Row],[Close Price]]/Table2[[#This Row],[Current Month Low]])-1</f>
        <v>9.5910912170665386E-2</v>
      </c>
      <c r="AH119" s="1">
        <f>(Table2[[#This Row],[Current Month High]]/Table2[[#This Row],[Close Price]])-1</f>
        <v>1.9739292364990613E-2</v>
      </c>
      <c r="AI119">
        <v>13.5934202358783</v>
      </c>
      <c r="AJ119">
        <v>109.22077922077899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-0.08</v>
      </c>
      <c r="AM119" t="s">
        <v>3214</v>
      </c>
      <c r="AN119">
        <v>4.34</v>
      </c>
      <c r="AO119" t="s">
        <v>3215</v>
      </c>
      <c r="AP119">
        <v>0.181544530682303</v>
      </c>
      <c r="AQ119">
        <f>(Table2[[#This Row],[Sharpe Ratio]]-AVERAGE(Table2[Sharpe Ratio]))/_xlfn.STDEV.P(Table2[Sharpe Ratio])</f>
        <v>1.4151460616117415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3.1403954381835248</v>
      </c>
      <c r="AS119">
        <f>_xlfn.RANK.AVG(Table2[[#This Row],[1Y Return vs Nifty Z-Score]],Table2[1Y Return vs Nifty Z-Score])</f>
        <v>136</v>
      </c>
      <c r="AT119">
        <f>_xlfn.RANK.AVG(Table2[[#This Row],[6M Return vs Nifty Z-Score]],Table2[6M Return vs Nifty Z-Score])</f>
        <v>340</v>
      </c>
      <c r="AU119">
        <f>_xlfn.RANK.AVG(Table2[[#This Row],[Sharpe Ratio Z-Score]],Table2[Sharpe Ratio Z-Score])</f>
        <v>55</v>
      </c>
      <c r="AV119">
        <f>(Table2[[#This Row],[Rank 1Y]]+Table2[[#This Row],[Rank 6M]]+Table2[[#This Row],[Rank Sharpe]])/3</f>
        <v>177</v>
      </c>
    </row>
    <row r="120" spans="1:48" x14ac:dyDescent="0.3">
      <c r="A120" t="s">
        <v>328</v>
      </c>
      <c r="B120" t="s">
        <v>329</v>
      </c>
      <c r="C120" t="s">
        <v>3168</v>
      </c>
      <c r="D120" t="s">
        <v>287</v>
      </c>
      <c r="E120">
        <v>83388.182779440001</v>
      </c>
      <c r="F120">
        <v>5450.4</v>
      </c>
      <c r="G120">
        <v>58.874418439135603</v>
      </c>
      <c r="H120">
        <f>(Table2[[#This Row],[1Y Return vs Nifty]]-AVERAGE(Table2[1Y Return vs Nifty]))/_xlfn.STDEV.P(Table2[1Y Return vs Nifty])</f>
        <v>0.58038925023280519</v>
      </c>
      <c r="I120">
        <v>4.85575849122585</v>
      </c>
      <c r="J120">
        <f>(Table2[[#This Row],[1M Return vs Nifty]]-AVERAGE(Table2[1M Return vs Nifty]))/_xlfn.STDEV.P(Table2[1M Return vs Nifty])</f>
        <v>0.53019239034626653</v>
      </c>
      <c r="K120">
        <v>20.769942322653002</v>
      </c>
      <c r="L120">
        <f>(Table2[[#This Row],[6M Return vs Nifty]]-AVERAGE(Table2[6M Return vs Nifty]))/_xlfn.STDEV.P(Table2[6M Return vs Nifty])</f>
        <v>0.31989325792600182</v>
      </c>
      <c r="M120">
        <v>1.8145489715279299</v>
      </c>
      <c r="N120">
        <f>(Table2[[#This Row],[1W Return vs Nifty]]-AVERAGE(Table2[1W Return vs Nifty]))/_xlfn.STDEV.P(Table2[1W Return vs Nifty])</f>
        <v>0.27454990900085158</v>
      </c>
      <c r="O120">
        <v>5286.22</v>
      </c>
      <c r="P120">
        <v>5022.0090132044897</v>
      </c>
      <c r="Q120">
        <v>4219.8181459329498</v>
      </c>
      <c r="R120">
        <v>65.559643507869893</v>
      </c>
      <c r="S120" s="1">
        <f>(Table2[[#This Row],[Close Price]]-Table2[[#This Row],[20D EMA]])/Table2[[#This Row],[20D EMA]]</f>
        <v>3.1058109575462119E-2</v>
      </c>
      <c r="T120" s="1">
        <f>(Table2[[#This Row],[Close Price]]-Table2[[#This Row],[50D EMA]])/Table2[[#This Row],[50D EMA]]</f>
        <v>8.5302711657651575E-2</v>
      </c>
      <c r="U120" s="1">
        <f>(Table2[[#This Row],[Close Price]]-Table2[[#This Row],[200D EMA]])/Table2[[#This Row],[200D EMA]]</f>
        <v>0.29161964129972795</v>
      </c>
      <c r="V120">
        <v>0.80153492623066402</v>
      </c>
      <c r="W120">
        <v>5388.05</v>
      </c>
      <c r="X120">
        <v>5494</v>
      </c>
      <c r="Y120">
        <v>5388.05</v>
      </c>
      <c r="Z120">
        <v>5494</v>
      </c>
      <c r="AA120">
        <v>5115</v>
      </c>
      <c r="AB120">
        <v>5585.95</v>
      </c>
      <c r="AC120" s="1">
        <f>(Table2[[#This Row],[Close Price]]/Table2[[#This Row],[Day Low]])-1</f>
        <v>1.1571904492348795E-2</v>
      </c>
      <c r="AD120" s="1">
        <f>(Table2[[#This Row],[Day High]]/Table2[[#This Row],[Close Price]])-1</f>
        <v>7.9994128871276882E-3</v>
      </c>
      <c r="AE120" s="1">
        <f>(Table2[[#This Row],[Close Price]]/Table2[[#This Row],[Current Week Low]])-1</f>
        <v>1.1571904492348795E-2</v>
      </c>
      <c r="AF120" s="1">
        <f>(Table2[[#This Row],[Current Week High]]/Table2[[#This Row],[Close Price]])-1</f>
        <v>7.9994128871276882E-3</v>
      </c>
      <c r="AG120" s="1">
        <f>(Table2[[#This Row],[Close Price]]/Table2[[#This Row],[Current Month Low]])-1</f>
        <v>6.5571847507331249E-2</v>
      </c>
      <c r="AH120" s="1">
        <f>(Table2[[#This Row],[Current Month High]]/Table2[[#This Row],[Close Price]])-1</f>
        <v>2.4869734331425253E-2</v>
      </c>
      <c r="AI120">
        <v>2.48697343314252</v>
      </c>
      <c r="AJ120">
        <v>95.466934442691098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0.05</v>
      </c>
      <c r="AM120" t="s">
        <v>3215</v>
      </c>
      <c r="AN120">
        <v>2.71</v>
      </c>
      <c r="AO120" t="s">
        <v>3215</v>
      </c>
      <c r="AP120">
        <v>0.12013517691351901</v>
      </c>
      <c r="AQ120">
        <f>(Table2[[#This Row],[Sharpe Ratio]]-AVERAGE(Table2[Sharpe Ratio]))/_xlfn.STDEV.P(Table2[Sharpe Ratio])</f>
        <v>0.70670512592279611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2.4117299334287212</v>
      </c>
      <c r="AS120">
        <f>_xlfn.RANK.AVG(Table2[[#This Row],[1Y Return vs Nifty Z-Score]],Table2[1Y Return vs Nifty Z-Score])</f>
        <v>157</v>
      </c>
      <c r="AT120">
        <f>_xlfn.RANK.AVG(Table2[[#This Row],[6M Return vs Nifty Z-Score]],Table2[6M Return vs Nifty Z-Score])</f>
        <v>208</v>
      </c>
      <c r="AU120">
        <f>_xlfn.RANK.AVG(Table2[[#This Row],[Sharpe Ratio Z-Score]],Table2[Sharpe Ratio Z-Score])</f>
        <v>171</v>
      </c>
      <c r="AV120">
        <f>(Table2[[#This Row],[Rank 1Y]]+Table2[[#This Row],[Rank 6M]]+Table2[[#This Row],[Rank Sharpe]])/3</f>
        <v>178.66666666666666</v>
      </c>
    </row>
    <row r="121" spans="1:48" x14ac:dyDescent="0.3">
      <c r="A121" t="s">
        <v>765</v>
      </c>
      <c r="B121" t="s">
        <v>766</v>
      </c>
      <c r="C121" t="s">
        <v>3172</v>
      </c>
      <c r="D121" t="s">
        <v>222</v>
      </c>
      <c r="E121">
        <v>22210.4501322</v>
      </c>
      <c r="F121">
        <v>1367.25</v>
      </c>
      <c r="G121">
        <v>78.947336828738798</v>
      </c>
      <c r="H121">
        <f>(Table2[[#This Row],[1Y Return vs Nifty]]-AVERAGE(Table2[1Y Return vs Nifty]))/_xlfn.STDEV.P(Table2[1Y Return vs Nifty])</f>
        <v>0.91730995110286051</v>
      </c>
      <c r="I121">
        <v>3.9558955740203201</v>
      </c>
      <c r="J121">
        <f>(Table2[[#This Row],[1M Return vs Nifty]]-AVERAGE(Table2[1M Return vs Nifty]))/_xlfn.STDEV.P(Table2[1M Return vs Nifty])</f>
        <v>0.44670114188326732</v>
      </c>
      <c r="K121">
        <v>6.7501966803484903</v>
      </c>
      <c r="L121">
        <f>(Table2[[#This Row],[6M Return vs Nifty]]-AVERAGE(Table2[6M Return vs Nifty]))/_xlfn.STDEV.P(Table2[6M Return vs Nifty])</f>
        <v>-0.11893850769433031</v>
      </c>
      <c r="M121">
        <v>5.06704384615331</v>
      </c>
      <c r="N121">
        <f>(Table2[[#This Row],[1W Return vs Nifty]]-AVERAGE(Table2[1W Return vs Nifty]))/_xlfn.STDEV.P(Table2[1W Return vs Nifty])</f>
        <v>0.91250371178555567</v>
      </c>
      <c r="O121">
        <v>1353.21</v>
      </c>
      <c r="P121">
        <v>1324.02425023653</v>
      </c>
      <c r="Q121">
        <v>1125.3814473359801</v>
      </c>
      <c r="R121">
        <v>52.957211223883903</v>
      </c>
      <c r="S121" s="1">
        <f>(Table2[[#This Row],[Close Price]]-Table2[[#This Row],[20D EMA]])/Table2[[#This Row],[20D EMA]]</f>
        <v>1.0375329771432344E-2</v>
      </c>
      <c r="T121" s="1">
        <f>(Table2[[#This Row],[Close Price]]-Table2[[#This Row],[50D EMA]])/Table2[[#This Row],[50D EMA]]</f>
        <v>3.2647249289994497E-2</v>
      </c>
      <c r="U121" s="1">
        <f>(Table2[[#This Row],[Close Price]]-Table2[[#This Row],[200D EMA]])/Table2[[#This Row],[200D EMA]]</f>
        <v>0.21492139686199274</v>
      </c>
      <c r="V121">
        <v>0.502352416207414</v>
      </c>
      <c r="W121">
        <v>1355.9</v>
      </c>
      <c r="X121">
        <v>1407.45</v>
      </c>
      <c r="Y121">
        <v>1355.9</v>
      </c>
      <c r="Z121">
        <v>1407.45</v>
      </c>
      <c r="AA121">
        <v>1287.25</v>
      </c>
      <c r="AB121">
        <v>1449</v>
      </c>
      <c r="AC121" s="1">
        <f>(Table2[[#This Row],[Close Price]]/Table2[[#This Row],[Day Low]])-1</f>
        <v>8.3708238070654417E-3</v>
      </c>
      <c r="AD121" s="1">
        <f>(Table2[[#This Row],[Day High]]/Table2[[#This Row],[Close Price]])-1</f>
        <v>2.9402084476138235E-2</v>
      </c>
      <c r="AE121" s="1">
        <f>(Table2[[#This Row],[Close Price]]/Table2[[#This Row],[Current Week Low]])-1</f>
        <v>8.3708238070654417E-3</v>
      </c>
      <c r="AF121" s="1">
        <f>(Table2[[#This Row],[Current Week High]]/Table2[[#This Row],[Close Price]])-1</f>
        <v>2.9402084476138235E-2</v>
      </c>
      <c r="AG121" s="1">
        <f>(Table2[[#This Row],[Close Price]]/Table2[[#This Row],[Current Month Low]])-1</f>
        <v>6.2147989900951606E-2</v>
      </c>
      <c r="AH121" s="1">
        <f>(Table2[[#This Row],[Current Month High]]/Table2[[#This Row],[Close Price]])-1</f>
        <v>5.9791552386176727E-2</v>
      </c>
      <c r="AI121">
        <v>5.9791552386176701</v>
      </c>
      <c r="AJ121">
        <v>127.40124740124701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-0.05</v>
      </c>
      <c r="AM121" t="s">
        <v>3214</v>
      </c>
      <c r="AN121">
        <v>-0.47</v>
      </c>
      <c r="AO121" t="s">
        <v>3214</v>
      </c>
      <c r="AP121">
        <v>0.16724369527025301</v>
      </c>
      <c r="AQ121">
        <f>(Table2[[#This Row],[Sharpe Ratio]]-AVERAGE(Table2[Sharpe Ratio]))/_xlfn.STDEV.P(Table2[Sharpe Ratio])</f>
        <v>1.250166354145803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3.4077426512231561</v>
      </c>
      <c r="AS121">
        <f>_xlfn.RANK.AVG(Table2[[#This Row],[1Y Return vs Nifty Z-Score]],Table2[1Y Return vs Nifty Z-Score])</f>
        <v>103</v>
      </c>
      <c r="AT121">
        <f>_xlfn.RANK.AVG(Table2[[#This Row],[6M Return vs Nifty Z-Score]],Table2[6M Return vs Nifty Z-Score])</f>
        <v>351</v>
      </c>
      <c r="AU121">
        <f>_xlfn.RANK.AVG(Table2[[#This Row],[Sharpe Ratio Z-Score]],Table2[Sharpe Ratio Z-Score])</f>
        <v>82</v>
      </c>
      <c r="AV121">
        <f>(Table2[[#This Row],[Rank 1Y]]+Table2[[#This Row],[Rank 6M]]+Table2[[#This Row],[Rank Sharpe]])/3</f>
        <v>178.66666666666666</v>
      </c>
    </row>
    <row r="122" spans="1:48" x14ac:dyDescent="0.3">
      <c r="A122" t="s">
        <v>152</v>
      </c>
      <c r="B122" t="s">
        <v>153</v>
      </c>
      <c r="C122" t="s">
        <v>3180</v>
      </c>
      <c r="D122" t="s">
        <v>154</v>
      </c>
      <c r="E122">
        <v>184920.62250270499</v>
      </c>
      <c r="F122">
        <v>4787.45</v>
      </c>
      <c r="G122">
        <v>66.417768394414296</v>
      </c>
      <c r="H122">
        <f>(Table2[[#This Row],[1Y Return vs Nifty]]-AVERAGE(Table2[1Y Return vs Nifty]))/_xlfn.STDEV.P(Table2[1Y Return vs Nifty])</f>
        <v>0.7070031637909342</v>
      </c>
      <c r="I122">
        <v>1.1017147795409199</v>
      </c>
      <c r="J122">
        <f>(Table2[[#This Row],[1M Return vs Nifty]]-AVERAGE(Table2[1M Return vs Nifty]))/_xlfn.STDEV.P(Table2[1M Return vs Nifty])</f>
        <v>0.1818840088356877</v>
      </c>
      <c r="K122">
        <v>19.293374701482801</v>
      </c>
      <c r="L122">
        <f>(Table2[[#This Row],[6M Return vs Nifty]]-AVERAGE(Table2[6M Return vs Nifty]))/_xlfn.STDEV.P(Table2[6M Return vs Nifty])</f>
        <v>0.27367524564618539</v>
      </c>
      <c r="M122">
        <v>0.80353792153534398</v>
      </c>
      <c r="N122">
        <f>(Table2[[#This Row],[1W Return vs Nifty]]-AVERAGE(Table2[1W Return vs Nifty]))/_xlfn.STDEV.P(Table2[1W Return vs Nifty])</f>
        <v>7.6247261690941565E-2</v>
      </c>
      <c r="O122">
        <v>4829.55</v>
      </c>
      <c r="P122">
        <v>4658.8131999717498</v>
      </c>
      <c r="Q122">
        <v>3948.3952832797199</v>
      </c>
      <c r="R122">
        <v>42.249606627707998</v>
      </c>
      <c r="S122" s="1">
        <f>(Table2[[#This Row],[Close Price]]-Table2[[#This Row],[20D EMA]])/Table2[[#This Row],[20D EMA]]</f>
        <v>-8.7171682661946488E-3</v>
      </c>
      <c r="T122" s="1">
        <f>(Table2[[#This Row],[Close Price]]-Table2[[#This Row],[50D EMA]])/Table2[[#This Row],[50D EMA]]</f>
        <v>2.7611495569092589E-2</v>
      </c>
      <c r="U122" s="1">
        <f>(Table2[[#This Row],[Close Price]]-Table2[[#This Row],[200D EMA]])/Table2[[#This Row],[200D EMA]]</f>
        <v>0.21250524745418148</v>
      </c>
      <c r="V122">
        <v>0.791807945050928</v>
      </c>
      <c r="W122">
        <v>4779.3500000000004</v>
      </c>
      <c r="X122">
        <v>4960</v>
      </c>
      <c r="Y122">
        <v>4779.3500000000004</v>
      </c>
      <c r="Z122">
        <v>4960</v>
      </c>
      <c r="AA122">
        <v>4718.3999999999996</v>
      </c>
      <c r="AB122">
        <v>5035</v>
      </c>
      <c r="AC122" s="1">
        <f>(Table2[[#This Row],[Close Price]]/Table2[[#This Row],[Day Low]])-1</f>
        <v>1.694791132685225E-3</v>
      </c>
      <c r="AD122" s="1">
        <f>(Table2[[#This Row],[Day High]]/Table2[[#This Row],[Close Price]])-1</f>
        <v>3.604215187625992E-2</v>
      </c>
      <c r="AE122" s="1">
        <f>(Table2[[#This Row],[Close Price]]/Table2[[#This Row],[Current Week Low]])-1</f>
        <v>1.694791132685225E-3</v>
      </c>
      <c r="AF122" s="1">
        <f>(Table2[[#This Row],[Current Week High]]/Table2[[#This Row],[Close Price]])-1</f>
        <v>3.604215187625992E-2</v>
      </c>
      <c r="AG122" s="1">
        <f>(Table2[[#This Row],[Close Price]]/Table2[[#This Row],[Current Month Low]])-1</f>
        <v>1.4634198033231627E-2</v>
      </c>
      <c r="AH122" s="1">
        <f>(Table2[[#This Row],[Current Month High]]/Table2[[#This Row],[Close Price]])-1</f>
        <v>5.1708111834066095E-2</v>
      </c>
      <c r="AI122">
        <v>5.1708111834065997</v>
      </c>
      <c r="AJ122">
        <v>102.253860290234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7.0000000000000007E-2</v>
      </c>
      <c r="AM122" t="s">
        <v>3215</v>
      </c>
      <c r="AN122">
        <v>-4.1500000000000004</v>
      </c>
      <c r="AO122" t="s">
        <v>3214</v>
      </c>
      <c r="AP122">
        <v>0.11624742966724801</v>
      </c>
      <c r="AQ122">
        <f>(Table2[[#This Row],[Sharpe Ratio]]-AVERAGE(Table2[Sharpe Ratio]))/_xlfn.STDEV.P(Table2[Sharpe Ratio])</f>
        <v>0.66185464097484337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1.9006643209385923</v>
      </c>
      <c r="AS122">
        <f>_xlfn.RANK.AVG(Table2[[#This Row],[1Y Return vs Nifty Z-Score]],Table2[1Y Return vs Nifty Z-Score])</f>
        <v>133</v>
      </c>
      <c r="AT122">
        <f>_xlfn.RANK.AVG(Table2[[#This Row],[6M Return vs Nifty Z-Score]],Table2[6M Return vs Nifty Z-Score])</f>
        <v>224</v>
      </c>
      <c r="AU122">
        <f>_xlfn.RANK.AVG(Table2[[#This Row],[Sharpe Ratio Z-Score]],Table2[Sharpe Ratio Z-Score])</f>
        <v>182</v>
      </c>
      <c r="AV122">
        <f>(Table2[[#This Row],[Rank 1Y]]+Table2[[#This Row],[Rank 6M]]+Table2[[#This Row],[Rank Sharpe]])/3</f>
        <v>179.66666666666666</v>
      </c>
    </row>
    <row r="123" spans="1:48" x14ac:dyDescent="0.3">
      <c r="A123" t="s">
        <v>1459</v>
      </c>
      <c r="B123" t="s">
        <v>1460</v>
      </c>
      <c r="C123" t="s">
        <v>3181</v>
      </c>
      <c r="D123" t="s">
        <v>261</v>
      </c>
      <c r="E123">
        <v>7426.4749849</v>
      </c>
      <c r="F123">
        <v>3275.5</v>
      </c>
      <c r="G123">
        <v>30.054753901685199</v>
      </c>
      <c r="H123">
        <f>(Table2[[#This Row],[1Y Return vs Nifty]]-AVERAGE(Table2[1Y Return vs Nifty]))/_xlfn.STDEV.P(Table2[1Y Return vs Nifty])</f>
        <v>9.6655824612594823E-2</v>
      </c>
      <c r="I123">
        <v>-5.5113781325177804</v>
      </c>
      <c r="J123">
        <f>(Table2[[#This Row],[1M Return vs Nifty]]-AVERAGE(Table2[1M Return vs Nifty]))/_xlfn.STDEV.P(Table2[1M Return vs Nifty])</f>
        <v>-0.43169320706316811</v>
      </c>
      <c r="K123">
        <v>30.6691179244201</v>
      </c>
      <c r="L123">
        <f>(Table2[[#This Row],[6M Return vs Nifty]]-AVERAGE(Table2[6M Return vs Nifty]))/_xlfn.STDEV.P(Table2[6M Return vs Nifty])</f>
        <v>0.6297471467441379</v>
      </c>
      <c r="M123">
        <v>4.6408841562019303</v>
      </c>
      <c r="N123">
        <f>(Table2[[#This Row],[1W Return vs Nifty]]-AVERAGE(Table2[1W Return vs Nifty]))/_xlfn.STDEV.P(Table2[1W Return vs Nifty])</f>
        <v>0.82891551094962135</v>
      </c>
      <c r="O123">
        <v>3305.02</v>
      </c>
      <c r="P123">
        <v>3268.5375821580901</v>
      </c>
      <c r="Q123">
        <v>2713.6593312057698</v>
      </c>
      <c r="R123">
        <v>49.609737630801803</v>
      </c>
      <c r="S123" s="1">
        <f>(Table2[[#This Row],[Close Price]]-Table2[[#This Row],[20D EMA]])/Table2[[#This Row],[20D EMA]]</f>
        <v>-8.9318672806821091E-3</v>
      </c>
      <c r="T123" s="1">
        <f>(Table2[[#This Row],[Close Price]]-Table2[[#This Row],[50D EMA]])/Table2[[#This Row],[50D EMA]]</f>
        <v>2.1301324114844245E-3</v>
      </c>
      <c r="U123" s="1">
        <f>(Table2[[#This Row],[Close Price]]-Table2[[#This Row],[200D EMA]])/Table2[[#This Row],[200D EMA]]</f>
        <v>0.20704171018570172</v>
      </c>
      <c r="V123">
        <v>0.55179786336607595</v>
      </c>
      <c r="W123">
        <v>3255.05</v>
      </c>
      <c r="X123">
        <v>3425.9</v>
      </c>
      <c r="Y123">
        <v>3255.05</v>
      </c>
      <c r="Z123">
        <v>3425.9</v>
      </c>
      <c r="AA123">
        <v>3103.1</v>
      </c>
      <c r="AB123">
        <v>3634</v>
      </c>
      <c r="AC123" s="1">
        <f>(Table2[[#This Row],[Close Price]]/Table2[[#This Row],[Day Low]])-1</f>
        <v>6.2825455830171073E-3</v>
      </c>
      <c r="AD123" s="1">
        <f>(Table2[[#This Row],[Day High]]/Table2[[#This Row],[Close Price]])-1</f>
        <v>4.591665394596256E-2</v>
      </c>
      <c r="AE123" s="1">
        <f>(Table2[[#This Row],[Close Price]]/Table2[[#This Row],[Current Week Low]])-1</f>
        <v>6.2825455830171073E-3</v>
      </c>
      <c r="AF123" s="1">
        <f>(Table2[[#This Row],[Current Week High]]/Table2[[#This Row],[Close Price]])-1</f>
        <v>4.591665394596256E-2</v>
      </c>
      <c r="AG123" s="1">
        <f>(Table2[[#This Row],[Close Price]]/Table2[[#This Row],[Current Month Low]])-1</f>
        <v>5.5557345879926556E-2</v>
      </c>
      <c r="AH123" s="1">
        <f>(Table2[[#This Row],[Current Month High]]/Table2[[#This Row],[Close Price]])-1</f>
        <v>0.10944893909326825</v>
      </c>
      <c r="AI123">
        <v>20.0732712562967</v>
      </c>
      <c r="AJ123">
        <v>113.735725938009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0.08</v>
      </c>
      <c r="AM123" t="s">
        <v>3215</v>
      </c>
      <c r="AN123">
        <v>-9.16</v>
      </c>
      <c r="AO123" t="s">
        <v>3214</v>
      </c>
      <c r="AP123">
        <v>0.13795502743669499</v>
      </c>
      <c r="AQ123">
        <f>(Table2[[#This Row],[Sharpe Ratio]]-AVERAGE(Table2[Sharpe Ratio]))/_xlfn.STDEV.P(Table2[Sharpe Ratio])</f>
        <v>0.91228148854026436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2.0359067637834505</v>
      </c>
      <c r="AS123">
        <f>_xlfn.RANK.AVG(Table2[[#This Row],[1Y Return vs Nifty Z-Score]],Table2[1Y Return vs Nifty Z-Score])</f>
        <v>270</v>
      </c>
      <c r="AT123">
        <f>_xlfn.RANK.AVG(Table2[[#This Row],[6M Return vs Nifty Z-Score]],Table2[6M Return vs Nifty Z-Score])</f>
        <v>149</v>
      </c>
      <c r="AU123">
        <f>_xlfn.RANK.AVG(Table2[[#This Row],[Sharpe Ratio Z-Score]],Table2[Sharpe Ratio Z-Score])</f>
        <v>124</v>
      </c>
      <c r="AV123">
        <f>(Table2[[#This Row],[Rank 1Y]]+Table2[[#This Row],[Rank 6M]]+Table2[[#This Row],[Rank Sharpe]])/3</f>
        <v>181</v>
      </c>
    </row>
    <row r="124" spans="1:48" x14ac:dyDescent="0.3">
      <c r="A124" t="s">
        <v>877</v>
      </c>
      <c r="B124" t="s">
        <v>878</v>
      </c>
      <c r="C124" t="s">
        <v>3175</v>
      </c>
      <c r="D124" t="s">
        <v>773</v>
      </c>
      <c r="E124">
        <v>18224.010453979899</v>
      </c>
      <c r="F124">
        <v>1008.95</v>
      </c>
      <c r="G124">
        <v>25.971313156310199</v>
      </c>
      <c r="H124">
        <f>(Table2[[#This Row],[1Y Return vs Nifty]]-AVERAGE(Table2[1Y Return vs Nifty]))/_xlfn.STDEV.P(Table2[1Y Return vs Nifty])</f>
        <v>2.8115929656130384E-2</v>
      </c>
      <c r="I124">
        <v>2.9756113701462801</v>
      </c>
      <c r="J124">
        <f>(Table2[[#This Row],[1M Return vs Nifty]]-AVERAGE(Table2[1M Return vs Nifty]))/_xlfn.STDEV.P(Table2[1M Return vs Nifty])</f>
        <v>0.35574823065078098</v>
      </c>
      <c r="K124">
        <v>25.665681313214701</v>
      </c>
      <c r="L124">
        <f>(Table2[[#This Row],[6M Return vs Nifty]]-AVERAGE(Table2[6M Return vs Nifty]))/_xlfn.STDEV.P(Table2[6M Return vs Nifty])</f>
        <v>0.47313468184753787</v>
      </c>
      <c r="M124">
        <v>0.97261003819737302</v>
      </c>
      <c r="N124">
        <f>(Table2[[#This Row],[1W Return vs Nifty]]-AVERAGE(Table2[1W Return vs Nifty]))/_xlfn.STDEV.P(Table2[1W Return vs Nifty])</f>
        <v>0.10940955830542087</v>
      </c>
      <c r="O124">
        <v>992.63</v>
      </c>
      <c r="P124">
        <v>951.89472837926701</v>
      </c>
      <c r="Q124">
        <v>810.57199899047896</v>
      </c>
      <c r="R124">
        <v>55.687400995638598</v>
      </c>
      <c r="S124" s="1">
        <f>(Table2[[#This Row],[Close Price]]-Table2[[#This Row],[20D EMA]])/Table2[[#This Row],[20D EMA]]</f>
        <v>1.6441171433464685E-2</v>
      </c>
      <c r="T124" s="1">
        <f>(Table2[[#This Row],[Close Price]]-Table2[[#This Row],[50D EMA]])/Table2[[#This Row],[50D EMA]]</f>
        <v>5.9938635985386284E-2</v>
      </c>
      <c r="U124" s="1">
        <f>(Table2[[#This Row],[Close Price]]-Table2[[#This Row],[200D EMA]])/Table2[[#This Row],[200D EMA]]</f>
        <v>0.24473828513270818</v>
      </c>
      <c r="V124">
        <v>0.59860281556006301</v>
      </c>
      <c r="W124">
        <v>991.75</v>
      </c>
      <c r="X124">
        <v>1023.3</v>
      </c>
      <c r="Y124">
        <v>991.75</v>
      </c>
      <c r="Z124">
        <v>1023.3</v>
      </c>
      <c r="AA124">
        <v>944.4</v>
      </c>
      <c r="AB124">
        <v>1038.7</v>
      </c>
      <c r="AC124" s="1">
        <f>(Table2[[#This Row],[Close Price]]/Table2[[#This Row],[Day Low]])-1</f>
        <v>1.7343080413410705E-2</v>
      </c>
      <c r="AD124" s="1">
        <f>(Table2[[#This Row],[Day High]]/Table2[[#This Row],[Close Price]])-1</f>
        <v>1.4222706774369209E-2</v>
      </c>
      <c r="AE124" s="1">
        <f>(Table2[[#This Row],[Close Price]]/Table2[[#This Row],[Current Week Low]])-1</f>
        <v>1.7343080413410705E-2</v>
      </c>
      <c r="AF124" s="1">
        <f>(Table2[[#This Row],[Current Week High]]/Table2[[#This Row],[Close Price]])-1</f>
        <v>1.4222706774369209E-2</v>
      </c>
      <c r="AG124" s="1">
        <f>(Table2[[#This Row],[Close Price]]/Table2[[#This Row],[Current Month Low]])-1</f>
        <v>6.8350275307073272E-2</v>
      </c>
      <c r="AH124" s="1">
        <f>(Table2[[#This Row],[Current Month High]]/Table2[[#This Row],[Close Price]])-1</f>
        <v>2.9486099410277911E-2</v>
      </c>
      <c r="AI124">
        <v>2.9486099410277902</v>
      </c>
      <c r="AJ124">
        <v>72.913453299057394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0.05</v>
      </c>
      <c r="AM124" t="s">
        <v>3215</v>
      </c>
      <c r="AN124">
        <v>2.8</v>
      </c>
      <c r="AO124" t="s">
        <v>3215</v>
      </c>
      <c r="AP124">
        <v>0.16579831690612801</v>
      </c>
      <c r="AQ124">
        <f>(Table2[[#This Row],[Sharpe Ratio]]-AVERAGE(Table2[Sharpe Ratio]))/_xlfn.STDEV.P(Table2[Sharpe Ratio])</f>
        <v>1.2334919366855468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2.1999003371454169</v>
      </c>
      <c r="AS124">
        <f>_xlfn.RANK.AVG(Table2[[#This Row],[1Y Return vs Nifty Z-Score]],Table2[1Y Return vs Nifty Z-Score])</f>
        <v>294</v>
      </c>
      <c r="AT124">
        <f>_xlfn.RANK.AVG(Table2[[#This Row],[6M Return vs Nifty Z-Score]],Table2[6M Return vs Nifty Z-Score])</f>
        <v>177</v>
      </c>
      <c r="AU124">
        <f>_xlfn.RANK.AVG(Table2[[#This Row],[Sharpe Ratio Z-Score]],Table2[Sharpe Ratio Z-Score])</f>
        <v>85</v>
      </c>
      <c r="AV124">
        <f>(Table2[[#This Row],[Rank 1Y]]+Table2[[#This Row],[Rank 6M]]+Table2[[#This Row],[Rank Sharpe]])/3</f>
        <v>185.33333333333334</v>
      </c>
    </row>
    <row r="125" spans="1:48" x14ac:dyDescent="0.3">
      <c r="A125" t="s">
        <v>542</v>
      </c>
      <c r="B125" t="s">
        <v>543</v>
      </c>
      <c r="C125" t="s">
        <v>3174</v>
      </c>
      <c r="D125" t="s">
        <v>146</v>
      </c>
      <c r="E125">
        <v>39172.484204250002</v>
      </c>
      <c r="F125">
        <v>282.5</v>
      </c>
      <c r="G125">
        <v>82.665065635473397</v>
      </c>
      <c r="H125">
        <f>(Table2[[#This Row],[1Y Return vs Nifty]]-AVERAGE(Table2[1Y Return vs Nifty]))/_xlfn.STDEV.P(Table2[1Y Return vs Nifty])</f>
        <v>0.97971143009550121</v>
      </c>
      <c r="I125">
        <v>1.44929662344114</v>
      </c>
      <c r="J125">
        <f>(Table2[[#This Row],[1M Return vs Nifty]]-AVERAGE(Table2[1M Return vs Nifty]))/_xlfn.STDEV.P(Table2[1M Return vs Nifty])</f>
        <v>0.21413341208970851</v>
      </c>
      <c r="K125">
        <v>6.4523286164862803</v>
      </c>
      <c r="L125">
        <f>(Table2[[#This Row],[6M Return vs Nifty]]-AVERAGE(Table2[6M Return vs Nifty]))/_xlfn.STDEV.P(Table2[6M Return vs Nifty])</f>
        <v>-0.12826206974185669</v>
      </c>
      <c r="M125">
        <v>7.2248274484920403</v>
      </c>
      <c r="N125">
        <f>(Table2[[#This Row],[1W Return vs Nifty]]-AVERAGE(Table2[1W Return vs Nifty]))/_xlfn.STDEV.P(Table2[1W Return vs Nifty])</f>
        <v>1.3357376622639627</v>
      </c>
      <c r="O125">
        <v>275.39</v>
      </c>
      <c r="P125">
        <v>270.23221946304301</v>
      </c>
      <c r="Q125">
        <v>236.37219190195501</v>
      </c>
      <c r="R125">
        <v>56.474180572880698</v>
      </c>
      <c r="S125" s="1">
        <f>(Table2[[#This Row],[Close Price]]-Table2[[#This Row],[20D EMA]])/Table2[[#This Row],[20D EMA]]</f>
        <v>2.5817930934311391E-2</v>
      </c>
      <c r="T125" s="1">
        <f>(Table2[[#This Row],[Close Price]]-Table2[[#This Row],[50D EMA]])/Table2[[#This Row],[50D EMA]]</f>
        <v>4.5397179364227269E-2</v>
      </c>
      <c r="U125" s="1">
        <f>(Table2[[#This Row],[Close Price]]-Table2[[#This Row],[200D EMA]])/Table2[[#This Row],[200D EMA]]</f>
        <v>0.19514904746992565</v>
      </c>
      <c r="V125">
        <v>0.61792601664650204</v>
      </c>
      <c r="W125">
        <v>280.35000000000002</v>
      </c>
      <c r="X125">
        <v>294.5</v>
      </c>
      <c r="Y125">
        <v>280.35000000000002</v>
      </c>
      <c r="Z125">
        <v>294.5</v>
      </c>
      <c r="AA125">
        <v>258.5</v>
      </c>
      <c r="AB125">
        <v>294.5</v>
      </c>
      <c r="AC125" s="1">
        <f>(Table2[[#This Row],[Close Price]]/Table2[[#This Row],[Day Low]])-1</f>
        <v>7.66898519707504E-3</v>
      </c>
      <c r="AD125" s="1">
        <f>(Table2[[#This Row],[Day High]]/Table2[[#This Row],[Close Price]])-1</f>
        <v>4.2477876106194801E-2</v>
      </c>
      <c r="AE125" s="1">
        <f>(Table2[[#This Row],[Close Price]]/Table2[[#This Row],[Current Week Low]])-1</f>
        <v>7.66898519707504E-3</v>
      </c>
      <c r="AF125" s="1">
        <f>(Table2[[#This Row],[Current Week High]]/Table2[[#This Row],[Close Price]])-1</f>
        <v>4.2477876106194801E-2</v>
      </c>
      <c r="AG125" s="1">
        <f>(Table2[[#This Row],[Close Price]]/Table2[[#This Row],[Current Month Low]])-1</f>
        <v>9.2843326885880151E-2</v>
      </c>
      <c r="AH125" s="1">
        <f>(Table2[[#This Row],[Current Month High]]/Table2[[#This Row],[Close Price]])-1</f>
        <v>4.2477876106194801E-2</v>
      </c>
      <c r="AI125">
        <v>10.371681415929199</v>
      </c>
      <c r="AJ125">
        <v>141.866438356164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-0.05</v>
      </c>
      <c r="AM125" t="s">
        <v>3214</v>
      </c>
      <c r="AN125">
        <v>6.38</v>
      </c>
      <c r="AO125" t="s">
        <v>3215</v>
      </c>
      <c r="AP125">
        <v>0.151588808505316</v>
      </c>
      <c r="AQ125">
        <f>(Table2[[#This Row],[Sharpe Ratio]]-AVERAGE(Table2[Sharpe Ratio]))/_xlfn.STDEV.P(Table2[Sharpe Ratio])</f>
        <v>1.0695658112771353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3.4708862459844512</v>
      </c>
      <c r="AS125">
        <f>_xlfn.RANK.AVG(Table2[[#This Row],[1Y Return vs Nifty Z-Score]],Table2[1Y Return vs Nifty Z-Score])</f>
        <v>98</v>
      </c>
      <c r="AT125">
        <f>_xlfn.RANK.AVG(Table2[[#This Row],[6M Return vs Nifty Z-Score]],Table2[6M Return vs Nifty Z-Score])</f>
        <v>356</v>
      </c>
      <c r="AU125">
        <f>_xlfn.RANK.AVG(Table2[[#This Row],[Sharpe Ratio Z-Score]],Table2[Sharpe Ratio Z-Score])</f>
        <v>103</v>
      </c>
      <c r="AV125">
        <f>(Table2[[#This Row],[Rank 1Y]]+Table2[[#This Row],[Rank 6M]]+Table2[[#This Row],[Rank Sharpe]])/3</f>
        <v>185.66666666666666</v>
      </c>
    </row>
    <row r="126" spans="1:48" x14ac:dyDescent="0.3">
      <c r="A126" t="s">
        <v>1548</v>
      </c>
      <c r="B126" t="s">
        <v>1549</v>
      </c>
      <c r="C126" t="s">
        <v>3181</v>
      </c>
      <c r="D126" t="s">
        <v>164</v>
      </c>
      <c r="E126">
        <v>6545.8697834149998</v>
      </c>
      <c r="F126">
        <v>419.15</v>
      </c>
      <c r="G126">
        <v>27.007675495324602</v>
      </c>
      <c r="H126">
        <f>(Table2[[#This Row],[1Y Return vs Nifty]]-AVERAGE(Table2[1Y Return vs Nifty]))/_xlfn.STDEV.P(Table2[1Y Return vs Nifty])</f>
        <v>4.5511104530000082E-2</v>
      </c>
      <c r="I126">
        <v>-5.8119952981147902</v>
      </c>
      <c r="J126">
        <f>(Table2[[#This Row],[1M Return vs Nifty]]-AVERAGE(Table2[1M Return vs Nifty]))/_xlfn.STDEV.P(Table2[1M Return vs Nifty])</f>
        <v>-0.45958512480442332</v>
      </c>
      <c r="K126">
        <v>20.971160655649399</v>
      </c>
      <c r="L126">
        <f>(Table2[[#This Row],[6M Return vs Nifty]]-AVERAGE(Table2[6M Return vs Nifty]))/_xlfn.STDEV.P(Table2[6M Return vs Nifty])</f>
        <v>0.32619158876572413</v>
      </c>
      <c r="M126">
        <v>5.8538970202658298</v>
      </c>
      <c r="N126">
        <f>(Table2[[#This Row],[1W Return vs Nifty]]-AVERAGE(Table2[1W Return vs Nifty]))/_xlfn.STDEV.P(Table2[1W Return vs Nifty])</f>
        <v>1.0668393814816113</v>
      </c>
      <c r="O126">
        <v>327.85</v>
      </c>
      <c r="P126">
        <v>405.975742364003</v>
      </c>
      <c r="Q126">
        <v>346.57443350587101</v>
      </c>
      <c r="R126">
        <v>62.066266325954899</v>
      </c>
      <c r="S126" s="1">
        <f>(Table2[[#This Row],[Close Price]]-Table2[[#This Row],[20D EMA]])/Table2[[#This Row],[20D EMA]]</f>
        <v>0.27848101265822767</v>
      </c>
      <c r="T126" s="1">
        <f>(Table2[[#This Row],[Close Price]]-Table2[[#This Row],[50D EMA]])/Table2[[#This Row],[50D EMA]]</f>
        <v>3.2450849302677727E-2</v>
      </c>
      <c r="U126" s="1">
        <f>(Table2[[#This Row],[Close Price]]-Table2[[#This Row],[200D EMA]])/Table2[[#This Row],[200D EMA]]</f>
        <v>0.20940831024369119</v>
      </c>
      <c r="V126">
        <v>0.73840535853260203</v>
      </c>
      <c r="W126">
        <v>414.3</v>
      </c>
      <c r="X126">
        <v>423.9</v>
      </c>
      <c r="Y126">
        <v>409</v>
      </c>
      <c r="Z126">
        <v>419.75</v>
      </c>
      <c r="AA126">
        <v>409</v>
      </c>
      <c r="AB126">
        <v>419.75</v>
      </c>
      <c r="AC126" s="1">
        <f>(Table2[[#This Row],[Close Price]]/Table2[[#This Row],[Day Low]])-1</f>
        <v>1.170649287955583E-2</v>
      </c>
      <c r="AD126" s="1">
        <f>(Table2[[#This Row],[Day High]]/Table2[[#This Row],[Close Price]])-1</f>
        <v>1.1332458547059554E-2</v>
      </c>
      <c r="AE126" s="1">
        <f>(Table2[[#This Row],[Close Price]]/Table2[[#This Row],[Current Week Low]])-1</f>
        <v>2.4816625916870283E-2</v>
      </c>
      <c r="AF126" s="1">
        <f>(Table2[[#This Row],[Current Week High]]/Table2[[#This Row],[Close Price]])-1</f>
        <v>1.4314684480496442E-3</v>
      </c>
      <c r="AG126" s="1">
        <f>(Table2[[#This Row],[Close Price]]/Table2[[#This Row],[Current Month Low]])-1</f>
        <v>2.4816625916870283E-2</v>
      </c>
      <c r="AH126" s="1">
        <f>(Table2[[#This Row],[Current Month High]]/Table2[[#This Row],[Close Price]])-1</f>
        <v>1.4314684480496442E-3</v>
      </c>
      <c r="AI126">
        <v>7.5987116783967599</v>
      </c>
      <c r="AJ126">
        <v>85.4235788542357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</v>
      </c>
      <c r="AM126" t="s">
        <v>3216</v>
      </c>
      <c r="AN126">
        <v>1.27</v>
      </c>
      <c r="AO126" t="s">
        <v>3215</v>
      </c>
      <c r="AP126">
        <v>0.17873654105345299</v>
      </c>
      <c r="AQ126">
        <f>(Table2[[#This Row],[Sharpe Ratio]]-AVERAGE(Table2[Sharpe Ratio]))/_xlfn.STDEV.P(Table2[Sharpe Ratio])</f>
        <v>1.3827520584512887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289</v>
      </c>
      <c r="AT126">
        <f>_xlfn.RANK.AVG(Table2[[#This Row],[6M Return vs Nifty Z-Score]],Table2[6M Return vs Nifty Z-Score])</f>
        <v>204</v>
      </c>
      <c r="AU126">
        <f>_xlfn.RANK.AVG(Table2[[#This Row],[Sharpe Ratio Z-Score]],Table2[Sharpe Ratio Z-Score])</f>
        <v>64</v>
      </c>
      <c r="AV126">
        <f>(Table2[[#This Row],[Rank 1Y]]+Table2[[#This Row],[Rank 6M]]+Table2[[#This Row],[Rank Sharpe]])/3</f>
        <v>185.66666666666666</v>
      </c>
    </row>
    <row r="127" spans="1:48" x14ac:dyDescent="0.3">
      <c r="A127" t="s">
        <v>829</v>
      </c>
      <c r="B127" t="s">
        <v>830</v>
      </c>
      <c r="C127" t="s">
        <v>3173</v>
      </c>
      <c r="D127" t="s">
        <v>54</v>
      </c>
      <c r="E127">
        <v>19925.125</v>
      </c>
      <c r="F127">
        <v>7970.05</v>
      </c>
      <c r="G127">
        <v>44.444050139338799</v>
      </c>
      <c r="H127">
        <f>(Table2[[#This Row],[1Y Return vs Nifty]]-AVERAGE(Table2[1Y Return vs Nifty]))/_xlfn.STDEV.P(Table2[1Y Return vs Nifty])</f>
        <v>0.33817784345008278</v>
      </c>
      <c r="I127">
        <v>5.4679868560532796</v>
      </c>
      <c r="J127">
        <f>(Table2[[#This Row],[1M Return vs Nifty]]-AVERAGE(Table2[1M Return vs Nifty]))/_xlfn.STDEV.P(Table2[1M Return vs Nifty])</f>
        <v>0.58699627630107332</v>
      </c>
      <c r="K127">
        <v>37.648238244774397</v>
      </c>
      <c r="L127">
        <f>(Table2[[#This Row],[6M Return vs Nifty]]-AVERAGE(Table2[6M Return vs Nifty]))/_xlfn.STDEV.P(Table2[6M Return vs Nifty])</f>
        <v>0.84820044616893309</v>
      </c>
      <c r="M127">
        <v>4.0495540915457298</v>
      </c>
      <c r="N127">
        <f>(Table2[[#This Row],[1W Return vs Nifty]]-AVERAGE(Table2[1W Return vs Nifty]))/_xlfn.STDEV.P(Table2[1W Return vs Nifty])</f>
        <v>0.71293031251274497</v>
      </c>
      <c r="O127">
        <v>7093.23</v>
      </c>
      <c r="P127">
        <v>6860.4924294206703</v>
      </c>
      <c r="Q127">
        <v>6041.7058480244305</v>
      </c>
      <c r="R127">
        <v>70.445846022099303</v>
      </c>
      <c r="S127" s="1">
        <f>(Table2[[#This Row],[Close Price]]-Table2[[#This Row],[20D EMA]])/Table2[[#This Row],[20D EMA]]</f>
        <v>0.12361364286791782</v>
      </c>
      <c r="T127" s="1">
        <f>(Table2[[#This Row],[Close Price]]-Table2[[#This Row],[50D EMA]])/Table2[[#This Row],[50D EMA]]</f>
        <v>0.16173147656589218</v>
      </c>
      <c r="U127" s="1">
        <f>(Table2[[#This Row],[Close Price]]-Table2[[#This Row],[200D EMA]])/Table2[[#This Row],[200D EMA]]</f>
        <v>0.3191721345729065</v>
      </c>
      <c r="V127">
        <v>3.7741533023080698</v>
      </c>
      <c r="W127">
        <v>7125.05</v>
      </c>
      <c r="X127">
        <v>8137.5</v>
      </c>
      <c r="Y127">
        <v>7125.05</v>
      </c>
      <c r="Z127">
        <v>8137.5</v>
      </c>
      <c r="AA127">
        <v>6367.55</v>
      </c>
      <c r="AB127">
        <v>8137.5</v>
      </c>
      <c r="AC127" s="1">
        <f>(Table2[[#This Row],[Close Price]]/Table2[[#This Row],[Day Low]])-1</f>
        <v>0.11859565897783164</v>
      </c>
      <c r="AD127" s="1">
        <f>(Table2[[#This Row],[Day High]]/Table2[[#This Row],[Close Price]])-1</f>
        <v>2.1009905834969533E-2</v>
      </c>
      <c r="AE127" s="1">
        <f>(Table2[[#This Row],[Close Price]]/Table2[[#This Row],[Current Week Low]])-1</f>
        <v>0.11859565897783164</v>
      </c>
      <c r="AF127" s="1">
        <f>(Table2[[#This Row],[Current Week High]]/Table2[[#This Row],[Close Price]])-1</f>
        <v>2.1009905834969533E-2</v>
      </c>
      <c r="AG127" s="1">
        <f>(Table2[[#This Row],[Close Price]]/Table2[[#This Row],[Current Month Low]])-1</f>
        <v>0.25166665357947715</v>
      </c>
      <c r="AH127" s="1">
        <f>(Table2[[#This Row],[Current Month High]]/Table2[[#This Row],[Close Price]])-1</f>
        <v>2.1009905834969533E-2</v>
      </c>
      <c r="AI127">
        <v>2.1009905834969702</v>
      </c>
      <c r="AJ127">
        <v>79.062008537407294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3215</v>
      </c>
      <c r="AN127">
        <v>16.73</v>
      </c>
      <c r="AO127" t="s">
        <v>3215</v>
      </c>
      <c r="AP127">
        <v>9.4952164466426001E-2</v>
      </c>
      <c r="AQ127">
        <f>(Table2[[#This Row],[Sharpe Ratio]]-AVERAGE(Table2[Sharpe Ratio]))/_xlfn.STDEV.P(Table2[Sharpe Ratio])</f>
        <v>0.41618461387412797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2.9024894923069624</v>
      </c>
      <c r="AS127">
        <f>_xlfn.RANK.AVG(Table2[[#This Row],[1Y Return vs Nifty Z-Score]],Table2[1Y Return vs Nifty Z-Score])</f>
        <v>212</v>
      </c>
      <c r="AT127">
        <f>_xlfn.RANK.AVG(Table2[[#This Row],[6M Return vs Nifty Z-Score]],Table2[6M Return vs Nifty Z-Score])</f>
        <v>117</v>
      </c>
      <c r="AU127">
        <f>_xlfn.RANK.AVG(Table2[[#This Row],[Sharpe Ratio Z-Score]],Table2[Sharpe Ratio Z-Score])</f>
        <v>236</v>
      </c>
      <c r="AV127">
        <f>(Table2[[#This Row],[Rank 1Y]]+Table2[[#This Row],[Rank 6M]]+Table2[[#This Row],[Rank Sharpe]])/3</f>
        <v>188.33333333333334</v>
      </c>
    </row>
    <row r="128" spans="1:48" x14ac:dyDescent="0.3">
      <c r="A128" t="s">
        <v>1295</v>
      </c>
      <c r="B128" t="s">
        <v>1296</v>
      </c>
      <c r="C128" t="s">
        <v>3175</v>
      </c>
      <c r="D128" t="s">
        <v>187</v>
      </c>
      <c r="E128">
        <v>9020.9600074399896</v>
      </c>
      <c r="F128">
        <v>1670.6</v>
      </c>
      <c r="G128">
        <v>47.299960738931098</v>
      </c>
      <c r="H128">
        <f>(Table2[[#This Row],[1Y Return vs Nifty]]-AVERAGE(Table2[1Y Return vs Nifty]))/_xlfn.STDEV.P(Table2[1Y Return vs Nifty])</f>
        <v>0.38611384269846505</v>
      </c>
      <c r="I128">
        <v>9.0820165707360907</v>
      </c>
      <c r="J128">
        <f>(Table2[[#This Row],[1M Return vs Nifty]]-AVERAGE(Table2[1M Return vs Nifty]))/_xlfn.STDEV.P(Table2[1M Return vs Nifty])</f>
        <v>0.92231385311408343</v>
      </c>
      <c r="K128">
        <v>46.621403807255199</v>
      </c>
      <c r="L128">
        <f>(Table2[[#This Row],[6M Return vs Nifty]]-AVERAGE(Table2[6M Return vs Nifty]))/_xlfn.STDEV.P(Table2[6M Return vs Nifty])</f>
        <v>1.1290693140822703</v>
      </c>
      <c r="M128">
        <v>0.86204749254783097</v>
      </c>
      <c r="N128">
        <f>(Table2[[#This Row],[1W Return vs Nifty]]-AVERAGE(Table2[1W Return vs Nifty]))/_xlfn.STDEV.P(Table2[1W Return vs Nifty])</f>
        <v>8.7723499091935775E-2</v>
      </c>
      <c r="O128">
        <v>1595.8</v>
      </c>
      <c r="P128">
        <v>1494.0034898797401</v>
      </c>
      <c r="Q128">
        <v>1227.8806409098399</v>
      </c>
      <c r="R128">
        <v>65.708888801678199</v>
      </c>
      <c r="S128" s="1">
        <f>(Table2[[#This Row],[Close Price]]-Table2[[#This Row],[20D EMA]])/Table2[[#This Row],[20D EMA]]</f>
        <v>4.6873041734553172E-2</v>
      </c>
      <c r="T128" s="1">
        <f>(Table2[[#This Row],[Close Price]]-Table2[[#This Row],[50D EMA]])/Table2[[#This Row],[50D EMA]]</f>
        <v>0.11820354591974547</v>
      </c>
      <c r="U128" s="1">
        <f>(Table2[[#This Row],[Close Price]]-Table2[[#This Row],[200D EMA]])/Table2[[#This Row],[200D EMA]]</f>
        <v>0.36055569600161785</v>
      </c>
      <c r="V128">
        <v>1.3453247260680601</v>
      </c>
      <c r="W128">
        <v>1610</v>
      </c>
      <c r="X128">
        <v>1699</v>
      </c>
      <c r="Y128">
        <v>1610</v>
      </c>
      <c r="Z128">
        <v>1699</v>
      </c>
      <c r="AA128">
        <v>1370</v>
      </c>
      <c r="AB128">
        <v>1758.3</v>
      </c>
      <c r="AC128" s="1">
        <f>(Table2[[#This Row],[Close Price]]/Table2[[#This Row],[Day Low]])-1</f>
        <v>3.7639751552794865E-2</v>
      </c>
      <c r="AD128" s="1">
        <f>(Table2[[#This Row],[Day High]]/Table2[[#This Row],[Close Price]])-1</f>
        <v>1.6999880282533297E-2</v>
      </c>
      <c r="AE128" s="1">
        <f>(Table2[[#This Row],[Close Price]]/Table2[[#This Row],[Current Week Low]])-1</f>
        <v>3.7639751552794865E-2</v>
      </c>
      <c r="AF128" s="1">
        <f>(Table2[[#This Row],[Current Week High]]/Table2[[#This Row],[Close Price]])-1</f>
        <v>1.6999880282533297E-2</v>
      </c>
      <c r="AG128" s="1">
        <f>(Table2[[#This Row],[Close Price]]/Table2[[#This Row],[Current Month Low]])-1</f>
        <v>0.21941605839416045</v>
      </c>
      <c r="AH128" s="1">
        <f>(Table2[[#This Row],[Current Month High]]/Table2[[#This Row],[Close Price]])-1</f>
        <v>5.249610918232972E-2</v>
      </c>
      <c r="AI128">
        <v>5.2496109182329702</v>
      </c>
      <c r="AJ128">
        <v>103.607556368068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0.13</v>
      </c>
      <c r="AM128" t="s">
        <v>3215</v>
      </c>
      <c r="AN128">
        <v>11.83</v>
      </c>
      <c r="AO128" t="s">
        <v>3215</v>
      </c>
      <c r="AP128">
        <v>7.9356721208729997E-2</v>
      </c>
      <c r="AQ128">
        <f>(Table2[[#This Row],[Sharpe Ratio]]-AVERAGE(Table2[Sharpe Ratio]))/_xlfn.STDEV.P(Table2[Sharpe Ratio])</f>
        <v>0.23626983321114969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2.7614903421979045</v>
      </c>
      <c r="AS128">
        <f>_xlfn.RANK.AVG(Table2[[#This Row],[1Y Return vs Nifty Z-Score]],Table2[1Y Return vs Nifty Z-Score])</f>
        <v>198</v>
      </c>
      <c r="AT128">
        <f>_xlfn.RANK.AVG(Table2[[#This Row],[6M Return vs Nifty Z-Score]],Table2[6M Return vs Nifty Z-Score])</f>
        <v>84</v>
      </c>
      <c r="AU128">
        <f>_xlfn.RANK.AVG(Table2[[#This Row],[Sharpe Ratio Z-Score]],Table2[Sharpe Ratio Z-Score])</f>
        <v>283</v>
      </c>
      <c r="AV128">
        <f>(Table2[[#This Row],[Rank 1Y]]+Table2[[#This Row],[Rank 6M]]+Table2[[#This Row],[Rank Sharpe]])/3</f>
        <v>188.33333333333334</v>
      </c>
    </row>
    <row r="129" spans="1:48" x14ac:dyDescent="0.3">
      <c r="A129" t="s">
        <v>863</v>
      </c>
      <c r="B129" t="s">
        <v>864</v>
      </c>
      <c r="C129" t="s">
        <v>3176</v>
      </c>
      <c r="D129" t="s">
        <v>124</v>
      </c>
      <c r="E129">
        <v>19153.631024279999</v>
      </c>
      <c r="F129">
        <v>1049.8</v>
      </c>
      <c r="G129">
        <v>99.116747220076505</v>
      </c>
      <c r="H129">
        <f>(Table2[[#This Row],[1Y Return vs Nifty]]-AVERAGE(Table2[1Y Return vs Nifty]))/_xlfn.STDEV.P(Table2[1Y Return vs Nifty])</f>
        <v>1.2558502546745132</v>
      </c>
      <c r="I129">
        <v>19.1644293346659</v>
      </c>
      <c r="J129">
        <f>(Table2[[#This Row],[1M Return vs Nifty]]-AVERAGE(Table2[1M Return vs Nifty]))/_xlfn.STDEV.P(Table2[1M Return vs Nifty])</f>
        <v>1.8577821484339039</v>
      </c>
      <c r="K129">
        <v>-4.7664945937157803</v>
      </c>
      <c r="L129">
        <f>(Table2[[#This Row],[6M Return vs Nifty]]-AVERAGE(Table2[6M Return vs Nifty]))/_xlfn.STDEV.P(Table2[6M Return vs Nifty])</f>
        <v>-0.47942222079764146</v>
      </c>
      <c r="M129">
        <v>-0.248372152910974</v>
      </c>
      <c r="N129">
        <f>(Table2[[#This Row],[1W Return vs Nifty]]-AVERAGE(Table2[1W Return vs Nifty]))/_xlfn.STDEV.P(Table2[1W Return vs Nifty])</f>
        <v>-0.13007743920743051</v>
      </c>
      <c r="O129">
        <v>1079.29</v>
      </c>
      <c r="P129">
        <v>1015.62265509299</v>
      </c>
      <c r="Q129">
        <v>882.08697953580997</v>
      </c>
      <c r="R129">
        <v>39.095649599609899</v>
      </c>
      <c r="S129" s="1">
        <f>(Table2[[#This Row],[Close Price]]-Table2[[#This Row],[20D EMA]])/Table2[[#This Row],[20D EMA]]</f>
        <v>-2.7323518238842211E-2</v>
      </c>
      <c r="T129" s="1">
        <f>(Table2[[#This Row],[Close Price]]-Table2[[#This Row],[50D EMA]])/Table2[[#This Row],[50D EMA]]</f>
        <v>3.3651617296662849E-2</v>
      </c>
      <c r="U129" s="1">
        <f>(Table2[[#This Row],[Close Price]]-Table2[[#This Row],[200D EMA]])/Table2[[#This Row],[200D EMA]]</f>
        <v>0.19013206674068286</v>
      </c>
      <c r="V129">
        <v>1.86550506997104</v>
      </c>
      <c r="W129">
        <v>1047.5999999999999</v>
      </c>
      <c r="X129">
        <v>1100</v>
      </c>
      <c r="Y129">
        <v>1047.5999999999999</v>
      </c>
      <c r="Z129">
        <v>1100</v>
      </c>
      <c r="AA129">
        <v>895.3</v>
      </c>
      <c r="AB129">
        <v>1180</v>
      </c>
      <c r="AC129" s="1">
        <f>(Table2[[#This Row],[Close Price]]/Table2[[#This Row],[Day Low]])-1</f>
        <v>2.1000381825124759E-3</v>
      </c>
      <c r="AD129" s="1">
        <f>(Table2[[#This Row],[Day High]]/Table2[[#This Row],[Close Price]])-1</f>
        <v>4.7818632120403937E-2</v>
      </c>
      <c r="AE129" s="1">
        <f>(Table2[[#This Row],[Close Price]]/Table2[[#This Row],[Current Week Low]])-1</f>
        <v>2.1000381825124759E-3</v>
      </c>
      <c r="AF129" s="1">
        <f>(Table2[[#This Row],[Current Week High]]/Table2[[#This Row],[Close Price]])-1</f>
        <v>4.7818632120403937E-2</v>
      </c>
      <c r="AG129" s="1">
        <f>(Table2[[#This Row],[Close Price]]/Table2[[#This Row],[Current Month Low]])-1</f>
        <v>0.17256785435049715</v>
      </c>
      <c r="AH129" s="1">
        <f>(Table2[[#This Row],[Current Month High]]/Table2[[#This Row],[Close Price]])-1</f>
        <v>0.12402362354734242</v>
      </c>
      <c r="AI129">
        <v>25.1666984187464</v>
      </c>
      <c r="AJ129">
        <v>142.728323699421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0.15</v>
      </c>
      <c r="AM129" t="s">
        <v>3215</v>
      </c>
      <c r="AN129">
        <v>-1.02</v>
      </c>
      <c r="AO129" t="s">
        <v>3214</v>
      </c>
      <c r="AP129">
        <v>0.24028102391568101</v>
      </c>
      <c r="AQ129">
        <f>(Table2[[#This Row],[Sharpe Ratio]]-AVERAGE(Table2[Sharpe Ratio]))/_xlfn.STDEV.P(Table2[Sharpe Ratio])</f>
        <v>2.0927518931600599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4.5968846362634057</v>
      </c>
      <c r="AS129">
        <f>_xlfn.RANK.AVG(Table2[[#This Row],[1Y Return vs Nifty Z-Score]],Table2[1Y Return vs Nifty Z-Score])</f>
        <v>71</v>
      </c>
      <c r="AT129">
        <f>_xlfn.RANK.AVG(Table2[[#This Row],[6M Return vs Nifty Z-Score]],Table2[6M Return vs Nifty Z-Score])</f>
        <v>483</v>
      </c>
      <c r="AU129">
        <f>_xlfn.RANK.AVG(Table2[[#This Row],[Sharpe Ratio Z-Score]],Table2[Sharpe Ratio Z-Score])</f>
        <v>12</v>
      </c>
      <c r="AV129">
        <f>(Table2[[#This Row],[Rank 1Y]]+Table2[[#This Row],[Rank 6M]]+Table2[[#This Row],[Rank Sharpe]])/3</f>
        <v>188.66666666666666</v>
      </c>
    </row>
    <row r="130" spans="1:48" x14ac:dyDescent="0.3">
      <c r="A130" t="s">
        <v>168</v>
      </c>
      <c r="B130" t="s">
        <v>169</v>
      </c>
      <c r="C130" t="s">
        <v>3169</v>
      </c>
      <c r="D130" t="s">
        <v>143</v>
      </c>
      <c r="E130">
        <v>161061.46639680001</v>
      </c>
      <c r="F130">
        <v>488.05</v>
      </c>
      <c r="G130">
        <v>63.049789361706203</v>
      </c>
      <c r="H130">
        <f>(Table2[[#This Row],[1Y Return vs Nifty]]-AVERAGE(Table2[1Y Return vs Nifty]))/_xlfn.STDEV.P(Table2[1Y Return vs Nifty])</f>
        <v>0.65047217840101679</v>
      </c>
      <c r="I130">
        <v>-13.2642428224633</v>
      </c>
      <c r="J130">
        <f>(Table2[[#This Row],[1M Return vs Nifty]]-AVERAGE(Table2[1M Return vs Nifty]))/_xlfn.STDEV.P(Table2[1M Return vs Nifty])</f>
        <v>-1.1510209399342972</v>
      </c>
      <c r="K130">
        <v>6.0432862469433601</v>
      </c>
      <c r="L130">
        <f>(Table2[[#This Row],[6M Return vs Nifty]]-AVERAGE(Table2[6M Return vs Nifty]))/_xlfn.STDEV.P(Table2[6M Return vs Nifty])</f>
        <v>-0.14106549641019803</v>
      </c>
      <c r="M130">
        <v>2.41354209831142</v>
      </c>
      <c r="N130">
        <f>(Table2[[#This Row],[1W Return vs Nifty]]-AVERAGE(Table2[1W Return vs Nifty]))/_xlfn.STDEV.P(Table2[1W Return vs Nifty])</f>
        <v>0.39203816272713649</v>
      </c>
      <c r="O130">
        <v>499.3</v>
      </c>
      <c r="P130">
        <v>507.15447601959198</v>
      </c>
      <c r="Q130">
        <v>446.285495695051</v>
      </c>
      <c r="R130">
        <v>43.271062663293201</v>
      </c>
      <c r="S130" s="1">
        <f>(Table2[[#This Row],[Close Price]]-Table2[[#This Row],[20D EMA]])/Table2[[#This Row],[20D EMA]]</f>
        <v>-2.2531544161826556E-2</v>
      </c>
      <c r="T130" s="1">
        <f>(Table2[[#This Row],[Close Price]]-Table2[[#This Row],[50D EMA]])/Table2[[#This Row],[50D EMA]]</f>
        <v>-3.7669934749533673E-2</v>
      </c>
      <c r="U130" s="1">
        <f>(Table2[[#This Row],[Close Price]]-Table2[[#This Row],[200D EMA]])/Table2[[#This Row],[200D EMA]]</f>
        <v>9.3582481859295963E-2</v>
      </c>
      <c r="V130">
        <v>0.88370112272656198</v>
      </c>
      <c r="W130">
        <v>486.1</v>
      </c>
      <c r="X130">
        <v>498.85</v>
      </c>
      <c r="Y130">
        <v>486.1</v>
      </c>
      <c r="Z130">
        <v>498.85</v>
      </c>
      <c r="AA130">
        <v>462.7</v>
      </c>
      <c r="AB130">
        <v>566.4</v>
      </c>
      <c r="AC130" s="1">
        <f>(Table2[[#This Row],[Close Price]]/Table2[[#This Row],[Day Low]])-1</f>
        <v>4.0115202633201896E-3</v>
      </c>
      <c r="AD130" s="1">
        <f>(Table2[[#This Row],[Day High]]/Table2[[#This Row],[Close Price]])-1</f>
        <v>2.212888023768067E-2</v>
      </c>
      <c r="AE130" s="1">
        <f>(Table2[[#This Row],[Close Price]]/Table2[[#This Row],[Current Week Low]])-1</f>
        <v>4.0115202633201896E-3</v>
      </c>
      <c r="AF130" s="1">
        <f>(Table2[[#This Row],[Current Week High]]/Table2[[#This Row],[Close Price]])-1</f>
        <v>2.212888023768067E-2</v>
      </c>
      <c r="AG130" s="1">
        <f>(Table2[[#This Row],[Close Price]]/Table2[[#This Row],[Current Month Low]])-1</f>
        <v>5.4787119083639535E-2</v>
      </c>
      <c r="AH130" s="1">
        <f>(Table2[[#This Row],[Current Month High]]/Table2[[#This Row],[Close Price]])-1</f>
        <v>0.16053683024280296</v>
      </c>
      <c r="AI130">
        <v>18.8402827579141</v>
      </c>
      <c r="AJ130">
        <v>116.43015521064299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-0.18</v>
      </c>
      <c r="AM130" t="s">
        <v>3214</v>
      </c>
      <c r="AN130">
        <v>-3.6</v>
      </c>
      <c r="AO130" t="s">
        <v>3214</v>
      </c>
      <c r="AP130">
        <v>0.17952214613998399</v>
      </c>
      <c r="AQ130">
        <f>(Table2[[#This Row],[Sharpe Ratio]]-AVERAGE(Table2[Sharpe Ratio]))/_xlfn.STDEV.P(Table2[Sharpe Ratio])</f>
        <v>1.3918150882411726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145</v>
      </c>
      <c r="AT130">
        <f>_xlfn.RANK.AVG(Table2[[#This Row],[6M Return vs Nifty Z-Score]],Table2[6M Return vs Nifty Z-Score])</f>
        <v>360</v>
      </c>
      <c r="AU130">
        <f>_xlfn.RANK.AVG(Table2[[#This Row],[Sharpe Ratio Z-Score]],Table2[Sharpe Ratio Z-Score])</f>
        <v>62</v>
      </c>
      <c r="AV130">
        <f>(Table2[[#This Row],[Rank 1Y]]+Table2[[#This Row],[Rank 6M]]+Table2[[#This Row],[Rank Sharpe]])/3</f>
        <v>189</v>
      </c>
    </row>
    <row r="131" spans="1:48" x14ac:dyDescent="0.3">
      <c r="A131" t="s">
        <v>1517</v>
      </c>
      <c r="B131" t="s">
        <v>1518</v>
      </c>
      <c r="C131" t="s">
        <v>3173</v>
      </c>
      <c r="D131" t="s">
        <v>54</v>
      </c>
      <c r="E131">
        <v>6936.8519908500002</v>
      </c>
      <c r="F131">
        <v>1367.7</v>
      </c>
      <c r="G131">
        <v>134.06430380789701</v>
      </c>
      <c r="H131">
        <f>(Table2[[#This Row],[1Y Return vs Nifty]]-AVERAGE(Table2[1Y Return vs Nifty]))/_xlfn.STDEV.P(Table2[1Y Return vs Nifty])</f>
        <v>1.8424393609881748</v>
      </c>
      <c r="I131">
        <v>-1.2428042301822499</v>
      </c>
      <c r="J131">
        <f>(Table2[[#This Row],[1M Return vs Nifty]]-AVERAGE(Table2[1M Return vs Nifty]))/_xlfn.STDEV.P(Table2[1M Return vs Nifty])</f>
        <v>-3.5645589755730976E-2</v>
      </c>
      <c r="K131">
        <v>8.0184522885663192</v>
      </c>
      <c r="L131">
        <f>(Table2[[#This Row],[6M Return vs Nifty]]-AVERAGE(Table2[6M Return vs Nifty]))/_xlfn.STDEV.P(Table2[6M Return vs Nifty])</f>
        <v>-7.9240865382423545E-2</v>
      </c>
      <c r="M131">
        <v>0.45914903700895499</v>
      </c>
      <c r="N131">
        <f>(Table2[[#This Row],[1W Return vs Nifty]]-AVERAGE(Table2[1W Return vs Nifty]))/_xlfn.STDEV.P(Table2[1W Return vs Nifty])</f>
        <v>8.6978244160565328E-3</v>
      </c>
      <c r="O131">
        <v>1037.58</v>
      </c>
      <c r="P131">
        <v>1380.6504199742801</v>
      </c>
      <c r="Q131">
        <v>1118.4129047407</v>
      </c>
      <c r="R131">
        <v>39.547151711423702</v>
      </c>
      <c r="S131" s="1">
        <f>(Table2[[#This Row],[Close Price]]-Table2[[#This Row],[20D EMA]])/Table2[[#This Row],[20D EMA]]</f>
        <v>0.31816341872433945</v>
      </c>
      <c r="T131" s="1">
        <f>(Table2[[#This Row],[Close Price]]-Table2[[#This Row],[50D EMA]])/Table2[[#This Row],[50D EMA]]</f>
        <v>-9.3799413572925421E-3</v>
      </c>
      <c r="U131" s="1">
        <f>(Table2[[#This Row],[Close Price]]-Table2[[#This Row],[200D EMA]])/Table2[[#This Row],[200D EMA]]</f>
        <v>0.22289361487392381</v>
      </c>
      <c r="V131">
        <v>0.70881444176254604</v>
      </c>
      <c r="W131">
        <v>1358.05</v>
      </c>
      <c r="X131">
        <v>1397.35</v>
      </c>
      <c r="Y131">
        <v>1350</v>
      </c>
      <c r="Z131">
        <v>1419.65</v>
      </c>
      <c r="AA131">
        <v>1350</v>
      </c>
      <c r="AB131">
        <v>1419.65</v>
      </c>
      <c r="AC131" s="1">
        <f>(Table2[[#This Row],[Close Price]]/Table2[[#This Row],[Day Low]])-1</f>
        <v>7.1057766650712839E-3</v>
      </c>
      <c r="AD131" s="1">
        <f>(Table2[[#This Row],[Day High]]/Table2[[#This Row],[Close Price]])-1</f>
        <v>2.1678730715800176E-2</v>
      </c>
      <c r="AE131" s="1">
        <f>(Table2[[#This Row],[Close Price]]/Table2[[#This Row],[Current Week Low]])-1</f>
        <v>1.3111111111111073E-2</v>
      </c>
      <c r="AF131" s="1">
        <f>(Table2[[#This Row],[Current Week High]]/Table2[[#This Row],[Close Price]])-1</f>
        <v>3.7983475908459408E-2</v>
      </c>
      <c r="AG131" s="1">
        <f>(Table2[[#This Row],[Close Price]]/Table2[[#This Row],[Current Month Low]])-1</f>
        <v>1.3111111111111073E-2</v>
      </c>
      <c r="AH131" s="1">
        <f>(Table2[[#This Row],[Current Month High]]/Table2[[#This Row],[Close Price]])-1</f>
        <v>3.7983475908459408E-2</v>
      </c>
      <c r="AI131">
        <v>16.253564378153101</v>
      </c>
      <c r="AJ131">
        <v>216.56058326582499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0.05</v>
      </c>
      <c r="AM131" t="s">
        <v>3215</v>
      </c>
      <c r="AN131">
        <v>-9.7899999999999991</v>
      </c>
      <c r="AO131" t="s">
        <v>3214</v>
      </c>
      <c r="AP131">
        <v>0.114808220979815</v>
      </c>
      <c r="AQ131">
        <f>(Table2[[#This Row],[Sharpe Ratio]]-AVERAGE(Table2[Sharpe Ratio]))/_xlfn.STDEV.P(Table2[Sharpe Ratio])</f>
        <v>0.64525139917855878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44</v>
      </c>
      <c r="AT131">
        <f>_xlfn.RANK.AVG(Table2[[#This Row],[6M Return vs Nifty Z-Score]],Table2[6M Return vs Nifty Z-Score])</f>
        <v>342</v>
      </c>
      <c r="AU131">
        <f>_xlfn.RANK.AVG(Table2[[#This Row],[Sharpe Ratio Z-Score]],Table2[Sharpe Ratio Z-Score])</f>
        <v>186</v>
      </c>
      <c r="AV131">
        <f>(Table2[[#This Row],[Rank 1Y]]+Table2[[#This Row],[Rank 6M]]+Table2[[#This Row],[Rank Sharpe]])/3</f>
        <v>190.66666666666666</v>
      </c>
    </row>
    <row r="132" spans="1:48" x14ac:dyDescent="0.3">
      <c r="A132" t="s">
        <v>767</v>
      </c>
      <c r="B132" t="s">
        <v>768</v>
      </c>
      <c r="C132" t="s">
        <v>3182</v>
      </c>
      <c r="D132" t="s">
        <v>132</v>
      </c>
      <c r="E132">
        <v>22060.439038214899</v>
      </c>
      <c r="F132">
        <v>1940.4</v>
      </c>
      <c r="G132">
        <v>154.56817069815301</v>
      </c>
      <c r="H132">
        <f>(Table2[[#This Row],[1Y Return vs Nifty]]-AVERAGE(Table2[1Y Return vs Nifty]))/_xlfn.STDEV.P(Table2[1Y Return vs Nifty])</f>
        <v>2.1865934630040273</v>
      </c>
      <c r="I132">
        <v>12.8066569668512</v>
      </c>
      <c r="J132">
        <f>(Table2[[#This Row],[1M Return vs Nifty]]-AVERAGE(Table2[1M Return vs Nifty]))/_xlfn.STDEV.P(Table2[1M Return vs Nifty])</f>
        <v>1.2678941307335725</v>
      </c>
      <c r="K132">
        <v>13.5791461402453</v>
      </c>
      <c r="L132">
        <f>(Table2[[#This Row],[6M Return vs Nifty]]-AVERAGE(Table2[6M Return vs Nifty]))/_xlfn.STDEV.P(Table2[6M Return vs Nifty])</f>
        <v>9.4814296762822062E-2</v>
      </c>
      <c r="M132">
        <v>-4.04228712102167</v>
      </c>
      <c r="N132">
        <f>(Table2[[#This Row],[1W Return vs Nifty]]-AVERAGE(Table2[1W Return vs Nifty]))/_xlfn.STDEV.P(Table2[1W Return vs Nifty])</f>
        <v>-0.87422695354811053</v>
      </c>
      <c r="O132">
        <v>1880.11</v>
      </c>
      <c r="P132">
        <v>1829.0859493532</v>
      </c>
      <c r="Q132">
        <v>1585.7373863876501</v>
      </c>
      <c r="R132">
        <v>56.512941677553997</v>
      </c>
      <c r="S132" s="1">
        <f>(Table2[[#This Row],[Close Price]]-Table2[[#This Row],[20D EMA]])/Table2[[#This Row],[20D EMA]]</f>
        <v>3.2067272659578532E-2</v>
      </c>
      <c r="T132" s="1">
        <f>(Table2[[#This Row],[Close Price]]-Table2[[#This Row],[50D EMA]])/Table2[[#This Row],[50D EMA]]</f>
        <v>6.0857747382599955E-2</v>
      </c>
      <c r="U132" s="1">
        <f>(Table2[[#This Row],[Close Price]]-Table2[[#This Row],[200D EMA]])/Table2[[#This Row],[200D EMA]]</f>
        <v>0.22365784943765527</v>
      </c>
      <c r="V132">
        <v>1.1837987202268401</v>
      </c>
      <c r="W132">
        <v>1916.3</v>
      </c>
      <c r="X132">
        <v>1979.9</v>
      </c>
      <c r="Y132">
        <v>1916.3</v>
      </c>
      <c r="Z132">
        <v>1979.9</v>
      </c>
      <c r="AA132">
        <v>1653</v>
      </c>
      <c r="AB132">
        <v>2070</v>
      </c>
      <c r="AC132" s="1">
        <f>(Table2[[#This Row],[Close Price]]/Table2[[#This Row],[Day Low]])-1</f>
        <v>1.257631894797262E-2</v>
      </c>
      <c r="AD132" s="1">
        <f>(Table2[[#This Row],[Day High]]/Table2[[#This Row],[Close Price]])-1</f>
        <v>2.0356627499484636E-2</v>
      </c>
      <c r="AE132" s="1">
        <f>(Table2[[#This Row],[Close Price]]/Table2[[#This Row],[Current Week Low]])-1</f>
        <v>1.257631894797262E-2</v>
      </c>
      <c r="AF132" s="1">
        <f>(Table2[[#This Row],[Current Week High]]/Table2[[#This Row],[Close Price]])-1</f>
        <v>2.0356627499484636E-2</v>
      </c>
      <c r="AG132" s="1">
        <f>(Table2[[#This Row],[Close Price]]/Table2[[#This Row],[Current Month Low]])-1</f>
        <v>0.17386569872958257</v>
      </c>
      <c r="AH132" s="1">
        <f>(Table2[[#This Row],[Current Month High]]/Table2[[#This Row],[Close Price]])-1</f>
        <v>6.6790352504638273E-2</v>
      </c>
      <c r="AI132">
        <v>11.358658702947601</v>
      </c>
      <c r="AJ132">
        <v>210.47476943768501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-0.03</v>
      </c>
      <c r="AM132" t="s">
        <v>3214</v>
      </c>
      <c r="AN132">
        <v>11.36</v>
      </c>
      <c r="AO132" t="s">
        <v>3215</v>
      </c>
      <c r="AP132">
        <v>8.6307861936812003E-2</v>
      </c>
      <c r="AQ132">
        <f>(Table2[[#This Row],[Sharpe Ratio]]-AVERAGE(Table2[Sharpe Ratio]))/_xlfn.STDEV.P(Table2[Sharpe Ratio])</f>
        <v>0.31646075428889592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2.9915356912412077</v>
      </c>
      <c r="AS132">
        <f>_xlfn.RANK.AVG(Table2[[#This Row],[1Y Return vs Nifty Z-Score]],Table2[1Y Return vs Nifty Z-Score])</f>
        <v>32</v>
      </c>
      <c r="AT132">
        <f>_xlfn.RANK.AVG(Table2[[#This Row],[6M Return vs Nifty Z-Score]],Table2[6M Return vs Nifty Z-Score])</f>
        <v>283</v>
      </c>
      <c r="AU132">
        <f>_xlfn.RANK.AVG(Table2[[#This Row],[Sharpe Ratio Z-Score]],Table2[Sharpe Ratio Z-Score])</f>
        <v>260</v>
      </c>
      <c r="AV132">
        <f>(Table2[[#This Row],[Rank 1Y]]+Table2[[#This Row],[Rank 6M]]+Table2[[#This Row],[Rank Sharpe]])/3</f>
        <v>191.66666666666666</v>
      </c>
    </row>
    <row r="133" spans="1:48" x14ac:dyDescent="0.3">
      <c r="A133" t="s">
        <v>938</v>
      </c>
      <c r="B133" t="s">
        <v>939</v>
      </c>
      <c r="C133" t="s">
        <v>3181</v>
      </c>
      <c r="D133" t="s">
        <v>773</v>
      </c>
      <c r="E133">
        <v>16455.11434308</v>
      </c>
      <c r="F133">
        <v>1221.8499999999999</v>
      </c>
      <c r="G133">
        <v>27.260939921587202</v>
      </c>
      <c r="H133">
        <f>(Table2[[#This Row],[1Y Return vs Nifty]]-AVERAGE(Table2[1Y Return vs Nifty]))/_xlfn.STDEV.P(Table2[1Y Return vs Nifty])</f>
        <v>4.9762107116950491E-2</v>
      </c>
      <c r="I133">
        <v>-16.475595365254001</v>
      </c>
      <c r="J133">
        <f>(Table2[[#This Row],[1M Return vs Nifty]]-AVERAGE(Table2[1M Return vs Nifty]))/_xlfn.STDEV.P(Table2[1M Return vs Nifty])</f>
        <v>-1.4489772485296692</v>
      </c>
      <c r="K133">
        <v>14.795942366099201</v>
      </c>
      <c r="L133">
        <f>(Table2[[#This Row],[6M Return vs Nifty]]-AVERAGE(Table2[6M Return vs Nifty]))/_xlfn.STDEV.P(Table2[6M Return vs Nifty])</f>
        <v>0.13290121002181698</v>
      </c>
      <c r="M133">
        <v>-7.8129393626900301</v>
      </c>
      <c r="N133">
        <f>(Table2[[#This Row],[1W Return vs Nifty]]-AVERAGE(Table2[1W Return vs Nifty]))/_xlfn.STDEV.P(Table2[1W Return vs Nifty])</f>
        <v>-1.6138136490776656</v>
      </c>
      <c r="O133">
        <v>1317.14</v>
      </c>
      <c r="P133">
        <v>1386.5996966867599</v>
      </c>
      <c r="Q133">
        <v>1224.99421575522</v>
      </c>
      <c r="R133">
        <v>24.847152150367101</v>
      </c>
      <c r="S133" s="1">
        <f>(Table2[[#This Row],[Close Price]]-Table2[[#This Row],[20D EMA]])/Table2[[#This Row],[20D EMA]]</f>
        <v>-7.2346143917882827E-2</v>
      </c>
      <c r="T133" s="1">
        <f>(Table2[[#This Row],[Close Price]]-Table2[[#This Row],[50D EMA]])/Table2[[#This Row],[50D EMA]]</f>
        <v>-0.11881561569674698</v>
      </c>
      <c r="U133" s="1">
        <f>(Table2[[#This Row],[Close Price]]-Table2[[#This Row],[200D EMA]])/Table2[[#This Row],[200D EMA]]</f>
        <v>-2.5667188585716421E-3</v>
      </c>
      <c r="V133">
        <v>0.66739894709045999</v>
      </c>
      <c r="W133">
        <v>1203.9000000000001</v>
      </c>
      <c r="X133">
        <v>1241.7</v>
      </c>
      <c r="Y133">
        <v>1203.9000000000001</v>
      </c>
      <c r="Z133">
        <v>1241.7</v>
      </c>
      <c r="AA133">
        <v>1203.9000000000001</v>
      </c>
      <c r="AB133">
        <v>1468.5</v>
      </c>
      <c r="AC133" s="1">
        <f>(Table2[[#This Row],[Close Price]]/Table2[[#This Row],[Day Low]])-1</f>
        <v>1.4909876235567499E-2</v>
      </c>
      <c r="AD133" s="1">
        <f>(Table2[[#This Row],[Day High]]/Table2[[#This Row],[Close Price]])-1</f>
        <v>1.6245856692720162E-2</v>
      </c>
      <c r="AE133" s="1">
        <f>(Table2[[#This Row],[Close Price]]/Table2[[#This Row],[Current Week Low]])-1</f>
        <v>1.4909876235567499E-2</v>
      </c>
      <c r="AF133" s="1">
        <f>(Table2[[#This Row],[Current Week High]]/Table2[[#This Row],[Close Price]])-1</f>
        <v>1.6245856692720162E-2</v>
      </c>
      <c r="AG133" s="1">
        <f>(Table2[[#This Row],[Close Price]]/Table2[[#This Row],[Current Month Low]])-1</f>
        <v>1.4909876235567499E-2</v>
      </c>
      <c r="AH133" s="1">
        <f>(Table2[[#This Row],[Current Month High]]/Table2[[#This Row],[Close Price]])-1</f>
        <v>0.20186602283422683</v>
      </c>
      <c r="AI133">
        <v>55.252281376600997</v>
      </c>
      <c r="AJ133">
        <v>73.9783568275665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-0.33</v>
      </c>
      <c r="AM133" t="s">
        <v>3214</v>
      </c>
      <c r="AN133">
        <v>-9.07</v>
      </c>
      <c r="AO133" t="s">
        <v>3214</v>
      </c>
      <c r="AP133">
        <v>0.225235695268938</v>
      </c>
      <c r="AQ133">
        <f>(Table2[[#This Row],[Sharpe Ratio]]-AVERAGE(Table2[Sharpe Ratio]))/_xlfn.STDEV.P(Table2[Sharpe Ratio])</f>
        <v>1.9191834373776049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286</v>
      </c>
      <c r="AT133">
        <f>_xlfn.RANK.AVG(Table2[[#This Row],[6M Return vs Nifty Z-Score]],Table2[6M Return vs Nifty Z-Score])</f>
        <v>270</v>
      </c>
      <c r="AU133">
        <f>_xlfn.RANK.AVG(Table2[[#This Row],[Sharpe Ratio Z-Score]],Table2[Sharpe Ratio Z-Score])</f>
        <v>19</v>
      </c>
      <c r="AV133">
        <f>(Table2[[#This Row],[Rank 1Y]]+Table2[[#This Row],[Rank 6M]]+Table2[[#This Row],[Rank Sharpe]])/3</f>
        <v>191.66666666666666</v>
      </c>
    </row>
    <row r="134" spans="1:48" x14ac:dyDescent="0.3">
      <c r="A134" t="s">
        <v>1631</v>
      </c>
      <c r="B134" t="s">
        <v>1632</v>
      </c>
      <c r="C134" t="s">
        <v>3171</v>
      </c>
      <c r="D134" t="s">
        <v>233</v>
      </c>
      <c r="E134">
        <v>5794.4799112199998</v>
      </c>
      <c r="F134">
        <v>300.3</v>
      </c>
      <c r="G134">
        <v>15.1281142746213</v>
      </c>
      <c r="H134">
        <f>(Table2[[#This Row],[1Y Return vs Nifty]]-AVERAGE(Table2[1Y Return vs Nifty]))/_xlfn.STDEV.P(Table2[1Y Return vs Nifty])</f>
        <v>-0.15388541643534065</v>
      </c>
      <c r="I134">
        <v>10.867329125094001</v>
      </c>
      <c r="J134">
        <f>(Table2[[#This Row],[1M Return vs Nifty]]-AVERAGE(Table2[1M Return vs Nifty]))/_xlfn.STDEV.P(Table2[1M Return vs Nifty])</f>
        <v>1.0879590544108526</v>
      </c>
      <c r="K134">
        <v>23.0703998956071</v>
      </c>
      <c r="L134">
        <f>(Table2[[#This Row],[6M Return vs Nifty]]-AVERAGE(Table2[6M Return vs Nifty]))/_xlfn.STDEV.P(Table2[6M Return vs Nifty])</f>
        <v>0.39189983238395121</v>
      </c>
      <c r="M134">
        <v>-6.5711552243989102</v>
      </c>
      <c r="N134">
        <f>(Table2[[#This Row],[1W Return vs Nifty]]-AVERAGE(Table2[1W Return vs Nifty]))/_xlfn.STDEV.P(Table2[1W Return vs Nifty])</f>
        <v>-1.3702464971534702</v>
      </c>
      <c r="O134">
        <v>246.23</v>
      </c>
      <c r="P134">
        <v>279.95936545454401</v>
      </c>
      <c r="Q134">
        <v>244.54802750335099</v>
      </c>
      <c r="R134">
        <v>48.054819425545404</v>
      </c>
      <c r="S134" s="1">
        <f>(Table2[[#This Row],[Close Price]]-Table2[[#This Row],[20D EMA]])/Table2[[#This Row],[20D EMA]]</f>
        <v>0.21959143889859084</v>
      </c>
      <c r="T134" s="1">
        <f>(Table2[[#This Row],[Close Price]]-Table2[[#This Row],[50D EMA]])/Table2[[#This Row],[50D EMA]]</f>
        <v>7.2655667412414651E-2</v>
      </c>
      <c r="U134" s="1">
        <f>(Table2[[#This Row],[Close Price]]-Table2[[#This Row],[200D EMA]])/Table2[[#This Row],[200D EMA]]</f>
        <v>0.22797964500402712</v>
      </c>
      <c r="V134">
        <v>0.90213923024353904</v>
      </c>
      <c r="W134">
        <v>297.05</v>
      </c>
      <c r="X134">
        <v>306</v>
      </c>
      <c r="Y134">
        <v>287.55</v>
      </c>
      <c r="Z134">
        <v>303.39999999999998</v>
      </c>
      <c r="AA134">
        <v>287.55</v>
      </c>
      <c r="AB134">
        <v>303.39999999999998</v>
      </c>
      <c r="AC134" s="1">
        <f>(Table2[[#This Row],[Close Price]]/Table2[[#This Row],[Day Low]])-1</f>
        <v>1.0940919037199182E-2</v>
      </c>
      <c r="AD134" s="1">
        <f>(Table2[[#This Row],[Day High]]/Table2[[#This Row],[Close Price]])-1</f>
        <v>1.8981018981018893E-2</v>
      </c>
      <c r="AE134" s="1">
        <f>(Table2[[#This Row],[Close Price]]/Table2[[#This Row],[Current Week Low]])-1</f>
        <v>4.4340114762649874E-2</v>
      </c>
      <c r="AF134" s="1">
        <f>(Table2[[#This Row],[Current Week High]]/Table2[[#This Row],[Close Price]])-1</f>
        <v>1.0323010323010307E-2</v>
      </c>
      <c r="AG134" s="1">
        <f>(Table2[[#This Row],[Close Price]]/Table2[[#This Row],[Current Month Low]])-1</f>
        <v>4.4340114762649874E-2</v>
      </c>
      <c r="AH134" s="1">
        <f>(Table2[[#This Row],[Current Month High]]/Table2[[#This Row],[Close Price]])-1</f>
        <v>1.0323010323010307E-2</v>
      </c>
      <c r="AI134">
        <v>9.8568098568098499</v>
      </c>
      <c r="AJ134">
        <v>69.661016949152497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0.11</v>
      </c>
      <c r="AM134" t="s">
        <v>3215</v>
      </c>
      <c r="AN134">
        <v>-5.7</v>
      </c>
      <c r="AO134" t="s">
        <v>3214</v>
      </c>
      <c r="AP134">
        <v>0.18659921468575499</v>
      </c>
      <c r="AQ134">
        <f>(Table2[[#This Row],[Sharpe Ratio]]-AVERAGE(Table2[Sharpe Ratio]))/_xlfn.STDEV.P(Table2[Sharpe Ratio])</f>
        <v>1.4734587590307748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337</v>
      </c>
      <c r="AT134">
        <f>_xlfn.RANK.AVG(Table2[[#This Row],[6M Return vs Nifty Z-Score]],Table2[6M Return vs Nifty Z-Score])</f>
        <v>190</v>
      </c>
      <c r="AU134">
        <f>_xlfn.RANK.AVG(Table2[[#This Row],[Sharpe Ratio Z-Score]],Table2[Sharpe Ratio Z-Score])</f>
        <v>50</v>
      </c>
      <c r="AV134">
        <f>(Table2[[#This Row],[Rank 1Y]]+Table2[[#This Row],[Rank 6M]]+Table2[[#This Row],[Rank Sharpe]])/3</f>
        <v>192.33333333333334</v>
      </c>
    </row>
    <row r="135" spans="1:48" x14ac:dyDescent="0.3">
      <c r="A135" t="s">
        <v>188</v>
      </c>
      <c r="B135" t="s">
        <v>189</v>
      </c>
      <c r="C135" t="s">
        <v>3169</v>
      </c>
      <c r="D135" t="s">
        <v>143</v>
      </c>
      <c r="E135">
        <v>146012.2708</v>
      </c>
      <c r="F135">
        <v>554.5</v>
      </c>
      <c r="G135">
        <v>60.549625829598398</v>
      </c>
      <c r="H135">
        <f>(Table2[[#This Row],[1Y Return vs Nifty]]-AVERAGE(Table2[1Y Return vs Nifty]))/_xlfn.STDEV.P(Table2[1Y Return vs Nifty])</f>
        <v>0.60850733635972121</v>
      </c>
      <c r="I135">
        <v>-13.074480286816099</v>
      </c>
      <c r="J135">
        <f>(Table2[[#This Row],[1M Return vs Nifty]]-AVERAGE(Table2[1M Return vs Nifty]))/_xlfn.STDEV.P(Table2[1M Return vs Nifty])</f>
        <v>-1.1334143570762212</v>
      </c>
      <c r="K135">
        <v>4.7952512292085796</v>
      </c>
      <c r="L135">
        <f>(Table2[[#This Row],[6M Return vs Nifty]]-AVERAGE(Table2[6M Return vs Nifty]))/_xlfn.STDEV.P(Table2[6M Return vs Nifty])</f>
        <v>-0.18013021444159671</v>
      </c>
      <c r="M135">
        <v>3.6998361147380998</v>
      </c>
      <c r="N135">
        <f>(Table2[[#This Row],[1W Return vs Nifty]]-AVERAGE(Table2[1W Return vs Nifty]))/_xlfn.STDEV.P(Table2[1W Return vs Nifty])</f>
        <v>0.64433561158111097</v>
      </c>
      <c r="O135">
        <v>563.38</v>
      </c>
      <c r="P135">
        <v>573.662894822613</v>
      </c>
      <c r="Q135">
        <v>500.08462231745398</v>
      </c>
      <c r="R135">
        <v>47.309579832608101</v>
      </c>
      <c r="S135" s="1">
        <f>(Table2[[#This Row],[Close Price]]-Table2[[#This Row],[20D EMA]])/Table2[[#This Row],[20D EMA]]</f>
        <v>-1.5762007881003931E-2</v>
      </c>
      <c r="T135" s="1">
        <f>(Table2[[#This Row],[Close Price]]-Table2[[#This Row],[50D EMA]])/Table2[[#This Row],[50D EMA]]</f>
        <v>-3.3404452328293803E-2</v>
      </c>
      <c r="U135" s="1">
        <f>(Table2[[#This Row],[Close Price]]-Table2[[#This Row],[200D EMA]])/Table2[[#This Row],[200D EMA]]</f>
        <v>0.10881233946042658</v>
      </c>
      <c r="V135">
        <v>0.94008036826605801</v>
      </c>
      <c r="W135">
        <v>550.1</v>
      </c>
      <c r="X135">
        <v>564.4</v>
      </c>
      <c r="Y135">
        <v>550.1</v>
      </c>
      <c r="Z135">
        <v>564.4</v>
      </c>
      <c r="AA135">
        <v>509.85</v>
      </c>
      <c r="AB135">
        <v>635.4</v>
      </c>
      <c r="AC135" s="1">
        <f>(Table2[[#This Row],[Close Price]]/Table2[[#This Row],[Day Low]])-1</f>
        <v>7.9985457189601927E-3</v>
      </c>
      <c r="AD135" s="1">
        <f>(Table2[[#This Row],[Day High]]/Table2[[#This Row],[Close Price]])-1</f>
        <v>1.7853922452659932E-2</v>
      </c>
      <c r="AE135" s="1">
        <f>(Table2[[#This Row],[Close Price]]/Table2[[#This Row],[Current Week Low]])-1</f>
        <v>7.9985457189601927E-3</v>
      </c>
      <c r="AF135" s="1">
        <f>(Table2[[#This Row],[Current Week High]]/Table2[[#This Row],[Close Price]])-1</f>
        <v>1.7853922452659932E-2</v>
      </c>
      <c r="AG135" s="1">
        <f>(Table2[[#This Row],[Close Price]]/Table2[[#This Row],[Current Month Low]])-1</f>
        <v>8.757477689516513E-2</v>
      </c>
      <c r="AH135" s="1">
        <f>(Table2[[#This Row],[Current Month High]]/Table2[[#This Row],[Close Price]])-1</f>
        <v>0.14589720468890888</v>
      </c>
      <c r="AI135">
        <v>17.944093778178502</v>
      </c>
      <c r="AJ135">
        <v>113.721333590287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-0.17</v>
      </c>
      <c r="AM135" t="s">
        <v>3214</v>
      </c>
      <c r="AN135">
        <v>-3.19</v>
      </c>
      <c r="AO135" t="s">
        <v>3214</v>
      </c>
      <c r="AP135">
        <v>0.183387592675571</v>
      </c>
      <c r="AQ135">
        <f>(Table2[[#This Row],[Sharpe Ratio]]-AVERAGE(Table2[Sharpe Ratio]))/_xlfn.STDEV.P(Table2[Sharpe Ratio])</f>
        <v>1.4364083039724034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153</v>
      </c>
      <c r="AT135">
        <f>_xlfn.RANK.AVG(Table2[[#This Row],[6M Return vs Nifty Z-Score]],Table2[6M Return vs Nifty Z-Score])</f>
        <v>373</v>
      </c>
      <c r="AU135">
        <f>_xlfn.RANK.AVG(Table2[[#This Row],[Sharpe Ratio Z-Score]],Table2[Sharpe Ratio Z-Score])</f>
        <v>54</v>
      </c>
      <c r="AV135">
        <f>(Table2[[#This Row],[Rank 1Y]]+Table2[[#This Row],[Rank 6M]]+Table2[[#This Row],[Rank Sharpe]])/3</f>
        <v>193.33333333333334</v>
      </c>
    </row>
    <row r="136" spans="1:48" x14ac:dyDescent="0.3">
      <c r="A136" t="s">
        <v>1633</v>
      </c>
      <c r="B136" t="s">
        <v>1634</v>
      </c>
      <c r="C136" t="s">
        <v>3173</v>
      </c>
      <c r="D136" t="s">
        <v>54</v>
      </c>
      <c r="E136">
        <v>5786.21981839</v>
      </c>
      <c r="F136">
        <v>232.22</v>
      </c>
      <c r="G136">
        <v>120.297814346439</v>
      </c>
      <c r="H136">
        <f>(Table2[[#This Row],[1Y Return vs Nifty]]-AVERAGE(Table2[1Y Return vs Nifty]))/_xlfn.STDEV.P(Table2[1Y Return vs Nifty])</f>
        <v>1.6113710535378225</v>
      </c>
      <c r="I136">
        <v>32.812471496575803</v>
      </c>
      <c r="J136">
        <f>(Table2[[#This Row],[1M Return vs Nifty]]-AVERAGE(Table2[1M Return vs Nifty]))/_xlfn.STDEV.P(Table2[1M Return vs Nifty])</f>
        <v>3.1240773333851095</v>
      </c>
      <c r="K136">
        <v>74.506248771567599</v>
      </c>
      <c r="L136">
        <f>(Table2[[#This Row],[6M Return vs Nifty]]-AVERAGE(Table2[6M Return vs Nifty]))/_xlfn.STDEV.P(Table2[6M Return vs Nifty])</f>
        <v>2.0018922640803138</v>
      </c>
      <c r="M136">
        <v>24.810518852814202</v>
      </c>
      <c r="N136">
        <f>(Table2[[#This Row],[1W Return vs Nifty]]-AVERAGE(Table2[1W Return vs Nifty]))/_xlfn.STDEV.P(Table2[1W Return vs Nifty])</f>
        <v>4.785046312528257</v>
      </c>
      <c r="O136">
        <v>132.91</v>
      </c>
      <c r="P136">
        <v>166.88377035756801</v>
      </c>
      <c r="Q136">
        <v>136.61409156907899</v>
      </c>
      <c r="R136">
        <v>90.840807445938395</v>
      </c>
      <c r="S136" s="1">
        <f>(Table2[[#This Row],[Close Price]]-Table2[[#This Row],[20D EMA]])/Table2[[#This Row],[20D EMA]]</f>
        <v>0.74719735159130241</v>
      </c>
      <c r="T136" s="1">
        <f>(Table2[[#This Row],[Close Price]]-Table2[[#This Row],[50D EMA]])/Table2[[#This Row],[50D EMA]]</f>
        <v>0.39150739165612969</v>
      </c>
      <c r="U136" s="1">
        <f>(Table2[[#This Row],[Close Price]]-Table2[[#This Row],[200D EMA]])/Table2[[#This Row],[200D EMA]]</f>
        <v>0.69982464717102644</v>
      </c>
      <c r="V136">
        <v>2.6583623756247099</v>
      </c>
      <c r="W136">
        <v>228.5</v>
      </c>
      <c r="X136">
        <v>240.7</v>
      </c>
      <c r="Y136">
        <v>212</v>
      </c>
      <c r="Z136">
        <v>237.85</v>
      </c>
      <c r="AA136">
        <v>212</v>
      </c>
      <c r="AB136">
        <v>237.85</v>
      </c>
      <c r="AC136" s="1">
        <f>(Table2[[#This Row],[Close Price]]/Table2[[#This Row],[Day Low]])-1</f>
        <v>1.6280087527352327E-2</v>
      </c>
      <c r="AD136" s="1">
        <f>(Table2[[#This Row],[Day High]]/Table2[[#This Row],[Close Price]])-1</f>
        <v>3.6517095857376614E-2</v>
      </c>
      <c r="AE136" s="1">
        <f>(Table2[[#This Row],[Close Price]]/Table2[[#This Row],[Current Week Low]])-1</f>
        <v>9.5377358490565944E-2</v>
      </c>
      <c r="AF136" s="1">
        <f>(Table2[[#This Row],[Current Week High]]/Table2[[#This Row],[Close Price]])-1</f>
        <v>2.4244251141159134E-2</v>
      </c>
      <c r="AG136" s="1">
        <f>(Table2[[#This Row],[Close Price]]/Table2[[#This Row],[Current Month Low]])-1</f>
        <v>9.5377358490565944E-2</v>
      </c>
      <c r="AH136" s="1">
        <f>(Table2[[#This Row],[Current Month High]]/Table2[[#This Row],[Close Price]])-1</f>
        <v>2.4244251141159134E-2</v>
      </c>
      <c r="AI136">
        <v>2.4244251141159099</v>
      </c>
      <c r="AJ136">
        <v>156.17209045780399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0.47</v>
      </c>
      <c r="AM136" t="s">
        <v>3215</v>
      </c>
      <c r="AN136">
        <v>32.909999999999997</v>
      </c>
      <c r="AO136" t="s">
        <v>3215</v>
      </c>
      <c r="AP136">
        <v>2.1187581090399998E-3</v>
      </c>
      <c r="AQ136">
        <f>(Table2[[#This Row],[Sharpe Ratio]]-AVERAGE(Table2[Sharpe Ratio]))/_xlfn.STDEV.P(Table2[Sharpe Ratio])</f>
        <v>-0.65477577288782718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57</v>
      </c>
      <c r="AT136">
        <f>_xlfn.RANK.AVG(Table2[[#This Row],[6M Return vs Nifty Z-Score]],Table2[6M Return vs Nifty Z-Score])</f>
        <v>31</v>
      </c>
      <c r="AU136">
        <f>_xlfn.RANK.AVG(Table2[[#This Row],[Sharpe Ratio Z-Score]],Table2[Sharpe Ratio Z-Score])</f>
        <v>496</v>
      </c>
      <c r="AV136">
        <f>(Table2[[#This Row],[Rank 1Y]]+Table2[[#This Row],[Rank 6M]]+Table2[[#This Row],[Rank Sharpe]])/3</f>
        <v>194.66666666666666</v>
      </c>
    </row>
    <row r="137" spans="1:48" x14ac:dyDescent="0.3">
      <c r="A137" t="s">
        <v>285</v>
      </c>
      <c r="B137" t="s">
        <v>286</v>
      </c>
      <c r="C137" t="s">
        <v>3168</v>
      </c>
      <c r="D137" t="s">
        <v>287</v>
      </c>
      <c r="E137">
        <v>99397.672707079997</v>
      </c>
      <c r="F137">
        <v>11458.7</v>
      </c>
      <c r="G137">
        <v>148.92799154235399</v>
      </c>
      <c r="H137">
        <f>(Table2[[#This Row],[1Y Return vs Nifty]]-AVERAGE(Table2[1Y Return vs Nifty]))/_xlfn.STDEV.P(Table2[1Y Return vs Nifty])</f>
        <v>2.0919239646619854</v>
      </c>
      <c r="I137">
        <v>2.5303014738447902</v>
      </c>
      <c r="J137">
        <f>(Table2[[#This Row],[1M Return vs Nifty]]-AVERAGE(Table2[1M Return vs Nifty]))/_xlfn.STDEV.P(Table2[1M Return vs Nifty])</f>
        <v>0.31443140507183753</v>
      </c>
      <c r="K137">
        <v>12.4309034788264</v>
      </c>
      <c r="L137">
        <f>(Table2[[#This Row],[6M Return vs Nifty]]-AVERAGE(Table2[6M Return vs Nifty]))/_xlfn.STDEV.P(Table2[6M Return vs Nifty])</f>
        <v>5.8873177192822618E-2</v>
      </c>
      <c r="M137">
        <v>0.68595129338456295</v>
      </c>
      <c r="N137">
        <f>(Table2[[#This Row],[1W Return vs Nifty]]-AVERAGE(Table2[1W Return vs Nifty]))/_xlfn.STDEV.P(Table2[1W Return vs Nifty])</f>
        <v>5.3183478510019006E-2</v>
      </c>
      <c r="O137">
        <v>11363.28</v>
      </c>
      <c r="P137">
        <v>10969.0346038224</v>
      </c>
      <c r="Q137">
        <v>8747.6040146575197</v>
      </c>
      <c r="R137">
        <v>51.802673668134801</v>
      </c>
      <c r="S137" s="1">
        <f>(Table2[[#This Row],[Close Price]]-Table2[[#This Row],[20D EMA]])/Table2[[#This Row],[20D EMA]]</f>
        <v>8.3972233369238522E-3</v>
      </c>
      <c r="T137" s="1">
        <f>(Table2[[#This Row],[Close Price]]-Table2[[#This Row],[50D EMA]])/Table2[[#This Row],[50D EMA]]</f>
        <v>4.4640701197803348E-2</v>
      </c>
      <c r="U137" s="1">
        <f>(Table2[[#This Row],[Close Price]]-Table2[[#This Row],[200D EMA]])/Table2[[#This Row],[200D EMA]]</f>
        <v>0.30992440682039996</v>
      </c>
      <c r="V137">
        <v>1.09107804385646</v>
      </c>
      <c r="W137">
        <v>11265.55</v>
      </c>
      <c r="X137">
        <v>11487</v>
      </c>
      <c r="Y137">
        <v>11265.55</v>
      </c>
      <c r="Z137">
        <v>11487</v>
      </c>
      <c r="AA137">
        <v>10651.25</v>
      </c>
      <c r="AB137">
        <v>12619</v>
      </c>
      <c r="AC137" s="1">
        <f>(Table2[[#This Row],[Close Price]]/Table2[[#This Row],[Day Low]])-1</f>
        <v>1.7145190425678525E-2</v>
      </c>
      <c r="AD137" s="1">
        <f>(Table2[[#This Row],[Day High]]/Table2[[#This Row],[Close Price]])-1</f>
        <v>2.4697391501653509E-3</v>
      </c>
      <c r="AE137" s="1">
        <f>(Table2[[#This Row],[Close Price]]/Table2[[#This Row],[Current Week Low]])-1</f>
        <v>1.7145190425678525E-2</v>
      </c>
      <c r="AF137" s="1">
        <f>(Table2[[#This Row],[Current Week High]]/Table2[[#This Row],[Close Price]])-1</f>
        <v>2.4697391501653509E-3</v>
      </c>
      <c r="AG137" s="1">
        <f>(Table2[[#This Row],[Close Price]]/Table2[[#This Row],[Current Month Low]])-1</f>
        <v>7.5808003755427844E-2</v>
      </c>
      <c r="AH137" s="1">
        <f>(Table2[[#This Row],[Current Month High]]/Table2[[#This Row],[Close Price]])-1</f>
        <v>0.10125930515678028</v>
      </c>
      <c r="AI137">
        <v>10.125930515678</v>
      </c>
      <c r="AJ137">
        <v>196.18227874276201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</v>
      </c>
      <c r="AM137" t="s">
        <v>3216</v>
      </c>
      <c r="AN137">
        <v>-1.01</v>
      </c>
      <c r="AO137" t="s">
        <v>3214</v>
      </c>
      <c r="AP137">
        <v>8.8034108011127002E-2</v>
      </c>
      <c r="AQ137">
        <f>(Table2[[#This Row],[Sharpe Ratio]]-AVERAGE(Table2[Sharpe Ratio]))/_xlfn.STDEV.P(Table2[Sharpe Ratio])</f>
        <v>0.33637536515944283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2.8547873905961079</v>
      </c>
      <c r="AS137">
        <f>_xlfn.RANK.AVG(Table2[[#This Row],[1Y Return vs Nifty Z-Score]],Table2[1Y Return vs Nifty Z-Score])</f>
        <v>37</v>
      </c>
      <c r="AT137">
        <f>_xlfn.RANK.AVG(Table2[[#This Row],[6M Return vs Nifty Z-Score]],Table2[6M Return vs Nifty Z-Score])</f>
        <v>296</v>
      </c>
      <c r="AU137">
        <f>_xlfn.RANK.AVG(Table2[[#This Row],[Sharpe Ratio Z-Score]],Table2[Sharpe Ratio Z-Score])</f>
        <v>255</v>
      </c>
      <c r="AV137">
        <f>(Table2[[#This Row],[Rank 1Y]]+Table2[[#This Row],[Rank 6M]]+Table2[[#This Row],[Rank Sharpe]])/3</f>
        <v>196</v>
      </c>
    </row>
    <row r="138" spans="1:48" x14ac:dyDescent="0.3">
      <c r="A138" t="s">
        <v>1651</v>
      </c>
      <c r="B138" t="s">
        <v>1652</v>
      </c>
      <c r="C138" t="s">
        <v>3176</v>
      </c>
      <c r="D138" t="s">
        <v>135</v>
      </c>
      <c r="E138">
        <v>5540.58</v>
      </c>
      <c r="F138">
        <v>9234.2999999999993</v>
      </c>
      <c r="G138">
        <v>28.130270584017801</v>
      </c>
      <c r="H138">
        <f>(Table2[[#This Row],[1Y Return vs Nifty]]-AVERAGE(Table2[1Y Return vs Nifty]))/_xlfn.STDEV.P(Table2[1Y Return vs Nifty])</f>
        <v>6.4353682212759805E-2</v>
      </c>
      <c r="I138">
        <v>7.4266923960434701</v>
      </c>
      <c r="J138">
        <f>(Table2[[#This Row],[1M Return vs Nifty]]-AVERAGE(Table2[1M Return vs Nifty]))/_xlfn.STDEV.P(Table2[1M Return vs Nifty])</f>
        <v>0.76872925782343815</v>
      </c>
      <c r="K138">
        <v>35.259565414896102</v>
      </c>
      <c r="L138">
        <f>(Table2[[#This Row],[6M Return vs Nifty]]-AVERAGE(Table2[6M Return vs Nifty]))/_xlfn.STDEV.P(Table2[6M Return vs Nifty])</f>
        <v>0.77343264779591603</v>
      </c>
      <c r="M138">
        <v>-6.9810960397843704</v>
      </c>
      <c r="N138">
        <f>(Table2[[#This Row],[1W Return vs Nifty]]-AVERAGE(Table2[1W Return vs Nifty]))/_xlfn.STDEV.P(Table2[1W Return vs Nifty])</f>
        <v>-1.4506534807684526</v>
      </c>
      <c r="O138">
        <v>7034.94</v>
      </c>
      <c r="P138">
        <v>8084.3357603282202</v>
      </c>
      <c r="Q138">
        <v>6971.4857135761904</v>
      </c>
      <c r="R138">
        <v>65.444064743500405</v>
      </c>
      <c r="S138" s="1">
        <f>(Table2[[#This Row],[Close Price]]-Table2[[#This Row],[20D EMA]])/Table2[[#This Row],[20D EMA]]</f>
        <v>0.31263379645028955</v>
      </c>
      <c r="T138" s="1">
        <f>(Table2[[#This Row],[Close Price]]-Table2[[#This Row],[50D EMA]])/Table2[[#This Row],[50D EMA]]</f>
        <v>0.14224597712961529</v>
      </c>
      <c r="U138" s="1">
        <f>(Table2[[#This Row],[Close Price]]-Table2[[#This Row],[200D EMA]])/Table2[[#This Row],[200D EMA]]</f>
        <v>0.32458135602533483</v>
      </c>
      <c r="V138">
        <v>1.6939219654415001</v>
      </c>
      <c r="W138">
        <v>9230</v>
      </c>
      <c r="X138">
        <v>9486.9500000000007</v>
      </c>
      <c r="Y138">
        <v>8705</v>
      </c>
      <c r="Z138">
        <v>9624</v>
      </c>
      <c r="AA138">
        <v>8705</v>
      </c>
      <c r="AB138">
        <v>9624</v>
      </c>
      <c r="AC138" s="1">
        <f>(Table2[[#This Row],[Close Price]]/Table2[[#This Row],[Day Low]])-1</f>
        <v>4.658721560129031E-4</v>
      </c>
      <c r="AD138" s="1">
        <f>(Table2[[#This Row],[Day High]]/Table2[[#This Row],[Close Price]])-1</f>
        <v>2.7359951485223633E-2</v>
      </c>
      <c r="AE138" s="1">
        <f>(Table2[[#This Row],[Close Price]]/Table2[[#This Row],[Current Week Low]])-1</f>
        <v>6.0804135554278993E-2</v>
      </c>
      <c r="AF138" s="1">
        <f>(Table2[[#This Row],[Current Week High]]/Table2[[#This Row],[Close Price]])-1</f>
        <v>4.2201357980572451E-2</v>
      </c>
      <c r="AG138" s="1">
        <f>(Table2[[#This Row],[Close Price]]/Table2[[#This Row],[Current Month Low]])-1</f>
        <v>6.0804135554278993E-2</v>
      </c>
      <c r="AH138" s="1">
        <f>(Table2[[#This Row],[Current Month High]]/Table2[[#This Row],[Close Price]])-1</f>
        <v>4.2201357980572451E-2</v>
      </c>
      <c r="AI138">
        <v>4.2201357980572398</v>
      </c>
      <c r="AJ138">
        <v>95.061311139510494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0.19</v>
      </c>
      <c r="AM138" t="s">
        <v>3215</v>
      </c>
      <c r="AN138">
        <v>18.190000000000001</v>
      </c>
      <c r="AO138" t="s">
        <v>3215</v>
      </c>
      <c r="AP138">
        <v>0.114796784500259</v>
      </c>
      <c r="AQ138">
        <f>(Table2[[#This Row],[Sharpe Ratio]]-AVERAGE(Table2[Sharpe Ratio]))/_xlfn.STDEV.P(Table2[Sharpe Ratio])</f>
        <v>0.64511946373582241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280</v>
      </c>
      <c r="AT138">
        <f>_xlfn.RANK.AVG(Table2[[#This Row],[6M Return vs Nifty Z-Score]],Table2[6M Return vs Nifty Z-Score])</f>
        <v>122</v>
      </c>
      <c r="AU138">
        <f>_xlfn.RANK.AVG(Table2[[#This Row],[Sharpe Ratio Z-Score]],Table2[Sharpe Ratio Z-Score])</f>
        <v>187</v>
      </c>
      <c r="AV138">
        <f>(Table2[[#This Row],[Rank 1Y]]+Table2[[#This Row],[Rank 6M]]+Table2[[#This Row],[Rank Sharpe]])/3</f>
        <v>196.33333333333334</v>
      </c>
    </row>
    <row r="139" spans="1:48" x14ac:dyDescent="0.3">
      <c r="A139" t="s">
        <v>1185</v>
      </c>
      <c r="B139" t="s">
        <v>1186</v>
      </c>
      <c r="C139" t="s">
        <v>3172</v>
      </c>
      <c r="D139" t="s">
        <v>46</v>
      </c>
      <c r="E139">
        <v>10607.34500673</v>
      </c>
      <c r="F139">
        <v>6710.05</v>
      </c>
      <c r="G139">
        <v>31.602286047537</v>
      </c>
      <c r="H139">
        <f>(Table2[[#This Row],[1Y Return vs Nifty]]-AVERAGE(Table2[1Y Return vs Nifty]))/_xlfn.STDEV.P(Table2[1Y Return vs Nifty])</f>
        <v>0.12263090233071015</v>
      </c>
      <c r="I139">
        <v>-0.97575202942655503</v>
      </c>
      <c r="J139">
        <f>(Table2[[#This Row],[1M Return vs Nifty]]-AVERAGE(Table2[1M Return vs Nifty]))/_xlfn.STDEV.P(Table2[1M Return vs Nifty])</f>
        <v>-1.0867902821897802E-2</v>
      </c>
      <c r="K139">
        <v>11.852966479592601</v>
      </c>
      <c r="L139">
        <f>(Table2[[#This Row],[6M Return vs Nifty]]-AVERAGE(Table2[6M Return vs Nifty]))/_xlfn.STDEV.P(Table2[6M Return vs Nifty])</f>
        <v>4.0783183247012633E-2</v>
      </c>
      <c r="M139">
        <v>1.5515507589881701</v>
      </c>
      <c r="N139">
        <f>(Table2[[#This Row],[1W Return vs Nifty]]-AVERAGE(Table2[1W Return vs Nifty]))/_xlfn.STDEV.P(Table2[1W Return vs Nifty])</f>
        <v>0.22296467480900847</v>
      </c>
      <c r="O139">
        <v>6555.94</v>
      </c>
      <c r="P139">
        <v>6277.92284130393</v>
      </c>
      <c r="Q139">
        <v>5336.0053085547897</v>
      </c>
      <c r="R139">
        <v>61.853810710428</v>
      </c>
      <c r="S139" s="1">
        <f>(Table2[[#This Row],[Close Price]]-Table2[[#This Row],[20D EMA]])/Table2[[#This Row],[20D EMA]]</f>
        <v>2.3506926542951979E-2</v>
      </c>
      <c r="T139" s="1">
        <f>(Table2[[#This Row],[Close Price]]-Table2[[#This Row],[50D EMA]])/Table2[[#This Row],[50D EMA]]</f>
        <v>6.8832824107522325E-2</v>
      </c>
      <c r="U139" s="1">
        <f>(Table2[[#This Row],[Close Price]]-Table2[[#This Row],[200D EMA]])/Table2[[#This Row],[200D EMA]]</f>
        <v>0.257504371152389</v>
      </c>
      <c r="V139">
        <v>0.47014107332378702</v>
      </c>
      <c r="W139">
        <v>6678</v>
      </c>
      <c r="X139">
        <v>6771.95</v>
      </c>
      <c r="Y139">
        <v>6678</v>
      </c>
      <c r="Z139">
        <v>6771.95</v>
      </c>
      <c r="AA139">
        <v>6136</v>
      </c>
      <c r="AB139">
        <v>6849.95</v>
      </c>
      <c r="AC139" s="1">
        <f>(Table2[[#This Row],[Close Price]]/Table2[[#This Row],[Day Low]])-1</f>
        <v>4.7993411200959457E-3</v>
      </c>
      <c r="AD139" s="1">
        <f>(Table2[[#This Row],[Day High]]/Table2[[#This Row],[Close Price]])-1</f>
        <v>9.2249685173730889E-3</v>
      </c>
      <c r="AE139" s="1">
        <f>(Table2[[#This Row],[Close Price]]/Table2[[#This Row],[Current Week Low]])-1</f>
        <v>4.7993411200959457E-3</v>
      </c>
      <c r="AF139" s="1">
        <f>(Table2[[#This Row],[Current Week High]]/Table2[[#This Row],[Close Price]])-1</f>
        <v>9.2249685173730889E-3</v>
      </c>
      <c r="AG139" s="1">
        <f>(Table2[[#This Row],[Close Price]]/Table2[[#This Row],[Current Month Low]])-1</f>
        <v>9.3554432855280423E-2</v>
      </c>
      <c r="AH139" s="1">
        <f>(Table2[[#This Row],[Current Month High]]/Table2[[#This Row],[Close Price]])-1</f>
        <v>2.0849323030379674E-2</v>
      </c>
      <c r="AI139">
        <v>11.0274886178195</v>
      </c>
      <c r="AJ139">
        <v>99.410095246586096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0.18</v>
      </c>
      <c r="AM139" t="s">
        <v>3215</v>
      </c>
      <c r="AN139">
        <v>2.12</v>
      </c>
      <c r="AO139" t="s">
        <v>3215</v>
      </c>
      <c r="AP139">
        <v>0.207806224391512</v>
      </c>
      <c r="AQ139">
        <f>(Table2[[#This Row],[Sharpe Ratio]]-AVERAGE(Table2[Sharpe Ratio]))/_xlfn.STDEV.P(Table2[Sharpe Ratio])</f>
        <v>1.7181106382164517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2.0936214957812851</v>
      </c>
      <c r="AS139">
        <f>_xlfn.RANK.AVG(Table2[[#This Row],[1Y Return vs Nifty Z-Score]],Table2[1Y Return vs Nifty Z-Score])</f>
        <v>263</v>
      </c>
      <c r="AT139">
        <f>_xlfn.RANK.AVG(Table2[[#This Row],[6M Return vs Nifty Z-Score]],Table2[6M Return vs Nifty Z-Score])</f>
        <v>302</v>
      </c>
      <c r="AU139">
        <f>_xlfn.RANK.AVG(Table2[[#This Row],[Sharpe Ratio Z-Score]],Table2[Sharpe Ratio Z-Score])</f>
        <v>26</v>
      </c>
      <c r="AV139">
        <f>(Table2[[#This Row],[Rank 1Y]]+Table2[[#This Row],[Rank 6M]]+Table2[[#This Row],[Rank Sharpe]])/3</f>
        <v>197</v>
      </c>
    </row>
    <row r="140" spans="1:48" x14ac:dyDescent="0.3">
      <c r="A140" t="s">
        <v>1463</v>
      </c>
      <c r="B140" t="s">
        <v>1464</v>
      </c>
      <c r="C140" t="s">
        <v>3175</v>
      </c>
      <c r="D140" t="s">
        <v>187</v>
      </c>
      <c r="E140">
        <v>7406.2815463999996</v>
      </c>
      <c r="F140">
        <v>515.6</v>
      </c>
      <c r="G140">
        <v>24.598473585441798</v>
      </c>
      <c r="H140">
        <f>(Table2[[#This Row],[1Y Return vs Nifty]]-AVERAGE(Table2[1Y Return vs Nifty]))/_xlfn.STDEV.P(Table2[1Y Return vs Nifty])</f>
        <v>5.0730386613311428E-3</v>
      </c>
      <c r="I140">
        <v>-1.88209011449444</v>
      </c>
      <c r="J140">
        <f>(Table2[[#This Row],[1M Return vs Nifty]]-AVERAGE(Table2[1M Return vs Nifty]))/_xlfn.STDEV.P(Table2[1M Return vs Nifty])</f>
        <v>-9.4959931513194831E-2</v>
      </c>
      <c r="K140">
        <v>27.677651942409401</v>
      </c>
      <c r="L140">
        <f>(Table2[[#This Row],[6M Return vs Nifty]]-AVERAGE(Table2[6M Return vs Nifty]))/_xlfn.STDEV.P(Table2[6M Return vs Nifty])</f>
        <v>0.53611133250242315</v>
      </c>
      <c r="M140">
        <v>-3.0970785059780299</v>
      </c>
      <c r="N140">
        <f>(Table2[[#This Row],[1W Return vs Nifty]]-AVERAGE(Table2[1W Return vs Nifty]))/_xlfn.STDEV.P(Table2[1W Return vs Nifty])</f>
        <v>-0.68883098717893787</v>
      </c>
      <c r="O140">
        <v>522.04</v>
      </c>
      <c r="P140">
        <v>508.29789988085298</v>
      </c>
      <c r="Q140">
        <v>426.70177160644499</v>
      </c>
      <c r="R140">
        <v>41.938043024477501</v>
      </c>
      <c r="S140" s="1">
        <f>(Table2[[#This Row],[Close Price]]-Table2[[#This Row],[20D EMA]])/Table2[[#This Row],[20D EMA]]</f>
        <v>-1.2336219446785575E-2</v>
      </c>
      <c r="T140" s="1">
        <f>(Table2[[#This Row],[Close Price]]-Table2[[#This Row],[50D EMA]])/Table2[[#This Row],[50D EMA]]</f>
        <v>1.4365788489109797E-2</v>
      </c>
      <c r="U140" s="1">
        <f>(Table2[[#This Row],[Close Price]]-Table2[[#This Row],[200D EMA]])/Table2[[#This Row],[200D EMA]]</f>
        <v>0.20833808132286716</v>
      </c>
      <c r="V140">
        <v>0.46192084409402101</v>
      </c>
      <c r="W140">
        <v>507.2</v>
      </c>
      <c r="X140">
        <v>522.95000000000005</v>
      </c>
      <c r="Y140">
        <v>507.2</v>
      </c>
      <c r="Z140">
        <v>522.95000000000005</v>
      </c>
      <c r="AA140">
        <v>502.6</v>
      </c>
      <c r="AB140">
        <v>559.54999999999995</v>
      </c>
      <c r="AC140" s="1">
        <f>(Table2[[#This Row],[Close Price]]/Table2[[#This Row],[Day Low]])-1</f>
        <v>1.6561514195583715E-2</v>
      </c>
      <c r="AD140" s="1">
        <f>(Table2[[#This Row],[Day High]]/Table2[[#This Row],[Close Price]])-1</f>
        <v>1.4255236617533029E-2</v>
      </c>
      <c r="AE140" s="1">
        <f>(Table2[[#This Row],[Close Price]]/Table2[[#This Row],[Current Week Low]])-1</f>
        <v>1.6561514195583715E-2</v>
      </c>
      <c r="AF140" s="1">
        <f>(Table2[[#This Row],[Current Week High]]/Table2[[#This Row],[Close Price]])-1</f>
        <v>1.4255236617533029E-2</v>
      </c>
      <c r="AG140" s="1">
        <f>(Table2[[#This Row],[Close Price]]/Table2[[#This Row],[Current Month Low]])-1</f>
        <v>2.5865499403103787E-2</v>
      </c>
      <c r="AH140" s="1">
        <f>(Table2[[#This Row],[Current Month High]]/Table2[[#This Row],[Close Price]])-1</f>
        <v>8.5240496508921515E-2</v>
      </c>
      <c r="AI140">
        <v>8.5240496508921506</v>
      </c>
      <c r="AJ140">
        <v>89.872951574295698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-0.02</v>
      </c>
      <c r="AM140" t="s">
        <v>3214</v>
      </c>
      <c r="AN140">
        <v>1.23</v>
      </c>
      <c r="AO140" t="s">
        <v>3215</v>
      </c>
      <c r="AP140">
        <v>0.13894494911001901</v>
      </c>
      <c r="AQ140">
        <f>(Table2[[#This Row],[Sharpe Ratio]]-AVERAGE(Table2[Sharpe Ratio]))/_xlfn.STDEV.P(Table2[Sharpe Ratio])</f>
        <v>0.92370158977026495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0.68109504224188655</v>
      </c>
      <c r="AS140">
        <f>_xlfn.RANK.AVG(Table2[[#This Row],[1Y Return vs Nifty Z-Score]],Table2[1Y Return vs Nifty Z-Score])</f>
        <v>304</v>
      </c>
      <c r="AT140">
        <f>_xlfn.RANK.AVG(Table2[[#This Row],[6M Return vs Nifty Z-Score]],Table2[6M Return vs Nifty Z-Score])</f>
        <v>166</v>
      </c>
      <c r="AU140">
        <f>_xlfn.RANK.AVG(Table2[[#This Row],[Sharpe Ratio Z-Score]],Table2[Sharpe Ratio Z-Score])</f>
        <v>122</v>
      </c>
      <c r="AV140">
        <f>(Table2[[#This Row],[Rank 1Y]]+Table2[[#This Row],[Rank 6M]]+Table2[[#This Row],[Rank Sharpe]])/3</f>
        <v>197.33333333333334</v>
      </c>
    </row>
    <row r="141" spans="1:48" x14ac:dyDescent="0.3">
      <c r="A141" t="s">
        <v>477</v>
      </c>
      <c r="B141" t="s">
        <v>478</v>
      </c>
      <c r="C141" t="s">
        <v>3173</v>
      </c>
      <c r="D141" t="s">
        <v>276</v>
      </c>
      <c r="E141">
        <v>46437.475683479999</v>
      </c>
      <c r="F141">
        <v>615.1</v>
      </c>
      <c r="G141">
        <v>49.613703002014397</v>
      </c>
      <c r="H141">
        <f>(Table2[[#This Row],[1Y Return vs Nifty]]-AVERAGE(Table2[1Y Return vs Nifty]))/_xlfn.STDEV.P(Table2[1Y Return vs Nifty])</f>
        <v>0.42494963377677986</v>
      </c>
      <c r="I141">
        <v>7.3487419667415903</v>
      </c>
      <c r="J141">
        <f>(Table2[[#This Row],[1M Return vs Nifty]]-AVERAGE(Table2[1M Return vs Nifty]))/_xlfn.STDEV.P(Table2[1M Return vs Nifty])</f>
        <v>0.76149684660145855</v>
      </c>
      <c r="K141">
        <v>27.7923951970484</v>
      </c>
      <c r="L141">
        <f>(Table2[[#This Row],[6M Return vs Nifty]]-AVERAGE(Table2[6M Return vs Nifty]))/_xlfn.STDEV.P(Table2[6M Return vs Nifty])</f>
        <v>0.53970290872006255</v>
      </c>
      <c r="M141">
        <v>-2.7488324170710299</v>
      </c>
      <c r="N141">
        <f>(Table2[[#This Row],[1W Return vs Nifty]]-AVERAGE(Table2[1W Return vs Nifty]))/_xlfn.STDEV.P(Table2[1W Return vs Nifty])</f>
        <v>-0.6205249866203022</v>
      </c>
      <c r="O141">
        <v>584.01</v>
      </c>
      <c r="P141">
        <v>550.35537348117305</v>
      </c>
      <c r="Q141">
        <v>469.90576370615298</v>
      </c>
      <c r="R141">
        <v>66.944634991717805</v>
      </c>
      <c r="S141" s="1">
        <f>(Table2[[#This Row],[Close Price]]-Table2[[#This Row],[20D EMA]])/Table2[[#This Row],[20D EMA]]</f>
        <v>5.3235389804969148E-2</v>
      </c>
      <c r="T141" s="1">
        <f>(Table2[[#This Row],[Close Price]]-Table2[[#This Row],[50D EMA]])/Table2[[#This Row],[50D EMA]]</f>
        <v>0.11764149064139519</v>
      </c>
      <c r="U141" s="1">
        <f>(Table2[[#This Row],[Close Price]]-Table2[[#This Row],[200D EMA]])/Table2[[#This Row],[200D EMA]]</f>
        <v>0.30898585952361635</v>
      </c>
      <c r="V141">
        <v>0.76967719433015302</v>
      </c>
      <c r="W141">
        <v>592.5</v>
      </c>
      <c r="X141">
        <v>618.79999999999995</v>
      </c>
      <c r="Y141">
        <v>592.5</v>
      </c>
      <c r="Z141">
        <v>618.79999999999995</v>
      </c>
      <c r="AA141">
        <v>537.4</v>
      </c>
      <c r="AB141">
        <v>622.85</v>
      </c>
      <c r="AC141" s="1">
        <f>(Table2[[#This Row],[Close Price]]/Table2[[#This Row],[Day Low]])-1</f>
        <v>3.8143459915611855E-2</v>
      </c>
      <c r="AD141" s="1">
        <f>(Table2[[#This Row],[Day High]]/Table2[[#This Row],[Close Price]])-1</f>
        <v>6.0152820679564289E-3</v>
      </c>
      <c r="AE141" s="1">
        <f>(Table2[[#This Row],[Close Price]]/Table2[[#This Row],[Current Week Low]])-1</f>
        <v>3.8143459915611855E-2</v>
      </c>
      <c r="AF141" s="1">
        <f>(Table2[[#This Row],[Current Week High]]/Table2[[#This Row],[Close Price]])-1</f>
        <v>6.0152820679564289E-3</v>
      </c>
      <c r="AG141" s="1">
        <f>(Table2[[#This Row],[Close Price]]/Table2[[#This Row],[Current Month Low]])-1</f>
        <v>0.14458503907703757</v>
      </c>
      <c r="AH141" s="1">
        <f>(Table2[[#This Row],[Current Month High]]/Table2[[#This Row],[Close Price]])-1</f>
        <v>1.259957730450334E-2</v>
      </c>
      <c r="AI141">
        <v>1.25995773045033</v>
      </c>
      <c r="AJ141">
        <v>96.016571064372201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0.16</v>
      </c>
      <c r="AM141" t="s">
        <v>3215</v>
      </c>
      <c r="AN141">
        <v>6.77</v>
      </c>
      <c r="AO141" t="s">
        <v>3215</v>
      </c>
      <c r="AP141">
        <v>9.2594477198452999E-2</v>
      </c>
      <c r="AQ141">
        <f>(Table2[[#This Row],[Sharpe Ratio]]-AVERAGE(Table2[Sharpe Ratio]))/_xlfn.STDEV.P(Table2[Sharpe Ratio])</f>
        <v>0.38898546469445117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1.4946098671724497</v>
      </c>
      <c r="AS141">
        <f>_xlfn.RANK.AVG(Table2[[#This Row],[1Y Return vs Nifty Z-Score]],Table2[1Y Return vs Nifty Z-Score])</f>
        <v>189</v>
      </c>
      <c r="AT141">
        <f>_xlfn.RANK.AVG(Table2[[#This Row],[6M Return vs Nifty Z-Score]],Table2[6M Return vs Nifty Z-Score])</f>
        <v>165</v>
      </c>
      <c r="AU141">
        <f>_xlfn.RANK.AVG(Table2[[#This Row],[Sharpe Ratio Z-Score]],Table2[Sharpe Ratio Z-Score])</f>
        <v>241</v>
      </c>
      <c r="AV141">
        <f>(Table2[[#This Row],[Rank 1Y]]+Table2[[#This Row],[Rank 6M]]+Table2[[#This Row],[Rank Sharpe]])/3</f>
        <v>198.33333333333334</v>
      </c>
    </row>
    <row r="142" spans="1:48" x14ac:dyDescent="0.3">
      <c r="A142" t="s">
        <v>789</v>
      </c>
      <c r="B142" t="s">
        <v>790</v>
      </c>
      <c r="C142" t="s">
        <v>3170</v>
      </c>
      <c r="D142" t="s">
        <v>722</v>
      </c>
      <c r="E142">
        <v>21394.655212567999</v>
      </c>
      <c r="F142">
        <v>148.38999999999999</v>
      </c>
      <c r="G142">
        <v>60.039784798401598</v>
      </c>
      <c r="H142">
        <f>(Table2[[#This Row],[1Y Return vs Nifty]]-AVERAGE(Table2[1Y Return vs Nifty]))/_xlfn.STDEV.P(Table2[1Y Return vs Nifty])</f>
        <v>0.59994973680050079</v>
      </c>
      <c r="I142">
        <v>0.41484277965739402</v>
      </c>
      <c r="J142">
        <f>(Table2[[#This Row],[1M Return vs Nifty]]-AVERAGE(Table2[1M Return vs Nifty]))/_xlfn.STDEV.P(Table2[1M Return vs Nifty])</f>
        <v>0.11815452325732567</v>
      </c>
      <c r="K142">
        <v>34.892686322578498</v>
      </c>
      <c r="L142">
        <f>(Table2[[#This Row],[6M Return vs Nifty]]-AVERAGE(Table2[6M Return vs Nifty]))/_xlfn.STDEV.P(Table2[6M Return vs Nifty])</f>
        <v>0.76194897298764364</v>
      </c>
      <c r="M142">
        <v>-8.90757643855836</v>
      </c>
      <c r="N142">
        <f>(Table2[[#This Row],[1W Return vs Nifty]]-AVERAGE(Table2[1W Return vs Nifty]))/_xlfn.STDEV.P(Table2[1W Return vs Nifty])</f>
        <v>-1.8285189482827142</v>
      </c>
      <c r="O142">
        <v>152.43</v>
      </c>
      <c r="P142">
        <v>143.52190478349399</v>
      </c>
      <c r="Q142">
        <v>114.951817560333</v>
      </c>
      <c r="R142">
        <v>37.344954549696403</v>
      </c>
      <c r="S142" s="1">
        <f>(Table2[[#This Row],[Close Price]]-Table2[[#This Row],[20D EMA]])/Table2[[#This Row],[20D EMA]]</f>
        <v>-2.6503969034967004E-2</v>
      </c>
      <c r="T142" s="1">
        <f>(Table2[[#This Row],[Close Price]]-Table2[[#This Row],[50D EMA]])/Table2[[#This Row],[50D EMA]]</f>
        <v>3.3918830884035592E-2</v>
      </c>
      <c r="U142" s="1">
        <f>(Table2[[#This Row],[Close Price]]-Table2[[#This Row],[200D EMA]])/Table2[[#This Row],[200D EMA]]</f>
        <v>0.2908886797037098</v>
      </c>
      <c r="V142">
        <v>0.852090326048483</v>
      </c>
      <c r="W142">
        <v>147.55000000000001</v>
      </c>
      <c r="X142">
        <v>151.49</v>
      </c>
      <c r="Y142">
        <v>147.55000000000001</v>
      </c>
      <c r="Z142">
        <v>151.49</v>
      </c>
      <c r="AA142">
        <v>146.01</v>
      </c>
      <c r="AB142">
        <v>171</v>
      </c>
      <c r="AC142" s="1">
        <f>(Table2[[#This Row],[Close Price]]/Table2[[#This Row],[Day Low]])-1</f>
        <v>5.6929854286680293E-3</v>
      </c>
      <c r="AD142" s="1">
        <f>(Table2[[#This Row],[Day High]]/Table2[[#This Row],[Close Price]])-1</f>
        <v>2.089089561291213E-2</v>
      </c>
      <c r="AE142" s="1">
        <f>(Table2[[#This Row],[Close Price]]/Table2[[#This Row],[Current Week Low]])-1</f>
        <v>5.6929854286680293E-3</v>
      </c>
      <c r="AF142" s="1">
        <f>(Table2[[#This Row],[Current Week High]]/Table2[[#This Row],[Close Price]])-1</f>
        <v>2.089089561291213E-2</v>
      </c>
      <c r="AG142" s="1">
        <f>(Table2[[#This Row],[Close Price]]/Table2[[#This Row],[Current Month Low]])-1</f>
        <v>1.6300253407300902E-2</v>
      </c>
      <c r="AH142" s="1">
        <f>(Table2[[#This Row],[Current Month High]]/Table2[[#This Row],[Close Price]])-1</f>
        <v>0.152368758002561</v>
      </c>
      <c r="AI142">
        <v>15.236875800256101</v>
      </c>
      <c r="AJ142">
        <v>141.284552845528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0.11</v>
      </c>
      <c r="AM142" t="s">
        <v>3215</v>
      </c>
      <c r="AN142">
        <v>-1.34</v>
      </c>
      <c r="AO142" t="s">
        <v>3214</v>
      </c>
      <c r="AP142">
        <v>6.6195573569900995E-2</v>
      </c>
      <c r="AQ142">
        <f>(Table2[[#This Row],[Sharpe Ratio]]-AVERAGE(Table2[Sharpe Ratio]))/_xlfn.STDEV.P(Table2[Sharpe Ratio])</f>
        <v>8.4437983895517293E-2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-0.26402773134172697</v>
      </c>
      <c r="AS142">
        <f>_xlfn.RANK.AVG(Table2[[#This Row],[1Y Return vs Nifty Z-Score]],Table2[1Y Return vs Nifty Z-Score])</f>
        <v>154</v>
      </c>
      <c r="AT142">
        <f>_xlfn.RANK.AVG(Table2[[#This Row],[6M Return vs Nifty Z-Score]],Table2[6M Return vs Nifty Z-Score])</f>
        <v>124</v>
      </c>
      <c r="AU142">
        <f>_xlfn.RANK.AVG(Table2[[#This Row],[Sharpe Ratio Z-Score]],Table2[Sharpe Ratio Z-Score])</f>
        <v>321</v>
      </c>
      <c r="AV142">
        <f>(Table2[[#This Row],[Rank 1Y]]+Table2[[#This Row],[Rank 6M]]+Table2[[#This Row],[Rank Sharpe]])/3</f>
        <v>199.66666666666666</v>
      </c>
    </row>
    <row r="143" spans="1:48" x14ac:dyDescent="0.3">
      <c r="A143" t="s">
        <v>950</v>
      </c>
      <c r="B143" t="s">
        <v>951</v>
      </c>
      <c r="C143" t="s">
        <v>3169</v>
      </c>
      <c r="D143" t="s">
        <v>228</v>
      </c>
      <c r="E143">
        <v>16294.252283595</v>
      </c>
      <c r="F143">
        <v>3925.35</v>
      </c>
      <c r="G143">
        <v>94.689961098633205</v>
      </c>
      <c r="H143">
        <f>(Table2[[#This Row],[1Y Return vs Nifty]]-AVERAGE(Table2[1Y Return vs Nifty]))/_xlfn.STDEV.P(Table2[1Y Return vs Nifty])</f>
        <v>1.1815473629031292</v>
      </c>
      <c r="I143">
        <v>1.74994004695827</v>
      </c>
      <c r="J143">
        <f>(Table2[[#This Row],[1M Return vs Nifty]]-AVERAGE(Table2[1M Return vs Nifty]))/_xlfn.STDEV.P(Table2[1M Return vs Nifty])</f>
        <v>0.24202776609818943</v>
      </c>
      <c r="K143">
        <v>-7.1841633611443996</v>
      </c>
      <c r="L143">
        <f>(Table2[[#This Row],[6M Return vs Nifty]]-AVERAGE(Table2[6M Return vs Nifty]))/_xlfn.STDEV.P(Table2[6M Return vs Nifty])</f>
        <v>-0.55509762040649191</v>
      </c>
      <c r="M143">
        <v>-0.35018617387646001</v>
      </c>
      <c r="N143">
        <f>(Table2[[#This Row],[1W Return vs Nifty]]-AVERAGE(Table2[1W Return vs Nifty]))/_xlfn.STDEV.P(Table2[1W Return vs Nifty])</f>
        <v>-0.15004753734915766</v>
      </c>
      <c r="O143">
        <v>3878.28</v>
      </c>
      <c r="P143">
        <v>3840.8783212049998</v>
      </c>
      <c r="Q143">
        <v>3454.4847526920598</v>
      </c>
      <c r="R143">
        <v>56.1431615671708</v>
      </c>
      <c r="S143" s="1">
        <f>(Table2[[#This Row],[Close Price]]-Table2[[#This Row],[20D EMA]])/Table2[[#This Row],[20D EMA]]</f>
        <v>1.2136823540332237E-2</v>
      </c>
      <c r="T143" s="1">
        <f>(Table2[[#This Row],[Close Price]]-Table2[[#This Row],[50D EMA]])/Table2[[#This Row],[50D EMA]]</f>
        <v>2.1992802617214594E-2</v>
      </c>
      <c r="U143" s="1">
        <f>(Table2[[#This Row],[Close Price]]-Table2[[#This Row],[200D EMA]])/Table2[[#This Row],[200D EMA]]</f>
        <v>0.13630549300905079</v>
      </c>
      <c r="V143">
        <v>0.86883436312912099</v>
      </c>
      <c r="W143">
        <v>3756</v>
      </c>
      <c r="X143">
        <v>3998</v>
      </c>
      <c r="Y143">
        <v>3756</v>
      </c>
      <c r="Z143">
        <v>3998</v>
      </c>
      <c r="AA143">
        <v>3754.2</v>
      </c>
      <c r="AB143">
        <v>4049.55</v>
      </c>
      <c r="AC143" s="1">
        <f>(Table2[[#This Row],[Close Price]]/Table2[[#This Row],[Day Low]])-1</f>
        <v>4.5087859424919996E-2</v>
      </c>
      <c r="AD143" s="1">
        <f>(Table2[[#This Row],[Day High]]/Table2[[#This Row],[Close Price]])-1</f>
        <v>1.8507903753805399E-2</v>
      </c>
      <c r="AE143" s="1">
        <f>(Table2[[#This Row],[Close Price]]/Table2[[#This Row],[Current Week Low]])-1</f>
        <v>4.5087859424919996E-2</v>
      </c>
      <c r="AF143" s="1">
        <f>(Table2[[#This Row],[Current Week High]]/Table2[[#This Row],[Close Price]])-1</f>
        <v>1.8507903753805399E-2</v>
      </c>
      <c r="AG143" s="1">
        <f>(Table2[[#This Row],[Close Price]]/Table2[[#This Row],[Current Month Low]])-1</f>
        <v>4.5588940386766863E-2</v>
      </c>
      <c r="AH143" s="1">
        <f>(Table2[[#This Row],[Current Month High]]/Table2[[#This Row],[Close Price]])-1</f>
        <v>3.1640490656884124E-2</v>
      </c>
      <c r="AI143">
        <v>9.54309806768822</v>
      </c>
      <c r="AJ143">
        <v>137.611985472154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-0.09</v>
      </c>
      <c r="AM143" t="s">
        <v>3214</v>
      </c>
      <c r="AN143">
        <v>0.65</v>
      </c>
      <c r="AO143" t="s">
        <v>3215</v>
      </c>
      <c r="AP143">
        <v>0.25795484356387299</v>
      </c>
      <c r="AQ143">
        <f>(Table2[[#This Row],[Sharpe Ratio]]-AVERAGE(Table2[Sharpe Ratio]))/_xlfn.STDEV.P(Table2[Sharpe Ratio])</f>
        <v>2.2966435897883262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3.0150735610339954</v>
      </c>
      <c r="AS143">
        <f>_xlfn.RANK.AVG(Table2[[#This Row],[1Y Return vs Nifty Z-Score]],Table2[1Y Return vs Nifty Z-Score])</f>
        <v>77</v>
      </c>
      <c r="AT143">
        <f>_xlfn.RANK.AVG(Table2[[#This Row],[6M Return vs Nifty Z-Score]],Table2[6M Return vs Nifty Z-Score])</f>
        <v>517</v>
      </c>
      <c r="AU143">
        <f>_xlfn.RANK.AVG(Table2[[#This Row],[Sharpe Ratio Z-Score]],Table2[Sharpe Ratio Z-Score])</f>
        <v>7</v>
      </c>
      <c r="AV143">
        <f>(Table2[[#This Row],[Rank 1Y]]+Table2[[#This Row],[Rank 6M]]+Table2[[#This Row],[Rank Sharpe]])/3</f>
        <v>200.33333333333334</v>
      </c>
    </row>
    <row r="144" spans="1:48" x14ac:dyDescent="0.3">
      <c r="A144" t="s">
        <v>283</v>
      </c>
      <c r="B144" t="s">
        <v>284</v>
      </c>
      <c r="C144" t="s">
        <v>3173</v>
      </c>
      <c r="D144" t="s">
        <v>54</v>
      </c>
      <c r="E144">
        <v>99945.56109232</v>
      </c>
      <c r="F144">
        <v>2191.1</v>
      </c>
      <c r="G144">
        <v>55.172462091383501</v>
      </c>
      <c r="H144">
        <f>(Table2[[#This Row],[1Y Return vs Nifty]]-AVERAGE(Table2[1Y Return vs Nifty]))/_xlfn.STDEV.P(Table2[1Y Return vs Nifty])</f>
        <v>0.51825250942280854</v>
      </c>
      <c r="I144">
        <v>-2.93655019649416</v>
      </c>
      <c r="J144">
        <f>(Table2[[#This Row],[1M Return vs Nifty]]-AVERAGE(Table2[1M Return vs Nifty]))/_xlfn.STDEV.P(Table2[1M Return vs Nifty])</f>
        <v>-0.19279504285876556</v>
      </c>
      <c r="K144">
        <v>19.3364525524916</v>
      </c>
      <c r="L144">
        <f>(Table2[[#This Row],[6M Return vs Nifty]]-AVERAGE(Table2[6M Return vs Nifty]))/_xlfn.STDEV.P(Table2[6M Return vs Nifty])</f>
        <v>0.27502362456115503</v>
      </c>
      <c r="M144">
        <v>3.0127198135572502</v>
      </c>
      <c r="N144">
        <f>(Table2[[#This Row],[1W Return vs Nifty]]-AVERAGE(Table2[1W Return vs Nifty]))/_xlfn.STDEV.P(Table2[1W Return vs Nifty])</f>
        <v>0.50956262217119785</v>
      </c>
      <c r="O144">
        <v>2198.0300000000002</v>
      </c>
      <c r="P144">
        <v>2097.6522774666901</v>
      </c>
      <c r="Q144">
        <v>1728.6860704219901</v>
      </c>
      <c r="R144">
        <v>45.7407515028939</v>
      </c>
      <c r="S144" s="1">
        <f>(Table2[[#This Row],[Close Price]]-Table2[[#This Row],[20D EMA]])/Table2[[#This Row],[20D EMA]]</f>
        <v>-3.1528232098744285E-3</v>
      </c>
      <c r="T144" s="1">
        <f>(Table2[[#This Row],[Close Price]]-Table2[[#This Row],[50D EMA]])/Table2[[#This Row],[50D EMA]]</f>
        <v>4.4548719316895344E-2</v>
      </c>
      <c r="U144" s="1">
        <f>(Table2[[#This Row],[Close Price]]-Table2[[#This Row],[200D EMA]])/Table2[[#This Row],[200D EMA]]</f>
        <v>0.26749444996981425</v>
      </c>
      <c r="V144">
        <v>0.74767631569524995</v>
      </c>
      <c r="W144">
        <v>2179.5</v>
      </c>
      <c r="X144">
        <v>2219.8000000000002</v>
      </c>
      <c r="Y144">
        <v>2179.5</v>
      </c>
      <c r="Z144">
        <v>2219.8000000000002</v>
      </c>
      <c r="AA144">
        <v>2138.15</v>
      </c>
      <c r="AB144">
        <v>2312</v>
      </c>
      <c r="AC144" s="1">
        <f>(Table2[[#This Row],[Close Price]]/Table2[[#This Row],[Day Low]])-1</f>
        <v>5.3223216334021828E-3</v>
      </c>
      <c r="AD144" s="1">
        <f>(Table2[[#This Row],[Day High]]/Table2[[#This Row],[Close Price]])-1</f>
        <v>1.3098443704075757E-2</v>
      </c>
      <c r="AE144" s="1">
        <f>(Table2[[#This Row],[Close Price]]/Table2[[#This Row],[Current Week Low]])-1</f>
        <v>5.3223216334021828E-3</v>
      </c>
      <c r="AF144" s="1">
        <f>(Table2[[#This Row],[Current Week High]]/Table2[[#This Row],[Close Price]])-1</f>
        <v>1.3098443704075757E-2</v>
      </c>
      <c r="AG144" s="1">
        <f>(Table2[[#This Row],[Close Price]]/Table2[[#This Row],[Current Month Low]])-1</f>
        <v>2.4764399130088988E-2</v>
      </c>
      <c r="AH144" s="1">
        <f>(Table2[[#This Row],[Current Month High]]/Table2[[#This Row],[Close Price]])-1</f>
        <v>5.5177764593126843E-2</v>
      </c>
      <c r="AI144">
        <v>5.5177764593126799</v>
      </c>
      <c r="AJ144">
        <v>95.111308993766698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7.0000000000000007E-2</v>
      </c>
      <c r="AM144" t="s">
        <v>3215</v>
      </c>
      <c r="AN144">
        <v>-2.5099999999999998</v>
      </c>
      <c r="AO144" t="s">
        <v>3214</v>
      </c>
      <c r="AP144">
        <v>0.10561197200349901</v>
      </c>
      <c r="AQ144">
        <f>(Table2[[#This Row],[Sharpe Ratio]]-AVERAGE(Table2[Sharpe Ratio]))/_xlfn.STDEV.P(Table2[Sharpe Ratio])</f>
        <v>0.53916008198053356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1.6492037952769296</v>
      </c>
      <c r="AS144">
        <f>_xlfn.RANK.AVG(Table2[[#This Row],[1Y Return vs Nifty Z-Score]],Table2[1Y Return vs Nifty Z-Score])</f>
        <v>170</v>
      </c>
      <c r="AT144">
        <f>_xlfn.RANK.AVG(Table2[[#This Row],[6M Return vs Nifty Z-Score]],Table2[6M Return vs Nifty Z-Score])</f>
        <v>223</v>
      </c>
      <c r="AU144">
        <f>_xlfn.RANK.AVG(Table2[[#This Row],[Sharpe Ratio Z-Score]],Table2[Sharpe Ratio Z-Score])</f>
        <v>213</v>
      </c>
      <c r="AV144">
        <f>(Table2[[#This Row],[Rank 1Y]]+Table2[[#This Row],[Rank 6M]]+Table2[[#This Row],[Rank Sharpe]])/3</f>
        <v>202</v>
      </c>
    </row>
    <row r="145" spans="1:48" x14ac:dyDescent="0.3">
      <c r="A145" t="s">
        <v>386</v>
      </c>
      <c r="B145" t="s">
        <v>387</v>
      </c>
      <c r="C145" t="s">
        <v>3169</v>
      </c>
      <c r="D145" t="s">
        <v>143</v>
      </c>
      <c r="E145">
        <v>63130.217414528001</v>
      </c>
      <c r="F145">
        <v>234.88</v>
      </c>
      <c r="G145">
        <v>260.03548372313202</v>
      </c>
      <c r="H145">
        <f>(Table2[[#This Row],[1Y Return vs Nifty]]-AVERAGE(Table2[1Y Return vs Nifty]))/_xlfn.STDEV.P(Table2[1Y Return vs Nifty])</f>
        <v>3.956845318442368</v>
      </c>
      <c r="I145">
        <v>-11.490423154988299</v>
      </c>
      <c r="J145">
        <f>(Table2[[#This Row],[1M Return vs Nifty]]-AVERAGE(Table2[1M Return vs Nifty]))/_xlfn.STDEV.P(Table2[1M Return vs Nifty])</f>
        <v>-0.98644207380475324</v>
      </c>
      <c r="K145">
        <v>49.050478305537901</v>
      </c>
      <c r="L145">
        <f>(Table2[[#This Row],[6M Return vs Nifty]]-AVERAGE(Table2[6M Return vs Nifty]))/_xlfn.STDEV.P(Table2[6M Return vs Nifty])</f>
        <v>1.2051017242344351</v>
      </c>
      <c r="M145">
        <v>4.8323764279661202E-2</v>
      </c>
      <c r="N145">
        <f>(Table2[[#This Row],[1W Return vs Nifty]]-AVERAGE(Table2[1W Return vs Nifty]))/_xlfn.STDEV.P(Table2[1W Return vs Nifty])</f>
        <v>-7.1882639234298384E-2</v>
      </c>
      <c r="O145">
        <v>232.21</v>
      </c>
      <c r="P145">
        <v>233.338585504398</v>
      </c>
      <c r="Q145">
        <v>181.065025977603</v>
      </c>
      <c r="R145">
        <v>59.479104317529703</v>
      </c>
      <c r="S145" s="1">
        <f>(Table2[[#This Row],[Close Price]]-Table2[[#This Row],[20D EMA]])/Table2[[#This Row],[20D EMA]]</f>
        <v>1.1498212824598369E-2</v>
      </c>
      <c r="T145" s="1">
        <f>(Table2[[#This Row],[Close Price]]-Table2[[#This Row],[50D EMA]])/Table2[[#This Row],[50D EMA]]</f>
        <v>6.6059134294912634E-3</v>
      </c>
      <c r="U145" s="1">
        <f>(Table2[[#This Row],[Close Price]]-Table2[[#This Row],[200D EMA]])/Table2[[#This Row],[200D EMA]]</f>
        <v>0.29721352167178705</v>
      </c>
      <c r="V145">
        <v>0.30741801857399098</v>
      </c>
      <c r="W145">
        <v>226.27</v>
      </c>
      <c r="X145">
        <v>237</v>
      </c>
      <c r="Y145">
        <v>226.27</v>
      </c>
      <c r="Z145">
        <v>237</v>
      </c>
      <c r="AA145">
        <v>217</v>
      </c>
      <c r="AB145">
        <v>241.35</v>
      </c>
      <c r="AC145" s="1">
        <f>(Table2[[#This Row],[Close Price]]/Table2[[#This Row],[Day Low]])-1</f>
        <v>3.8051884916250334E-2</v>
      </c>
      <c r="AD145" s="1">
        <f>(Table2[[#This Row],[Day High]]/Table2[[#This Row],[Close Price]])-1</f>
        <v>9.025885558583191E-3</v>
      </c>
      <c r="AE145" s="1">
        <f>(Table2[[#This Row],[Close Price]]/Table2[[#This Row],[Current Week Low]])-1</f>
        <v>3.8051884916250334E-2</v>
      </c>
      <c r="AF145" s="1">
        <f>(Table2[[#This Row],[Current Week High]]/Table2[[#This Row],[Close Price]])-1</f>
        <v>9.025885558583191E-3</v>
      </c>
      <c r="AG145" s="1">
        <f>(Table2[[#This Row],[Close Price]]/Table2[[#This Row],[Current Month Low]])-1</f>
        <v>8.2396313364055285E-2</v>
      </c>
      <c r="AH145" s="1">
        <f>(Table2[[#This Row],[Current Month High]]/Table2[[#This Row],[Close Price]])-1</f>
        <v>2.7545980926430458E-2</v>
      </c>
      <c r="AI145">
        <v>31.982288828337801</v>
      </c>
      <c r="AJ145">
        <v>401.88034188034101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-0.2</v>
      </c>
      <c r="AM145" t="s">
        <v>3214</v>
      </c>
      <c r="AN145">
        <v>0.96</v>
      </c>
      <c r="AO145" t="s">
        <v>3215</v>
      </c>
      <c r="AQ145">
        <f>(Table2[[#This Row],[Sharpe Ratio]]-AVERAGE(Table2[Sharpe Ratio]))/_xlfn.STDEV.P(Table2[Sharpe Ratio])</f>
        <v>-0.67921854723973452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4</v>
      </c>
      <c r="AT145">
        <f>_xlfn.RANK.AVG(Table2[[#This Row],[6M Return vs Nifty Z-Score]],Table2[6M Return vs Nifty Z-Score])</f>
        <v>79</v>
      </c>
      <c r="AU145">
        <f>_xlfn.RANK.AVG(Table2[[#This Row],[Sharpe Ratio Z-Score]],Table2[Sharpe Ratio Z-Score])</f>
        <v>527.5</v>
      </c>
      <c r="AV145">
        <f>(Table2[[#This Row],[Rank 1Y]]+Table2[[#This Row],[Rank 6M]]+Table2[[#This Row],[Rank Sharpe]])/3</f>
        <v>203.5</v>
      </c>
    </row>
    <row r="146" spans="1:48" x14ac:dyDescent="0.3">
      <c r="A146" t="s">
        <v>867</v>
      </c>
      <c r="B146" t="s">
        <v>868</v>
      </c>
      <c r="C146" t="s">
        <v>3172</v>
      </c>
      <c r="D146" t="s">
        <v>46</v>
      </c>
      <c r="E146">
        <v>18945.270792899999</v>
      </c>
      <c r="F146">
        <v>301.75</v>
      </c>
      <c r="G146">
        <v>56.457982685357798</v>
      </c>
      <c r="H146">
        <f>(Table2[[#This Row],[1Y Return vs Nifty]]-AVERAGE(Table2[1Y Return vs Nifty]))/_xlfn.STDEV.P(Table2[1Y Return vs Nifty])</f>
        <v>0.53982976545993</v>
      </c>
      <c r="I146">
        <v>-7.8668127140191499</v>
      </c>
      <c r="J146">
        <f>(Table2[[#This Row],[1M Return vs Nifty]]-AVERAGE(Table2[1M Return vs Nifty]))/_xlfn.STDEV.P(Table2[1M Return vs Nifty])</f>
        <v>-0.65023557626444772</v>
      </c>
      <c r="K146">
        <v>8.5471380939942598</v>
      </c>
      <c r="L146">
        <f>(Table2[[#This Row],[6M Return vs Nifty]]-AVERAGE(Table2[6M Return vs Nifty]))/_xlfn.STDEV.P(Table2[6M Return vs Nifty])</f>
        <v>-6.2692482025575813E-2</v>
      </c>
      <c r="M146">
        <v>-3.8700908505092202</v>
      </c>
      <c r="N146">
        <f>(Table2[[#This Row],[1W Return vs Nifty]]-AVERAGE(Table2[1W Return vs Nifty]))/_xlfn.STDEV.P(Table2[1W Return vs Nifty])</f>
        <v>-0.84045187631254281</v>
      </c>
      <c r="O146">
        <v>312.08999999999997</v>
      </c>
      <c r="P146">
        <v>315.35083916858002</v>
      </c>
      <c r="Q146">
        <v>271.26624645656199</v>
      </c>
      <c r="R146">
        <v>32.153483368325297</v>
      </c>
      <c r="S146" s="1">
        <f>(Table2[[#This Row],[Close Price]]-Table2[[#This Row],[20D EMA]])/Table2[[#This Row],[20D EMA]]</f>
        <v>-3.3131468486654415E-2</v>
      </c>
      <c r="T146" s="1">
        <f>(Table2[[#This Row],[Close Price]]-Table2[[#This Row],[50D EMA]])/Table2[[#This Row],[50D EMA]]</f>
        <v>-4.3129230936687933E-2</v>
      </c>
      <c r="U146" s="1">
        <f>(Table2[[#This Row],[Close Price]]-Table2[[#This Row],[200D EMA]])/Table2[[#This Row],[200D EMA]]</f>
        <v>0.11237577082159904</v>
      </c>
      <c r="V146">
        <v>0.50440923262043502</v>
      </c>
      <c r="W146">
        <v>293.05</v>
      </c>
      <c r="X146">
        <v>306.89999999999998</v>
      </c>
      <c r="Y146">
        <v>293.05</v>
      </c>
      <c r="Z146">
        <v>306.89999999999998</v>
      </c>
      <c r="AA146">
        <v>293.05</v>
      </c>
      <c r="AB146">
        <v>330.8</v>
      </c>
      <c r="AC146" s="1">
        <f>(Table2[[#This Row],[Close Price]]/Table2[[#This Row],[Day Low]])-1</f>
        <v>2.9687766592731535E-2</v>
      </c>
      <c r="AD146" s="1">
        <f>(Table2[[#This Row],[Day High]]/Table2[[#This Row],[Close Price]])-1</f>
        <v>1.7067108533554087E-2</v>
      </c>
      <c r="AE146" s="1">
        <f>(Table2[[#This Row],[Close Price]]/Table2[[#This Row],[Current Week Low]])-1</f>
        <v>2.9687766592731535E-2</v>
      </c>
      <c r="AF146" s="1">
        <f>(Table2[[#This Row],[Current Week High]]/Table2[[#This Row],[Close Price]])-1</f>
        <v>1.7067108533554087E-2</v>
      </c>
      <c r="AG146" s="1">
        <f>(Table2[[#This Row],[Close Price]]/Table2[[#This Row],[Current Month Low]])-1</f>
        <v>2.9687766592731535E-2</v>
      </c>
      <c r="AH146" s="1">
        <f>(Table2[[#This Row],[Current Month High]]/Table2[[#This Row],[Close Price]])-1</f>
        <v>9.6271748135874136E-2</v>
      </c>
      <c r="AI146">
        <v>20.795360397680099</v>
      </c>
      <c r="AJ146">
        <v>120.981325521786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-0.12</v>
      </c>
      <c r="AM146" t="s">
        <v>3214</v>
      </c>
      <c r="AN146">
        <v>-5.0199999999999996</v>
      </c>
      <c r="AO146" t="s">
        <v>3214</v>
      </c>
      <c r="AP146">
        <v>0.148334900612549</v>
      </c>
      <c r="AQ146">
        <f>(Table2[[#This Row],[Sharpe Ratio]]-AVERAGE(Table2[Sharpe Ratio]))/_xlfn.STDEV.P(Table2[Sharpe Ratio])</f>
        <v>1.0320275306940672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167</v>
      </c>
      <c r="AT146">
        <f>_xlfn.RANK.AVG(Table2[[#This Row],[6M Return vs Nifty Z-Score]],Table2[6M Return vs Nifty Z-Score])</f>
        <v>337</v>
      </c>
      <c r="AU146">
        <f>_xlfn.RANK.AVG(Table2[[#This Row],[Sharpe Ratio Z-Score]],Table2[Sharpe Ratio Z-Score])</f>
        <v>107</v>
      </c>
      <c r="AV146">
        <f>(Table2[[#This Row],[Rank 1Y]]+Table2[[#This Row],[Rank 6M]]+Table2[[#This Row],[Rank Sharpe]])/3</f>
        <v>203.66666666666666</v>
      </c>
    </row>
    <row r="147" spans="1:48" x14ac:dyDescent="0.3">
      <c r="A147" t="s">
        <v>1448</v>
      </c>
      <c r="B147" t="s">
        <v>1449</v>
      </c>
      <c r="C147" t="s">
        <v>3188</v>
      </c>
      <c r="D147" t="s">
        <v>164</v>
      </c>
      <c r="E147">
        <v>7577.662689707</v>
      </c>
      <c r="F147">
        <v>208.03</v>
      </c>
      <c r="G147">
        <v>194.63464777746901</v>
      </c>
      <c r="H147">
        <f>(Table2[[#This Row],[1Y Return vs Nifty]]-AVERAGE(Table2[1Y Return vs Nifty]))/_xlfn.STDEV.P(Table2[1Y Return vs Nifty])</f>
        <v>2.8591028249685091</v>
      </c>
      <c r="I147">
        <v>3.0576465584404802</v>
      </c>
      <c r="J147">
        <f>(Table2[[#This Row],[1M Return vs Nifty]]-AVERAGE(Table2[1M Return vs Nifty]))/_xlfn.STDEV.P(Table2[1M Return vs Nifty])</f>
        <v>0.36335963474091709</v>
      </c>
      <c r="K147">
        <v>51.555230726882399</v>
      </c>
      <c r="L147">
        <f>(Table2[[#This Row],[6M Return vs Nifty]]-AVERAGE(Table2[6M Return vs Nifty]))/_xlfn.STDEV.P(Table2[6M Return vs Nifty])</f>
        <v>1.2835029274762173</v>
      </c>
      <c r="M147">
        <v>-2.0327562841796301</v>
      </c>
      <c r="N147">
        <f>(Table2[[#This Row],[1W Return vs Nifty]]-AVERAGE(Table2[1W Return vs Nifty]))/_xlfn.STDEV.P(Table2[1W Return vs Nifty])</f>
        <v>-0.48007173160508865</v>
      </c>
      <c r="O147">
        <v>207.49</v>
      </c>
      <c r="P147">
        <v>195.05349698044299</v>
      </c>
      <c r="Q147">
        <v>151.42008380917801</v>
      </c>
      <c r="R147">
        <v>47.566059801850997</v>
      </c>
      <c r="S147" s="1">
        <f>(Table2[[#This Row],[Close Price]]-Table2[[#This Row],[20D EMA]])/Table2[[#This Row],[20D EMA]]</f>
        <v>2.6025350619306568E-3</v>
      </c>
      <c r="T147" s="1">
        <f>(Table2[[#This Row],[Close Price]]-Table2[[#This Row],[50D EMA]])/Table2[[#This Row],[50D EMA]]</f>
        <v>6.6527917829938221E-2</v>
      </c>
      <c r="U147" s="1">
        <f>(Table2[[#This Row],[Close Price]]-Table2[[#This Row],[200D EMA]])/Table2[[#This Row],[200D EMA]]</f>
        <v>0.37386002415744735</v>
      </c>
      <c r="V147">
        <v>0.80781515851048702</v>
      </c>
      <c r="W147">
        <v>204</v>
      </c>
      <c r="X147">
        <v>209.48</v>
      </c>
      <c r="Y147">
        <v>204</v>
      </c>
      <c r="Z147">
        <v>209.48</v>
      </c>
      <c r="AA147">
        <v>185.63</v>
      </c>
      <c r="AB147">
        <v>224.65</v>
      </c>
      <c r="AC147" s="1">
        <f>(Table2[[#This Row],[Close Price]]/Table2[[#This Row],[Day Low]])-1</f>
        <v>1.9754901960784332E-2</v>
      </c>
      <c r="AD147" s="1">
        <f>(Table2[[#This Row],[Day High]]/Table2[[#This Row],[Close Price]])-1</f>
        <v>6.970148536268761E-3</v>
      </c>
      <c r="AE147" s="1">
        <f>(Table2[[#This Row],[Close Price]]/Table2[[#This Row],[Current Week Low]])-1</f>
        <v>1.9754901960784332E-2</v>
      </c>
      <c r="AF147" s="1">
        <f>(Table2[[#This Row],[Current Week High]]/Table2[[#This Row],[Close Price]])-1</f>
        <v>6.970148536268761E-3</v>
      </c>
      <c r="AG147" s="1">
        <f>(Table2[[#This Row],[Close Price]]/Table2[[#This Row],[Current Month Low]])-1</f>
        <v>0.12067015029898198</v>
      </c>
      <c r="AH147" s="1">
        <f>(Table2[[#This Row],[Current Month High]]/Table2[[#This Row],[Close Price]])-1</f>
        <v>7.9892323222612083E-2</v>
      </c>
      <c r="AI147">
        <v>7.9892323222612003</v>
      </c>
      <c r="AJ147">
        <v>244.42052980132399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</v>
      </c>
      <c r="AM147" t="s">
        <v>3215</v>
      </c>
      <c r="AN147">
        <v>-1.99</v>
      </c>
      <c r="AO147" t="s">
        <v>3214</v>
      </c>
      <c r="AQ147">
        <f>(Table2[[#This Row],[Sharpe Ratio]]-AVERAGE(Table2[Sharpe Ratio]))/_xlfn.STDEV.P(Table2[Sharpe Ratio])</f>
        <v>-0.67921854723973452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3.3466751083408206</v>
      </c>
      <c r="AS147">
        <f>_xlfn.RANK.AVG(Table2[[#This Row],[1Y Return vs Nifty Z-Score]],Table2[1Y Return vs Nifty Z-Score])</f>
        <v>13</v>
      </c>
      <c r="AT147">
        <f>_xlfn.RANK.AVG(Table2[[#This Row],[6M Return vs Nifty Z-Score]],Table2[6M Return vs Nifty Z-Score])</f>
        <v>73</v>
      </c>
      <c r="AU147">
        <f>_xlfn.RANK.AVG(Table2[[#This Row],[Sharpe Ratio Z-Score]],Table2[Sharpe Ratio Z-Score])</f>
        <v>527.5</v>
      </c>
      <c r="AV147">
        <f>(Table2[[#This Row],[Rank 1Y]]+Table2[[#This Row],[Rank 6M]]+Table2[[#This Row],[Rank Sharpe]])/3</f>
        <v>204.5</v>
      </c>
    </row>
    <row r="148" spans="1:48" x14ac:dyDescent="0.3">
      <c r="A148" t="s">
        <v>1404</v>
      </c>
      <c r="B148" t="s">
        <v>1405</v>
      </c>
      <c r="C148" t="s">
        <v>3173</v>
      </c>
      <c r="D148" t="s">
        <v>54</v>
      </c>
      <c r="E148">
        <v>7955.2903657999996</v>
      </c>
      <c r="F148">
        <v>813.5</v>
      </c>
      <c r="G148">
        <v>93.385730141998806</v>
      </c>
      <c r="H148">
        <f>(Table2[[#This Row],[1Y Return vs Nifty]]-AVERAGE(Table2[1Y Return vs Nifty]))/_xlfn.STDEV.P(Table2[1Y Return vs Nifty])</f>
        <v>1.1596560564435123</v>
      </c>
      <c r="I148">
        <v>5.1969027432808099</v>
      </c>
      <c r="J148">
        <f>(Table2[[#This Row],[1M Return vs Nifty]]-AVERAGE(Table2[1M Return vs Nifty]))/_xlfn.STDEV.P(Table2[1M Return vs Nifty])</f>
        <v>0.56184449975699269</v>
      </c>
      <c r="K148">
        <v>48.772370664734602</v>
      </c>
      <c r="L148">
        <f>(Table2[[#This Row],[6M Return vs Nifty]]-AVERAGE(Table2[6M Return vs Nifty]))/_xlfn.STDEV.P(Table2[6M Return vs Nifty])</f>
        <v>1.196396682776482</v>
      </c>
      <c r="M148">
        <v>-6.4988520324013397</v>
      </c>
      <c r="N148">
        <f>(Table2[[#This Row],[1W Return vs Nifty]]-AVERAGE(Table2[1W Return vs Nifty]))/_xlfn.STDEV.P(Table2[1W Return vs Nifty])</f>
        <v>-1.3560647388213729</v>
      </c>
      <c r="O148">
        <v>827.14</v>
      </c>
      <c r="P148">
        <v>765.06984257543604</v>
      </c>
      <c r="Q148">
        <v>581.372169623172</v>
      </c>
      <c r="R148">
        <v>40.0443544022948</v>
      </c>
      <c r="S148" s="1">
        <f>(Table2[[#This Row],[Close Price]]-Table2[[#This Row],[20D EMA]])/Table2[[#This Row],[20D EMA]]</f>
        <v>-1.6490557825761039E-2</v>
      </c>
      <c r="T148" s="1">
        <f>(Table2[[#This Row],[Close Price]]-Table2[[#This Row],[50D EMA]])/Table2[[#This Row],[50D EMA]]</f>
        <v>6.3301616047934522E-2</v>
      </c>
      <c r="U148" s="1">
        <f>(Table2[[#This Row],[Close Price]]-Table2[[#This Row],[200D EMA]])/Table2[[#This Row],[200D EMA]]</f>
        <v>0.39927578667428526</v>
      </c>
      <c r="V148">
        <v>0.76695953095936498</v>
      </c>
      <c r="W148">
        <v>795.75</v>
      </c>
      <c r="X148">
        <v>824</v>
      </c>
      <c r="Y148">
        <v>795.75</v>
      </c>
      <c r="Z148">
        <v>824</v>
      </c>
      <c r="AA148">
        <v>746.05</v>
      </c>
      <c r="AB148">
        <v>959.5</v>
      </c>
      <c r="AC148" s="1">
        <f>(Table2[[#This Row],[Close Price]]/Table2[[#This Row],[Day Low]])-1</f>
        <v>2.2306000628337985E-2</v>
      </c>
      <c r="AD148" s="1">
        <f>(Table2[[#This Row],[Day High]]/Table2[[#This Row],[Close Price]])-1</f>
        <v>1.2907191149354569E-2</v>
      </c>
      <c r="AE148" s="1">
        <f>(Table2[[#This Row],[Close Price]]/Table2[[#This Row],[Current Week Low]])-1</f>
        <v>2.2306000628337985E-2</v>
      </c>
      <c r="AF148" s="1">
        <f>(Table2[[#This Row],[Current Week High]]/Table2[[#This Row],[Close Price]])-1</f>
        <v>1.2907191149354569E-2</v>
      </c>
      <c r="AG148" s="1">
        <f>(Table2[[#This Row],[Close Price]]/Table2[[#This Row],[Current Month Low]])-1</f>
        <v>9.0409489980564306E-2</v>
      </c>
      <c r="AH148" s="1">
        <f>(Table2[[#This Row],[Current Month High]]/Table2[[#This Row],[Close Price]])-1</f>
        <v>0.17947141979102632</v>
      </c>
      <c r="AI148">
        <v>17.9471419791026</v>
      </c>
      <c r="AJ148">
        <v>174.09029649595601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0.08</v>
      </c>
      <c r="AM148" t="s">
        <v>3215</v>
      </c>
      <c r="AN148">
        <v>-8.85</v>
      </c>
      <c r="AO148" t="s">
        <v>3214</v>
      </c>
      <c r="AP148">
        <v>1.8206259310808999E-2</v>
      </c>
      <c r="AQ148">
        <f>(Table2[[#This Row],[Sharpe Ratio]]-AVERAGE(Table2[Sharpe Ratio]))/_xlfn.STDEV.P(Table2[Sharpe Ratio])</f>
        <v>-0.46918443044853114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1.0926480697070833</v>
      </c>
      <c r="AS148">
        <f>_xlfn.RANK.AVG(Table2[[#This Row],[1Y Return vs Nifty Z-Score]],Table2[1Y Return vs Nifty Z-Score])</f>
        <v>83</v>
      </c>
      <c r="AT148">
        <f>_xlfn.RANK.AVG(Table2[[#This Row],[6M Return vs Nifty Z-Score]],Table2[6M Return vs Nifty Z-Score])</f>
        <v>80</v>
      </c>
      <c r="AU148">
        <f>_xlfn.RANK.AVG(Table2[[#This Row],[Sharpe Ratio Z-Score]],Table2[Sharpe Ratio Z-Score])</f>
        <v>454</v>
      </c>
      <c r="AV148">
        <f>(Table2[[#This Row],[Rank 1Y]]+Table2[[#This Row],[Rank 6M]]+Table2[[#This Row],[Rank Sharpe]])/3</f>
        <v>205.66666666666666</v>
      </c>
    </row>
    <row r="149" spans="1:48" x14ac:dyDescent="0.3">
      <c r="A149" t="s">
        <v>795</v>
      </c>
      <c r="B149" t="s">
        <v>796</v>
      </c>
      <c r="C149" t="s">
        <v>3181</v>
      </c>
      <c r="D149" t="s">
        <v>124</v>
      </c>
      <c r="E149">
        <v>21252.349925400002</v>
      </c>
      <c r="F149">
        <v>14195.5</v>
      </c>
      <c r="G149">
        <v>113.093264333546</v>
      </c>
      <c r="H149">
        <f>(Table2[[#This Row],[1Y Return vs Nifty]]-AVERAGE(Table2[1Y Return vs Nifty]))/_xlfn.STDEV.P(Table2[1Y Return vs Nifty])</f>
        <v>1.4904438424226452</v>
      </c>
      <c r="I149">
        <v>-7.5672686679108701</v>
      </c>
      <c r="J149">
        <f>(Table2[[#This Row],[1M Return vs Nifty]]-AVERAGE(Table2[1M Return vs Nifty]))/_xlfn.STDEV.P(Table2[1M Return vs Nifty])</f>
        <v>-0.62244322489508197</v>
      </c>
      <c r="K149">
        <v>67.197866579090899</v>
      </c>
      <c r="L149">
        <f>(Table2[[#This Row],[6M Return vs Nifty]]-AVERAGE(Table2[6M Return vs Nifty]))/_xlfn.STDEV.P(Table2[6M Return vs Nifty])</f>
        <v>1.7731327456711363</v>
      </c>
      <c r="M149">
        <v>-8.6689542817355095E-2</v>
      </c>
      <c r="N149">
        <f>(Table2[[#This Row],[1W Return vs Nifty]]-AVERAGE(Table2[1W Return vs Nifty]))/_xlfn.STDEV.P(Table2[1W Return vs Nifty])</f>
        <v>-9.8364541899556637E-2</v>
      </c>
      <c r="O149">
        <v>13861.34</v>
      </c>
      <c r="P149">
        <v>13702.115165286799</v>
      </c>
      <c r="Q149">
        <v>10668.7066608038</v>
      </c>
      <c r="R149">
        <v>59.741029137188796</v>
      </c>
      <c r="S149" s="1">
        <f>(Table2[[#This Row],[Close Price]]-Table2[[#This Row],[20D EMA]])/Table2[[#This Row],[20D EMA]]</f>
        <v>2.4107337385851572E-2</v>
      </c>
      <c r="T149" s="1">
        <f>(Table2[[#This Row],[Close Price]]-Table2[[#This Row],[50D EMA]])/Table2[[#This Row],[50D EMA]]</f>
        <v>3.6007932261666528E-2</v>
      </c>
      <c r="U149" s="1">
        <f>(Table2[[#This Row],[Close Price]]-Table2[[#This Row],[200D EMA]])/Table2[[#This Row],[200D EMA]]</f>
        <v>0.3305736535201057</v>
      </c>
      <c r="V149">
        <v>2.1624335496199598</v>
      </c>
      <c r="W149">
        <v>13520</v>
      </c>
      <c r="X149">
        <v>14196</v>
      </c>
      <c r="Y149">
        <v>13520</v>
      </c>
      <c r="Z149">
        <v>14196</v>
      </c>
      <c r="AA149">
        <v>12900</v>
      </c>
      <c r="AB149">
        <v>14925</v>
      </c>
      <c r="AC149" s="1">
        <f>(Table2[[#This Row],[Close Price]]/Table2[[#This Row],[Day Low]])-1</f>
        <v>4.9963017751479377E-2</v>
      </c>
      <c r="AD149" s="1">
        <f>(Table2[[#This Row],[Day High]]/Table2[[#This Row],[Close Price]])-1</f>
        <v>3.5222429643155806E-5</v>
      </c>
      <c r="AE149" s="1">
        <f>(Table2[[#This Row],[Close Price]]/Table2[[#This Row],[Current Week Low]])-1</f>
        <v>4.9963017751479377E-2</v>
      </c>
      <c r="AF149" s="1">
        <f>(Table2[[#This Row],[Current Week High]]/Table2[[#This Row],[Close Price]])-1</f>
        <v>3.5222429643155806E-5</v>
      </c>
      <c r="AG149" s="1">
        <f>(Table2[[#This Row],[Close Price]]/Table2[[#This Row],[Current Month Low]])-1</f>
        <v>0.10042635658914723</v>
      </c>
      <c r="AH149" s="1">
        <f>(Table2[[#This Row],[Current Month High]]/Table2[[#This Row],[Close Price]])-1</f>
        <v>5.1389524849424051E-2</v>
      </c>
      <c r="AI149">
        <v>10.613222500088</v>
      </c>
      <c r="AJ149">
        <v>217.618893127635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-0.11</v>
      </c>
      <c r="AM149" t="s">
        <v>3214</v>
      </c>
      <c r="AN149">
        <v>-0.97</v>
      </c>
      <c r="AO149" t="s">
        <v>3214</v>
      </c>
      <c r="AQ149">
        <f>(Table2[[#This Row],[Sharpe Ratio]]-AVERAGE(Table2[Sharpe Ratio]))/_xlfn.STDEV.P(Table2[Sharpe Ratio])</f>
        <v>-0.67921854723973452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1.8635502740594083</v>
      </c>
      <c r="AS149">
        <f>_xlfn.RANK.AVG(Table2[[#This Row],[1Y Return vs Nifty Z-Score]],Table2[1Y Return vs Nifty Z-Score])</f>
        <v>61</v>
      </c>
      <c r="AT149">
        <f>_xlfn.RANK.AVG(Table2[[#This Row],[6M Return vs Nifty Z-Score]],Table2[6M Return vs Nifty Z-Score])</f>
        <v>39</v>
      </c>
      <c r="AU149">
        <f>_xlfn.RANK.AVG(Table2[[#This Row],[Sharpe Ratio Z-Score]],Table2[Sharpe Ratio Z-Score])</f>
        <v>527.5</v>
      </c>
      <c r="AV149">
        <f>(Table2[[#This Row],[Rank 1Y]]+Table2[[#This Row],[Rank 6M]]+Table2[[#This Row],[Rank Sharpe]])/3</f>
        <v>209.16666666666666</v>
      </c>
    </row>
    <row r="150" spans="1:48" x14ac:dyDescent="0.3">
      <c r="A150" t="s">
        <v>1210</v>
      </c>
      <c r="B150" t="s">
        <v>1211</v>
      </c>
      <c r="C150" t="s">
        <v>3172</v>
      </c>
      <c r="D150" t="s">
        <v>935</v>
      </c>
      <c r="E150">
        <v>10148.17532265</v>
      </c>
      <c r="F150">
        <v>1380.15</v>
      </c>
      <c r="G150">
        <v>58.071769136652897</v>
      </c>
      <c r="H150">
        <f>(Table2[[#This Row],[1Y Return vs Nifty]]-AVERAGE(Table2[1Y Return vs Nifty]))/_xlfn.STDEV.P(Table2[1Y Return vs Nifty])</f>
        <v>0.56691691101951958</v>
      </c>
      <c r="I150">
        <v>-11.395437962275</v>
      </c>
      <c r="J150">
        <f>(Table2[[#This Row],[1M Return vs Nifty]]-AVERAGE(Table2[1M Return vs Nifty]))/_xlfn.STDEV.P(Table2[1M Return vs Nifty])</f>
        <v>-0.97762913999728018</v>
      </c>
      <c r="K150">
        <v>32.958699855418203</v>
      </c>
      <c r="L150">
        <f>(Table2[[#This Row],[6M Return vs Nifty]]-AVERAGE(Table2[6M Return vs Nifty]))/_xlfn.STDEV.P(Table2[6M Return vs Nifty])</f>
        <v>0.70141330296030391</v>
      </c>
      <c r="M150">
        <v>0.91807178674916601</v>
      </c>
      <c r="N150">
        <f>(Table2[[#This Row],[1W Return vs Nifty]]-AVERAGE(Table2[1W Return vs Nifty]))/_xlfn.STDEV.P(Table2[1W Return vs Nifty])</f>
        <v>9.871226707214277E-2</v>
      </c>
      <c r="O150">
        <v>1386.71</v>
      </c>
      <c r="P150">
        <v>1374.54024028445</v>
      </c>
      <c r="Q150">
        <v>1161.9532837796401</v>
      </c>
      <c r="R150">
        <v>47.805079176845602</v>
      </c>
      <c r="S150" s="1">
        <f>(Table2[[#This Row],[Close Price]]-Table2[[#This Row],[20D EMA]])/Table2[[#This Row],[20D EMA]]</f>
        <v>-4.7306213988504769E-3</v>
      </c>
      <c r="T150" s="1">
        <f>(Table2[[#This Row],[Close Price]]-Table2[[#This Row],[50D EMA]])/Table2[[#This Row],[50D EMA]]</f>
        <v>4.0811898779982113E-3</v>
      </c>
      <c r="U150" s="1">
        <f>(Table2[[#This Row],[Close Price]]-Table2[[#This Row],[200D EMA]])/Table2[[#This Row],[200D EMA]]</f>
        <v>0.18778441376799809</v>
      </c>
      <c r="V150">
        <v>0.48003505447205502</v>
      </c>
      <c r="W150">
        <v>1365</v>
      </c>
      <c r="X150">
        <v>1397.8</v>
      </c>
      <c r="Y150">
        <v>1365</v>
      </c>
      <c r="Z150">
        <v>1397.8</v>
      </c>
      <c r="AA150">
        <v>1313.15</v>
      </c>
      <c r="AB150">
        <v>1432.7</v>
      </c>
      <c r="AC150" s="1">
        <f>(Table2[[#This Row],[Close Price]]/Table2[[#This Row],[Day Low]])-1</f>
        <v>1.1098901098901104E-2</v>
      </c>
      <c r="AD150" s="1">
        <f>(Table2[[#This Row],[Day High]]/Table2[[#This Row],[Close Price]])-1</f>
        <v>1.2788465021917883E-2</v>
      </c>
      <c r="AE150" s="1">
        <f>(Table2[[#This Row],[Close Price]]/Table2[[#This Row],[Current Week Low]])-1</f>
        <v>1.1098901098901104E-2</v>
      </c>
      <c r="AF150" s="1">
        <f>(Table2[[#This Row],[Current Week High]]/Table2[[#This Row],[Close Price]])-1</f>
        <v>1.2788465021917883E-2</v>
      </c>
      <c r="AG150" s="1">
        <f>(Table2[[#This Row],[Close Price]]/Table2[[#This Row],[Current Month Low]])-1</f>
        <v>5.1022350835776553E-2</v>
      </c>
      <c r="AH150" s="1">
        <f>(Table2[[#This Row],[Current Month High]]/Table2[[#This Row],[Close Price]])-1</f>
        <v>3.8075571495851834E-2</v>
      </c>
      <c r="AI150">
        <v>15.2954389015686</v>
      </c>
      <c r="AJ150">
        <v>110.388719512195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-0.08</v>
      </c>
      <c r="AM150" t="s">
        <v>3214</v>
      </c>
      <c r="AN150">
        <v>3.01</v>
      </c>
      <c r="AO150" t="s">
        <v>3215</v>
      </c>
      <c r="AP150">
        <v>6.2482782331491002E-2</v>
      </c>
      <c r="AQ150">
        <f>(Table2[[#This Row],[Sharpe Ratio]]-AVERAGE(Table2[Sharpe Ratio]))/_xlfn.STDEV.P(Table2[Sharpe Ratio])</f>
        <v>4.160585592914319E-2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0.43101919698382929</v>
      </c>
      <c r="AS150">
        <f>_xlfn.RANK.AVG(Table2[[#This Row],[1Y Return vs Nifty Z-Score]],Table2[1Y Return vs Nifty Z-Score])</f>
        <v>161</v>
      </c>
      <c r="AT150">
        <f>_xlfn.RANK.AVG(Table2[[#This Row],[6M Return vs Nifty Z-Score]],Table2[6M Return vs Nifty Z-Score])</f>
        <v>135</v>
      </c>
      <c r="AU150">
        <f>_xlfn.RANK.AVG(Table2[[#This Row],[Sharpe Ratio Z-Score]],Table2[Sharpe Ratio Z-Score])</f>
        <v>334</v>
      </c>
      <c r="AV150">
        <f>(Table2[[#This Row],[Rank 1Y]]+Table2[[#This Row],[Rank 6M]]+Table2[[#This Row],[Rank Sharpe]])/3</f>
        <v>210</v>
      </c>
    </row>
    <row r="151" spans="1:48" x14ac:dyDescent="0.3">
      <c r="A151" t="s">
        <v>586</v>
      </c>
      <c r="B151" t="s">
        <v>587</v>
      </c>
      <c r="C151" t="s">
        <v>3181</v>
      </c>
      <c r="D151" t="s">
        <v>215</v>
      </c>
      <c r="E151">
        <v>34730.64353275</v>
      </c>
      <c r="F151">
        <v>5425.75</v>
      </c>
      <c r="G151">
        <v>94.830284946374405</v>
      </c>
      <c r="H151">
        <f>(Table2[[#This Row],[1Y Return vs Nifty]]-AVERAGE(Table2[1Y Return vs Nifty]))/_xlfn.STDEV.P(Table2[1Y Return vs Nifty])</f>
        <v>1.1839026760774325</v>
      </c>
      <c r="I151">
        <v>13.1667650536713</v>
      </c>
      <c r="J151">
        <f>(Table2[[#This Row],[1M Return vs Nifty]]-AVERAGE(Table2[1M Return vs Nifty]))/_xlfn.STDEV.P(Table2[1M Return vs Nifty])</f>
        <v>1.301305746186735</v>
      </c>
      <c r="K151">
        <v>78.996091166295699</v>
      </c>
      <c r="L151">
        <f>(Table2[[#This Row],[6M Return vs Nifty]]-AVERAGE(Table2[6M Return vs Nifty]))/_xlfn.STDEV.P(Table2[6M Return vs Nifty])</f>
        <v>2.1424287271307008</v>
      </c>
      <c r="M151">
        <v>1.27191247620054</v>
      </c>
      <c r="N151">
        <f>(Table2[[#This Row],[1W Return vs Nifty]]-AVERAGE(Table2[1W Return vs Nifty]))/_xlfn.STDEV.P(Table2[1W Return vs Nifty])</f>
        <v>0.16811560885034171</v>
      </c>
      <c r="O151">
        <v>5280</v>
      </c>
      <c r="P151">
        <v>4869.80120474664</v>
      </c>
      <c r="Q151">
        <v>3661.5780976010501</v>
      </c>
      <c r="R151">
        <v>53.969787791255598</v>
      </c>
      <c r="S151" s="1">
        <f>(Table2[[#This Row],[Close Price]]-Table2[[#This Row],[20D EMA]])/Table2[[#This Row],[20D EMA]]</f>
        <v>2.7604166666666666E-2</v>
      </c>
      <c r="T151" s="1">
        <f>(Table2[[#This Row],[Close Price]]-Table2[[#This Row],[50D EMA]])/Table2[[#This Row],[50D EMA]]</f>
        <v>0.11416252365937887</v>
      </c>
      <c r="U151" s="1">
        <f>(Table2[[#This Row],[Close Price]]-Table2[[#This Row],[200D EMA]])/Table2[[#This Row],[200D EMA]]</f>
        <v>0.48180643847383164</v>
      </c>
      <c r="V151">
        <v>1.0301117388912699</v>
      </c>
      <c r="W151">
        <v>5386.7</v>
      </c>
      <c r="X151">
        <v>5624.85</v>
      </c>
      <c r="Y151">
        <v>5386.7</v>
      </c>
      <c r="Z151">
        <v>5624.85</v>
      </c>
      <c r="AA151">
        <v>4566</v>
      </c>
      <c r="AB151">
        <v>5810</v>
      </c>
      <c r="AC151" s="1">
        <f>(Table2[[#This Row],[Close Price]]/Table2[[#This Row],[Day Low]])-1</f>
        <v>7.2493363283643308E-3</v>
      </c>
      <c r="AD151" s="1">
        <f>(Table2[[#This Row],[Day High]]/Table2[[#This Row],[Close Price]])-1</f>
        <v>3.6695387734414719E-2</v>
      </c>
      <c r="AE151" s="1">
        <f>(Table2[[#This Row],[Close Price]]/Table2[[#This Row],[Current Week Low]])-1</f>
        <v>7.2493363283643308E-3</v>
      </c>
      <c r="AF151" s="1">
        <f>(Table2[[#This Row],[Current Week High]]/Table2[[#This Row],[Close Price]])-1</f>
        <v>3.6695387734414719E-2</v>
      </c>
      <c r="AG151" s="1">
        <f>(Table2[[#This Row],[Close Price]]/Table2[[#This Row],[Current Month Low]])-1</f>
        <v>0.18829391151993002</v>
      </c>
      <c r="AH151" s="1">
        <f>(Table2[[#This Row],[Current Month High]]/Table2[[#This Row],[Close Price]])-1</f>
        <v>7.0819702345297886E-2</v>
      </c>
      <c r="AI151">
        <v>7.0819702345297797</v>
      </c>
      <c r="AJ151">
        <v>151.424930491195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0.16</v>
      </c>
      <c r="AM151" t="s">
        <v>3215</v>
      </c>
      <c r="AN151">
        <v>5.03</v>
      </c>
      <c r="AO151" t="s">
        <v>3215</v>
      </c>
      <c r="AQ151">
        <f>(Table2[[#This Row],[Sharpe Ratio]]-AVERAGE(Table2[Sharpe Ratio]))/_xlfn.STDEV.P(Table2[Sharpe Ratio])</f>
        <v>-0.67921854723973452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4.1165342110054759</v>
      </c>
      <c r="AS151">
        <f>_xlfn.RANK.AVG(Table2[[#This Row],[1Y Return vs Nifty Z-Score]],Table2[1Y Return vs Nifty Z-Score])</f>
        <v>76</v>
      </c>
      <c r="AT151">
        <f>_xlfn.RANK.AVG(Table2[[#This Row],[6M Return vs Nifty Z-Score]],Table2[6M Return vs Nifty Z-Score])</f>
        <v>28</v>
      </c>
      <c r="AU151">
        <f>_xlfn.RANK.AVG(Table2[[#This Row],[Sharpe Ratio Z-Score]],Table2[Sharpe Ratio Z-Score])</f>
        <v>527.5</v>
      </c>
      <c r="AV151">
        <f>(Table2[[#This Row],[Rank 1Y]]+Table2[[#This Row],[Rank 6M]]+Table2[[#This Row],[Rank Sharpe]])/3</f>
        <v>210.5</v>
      </c>
    </row>
    <row r="152" spans="1:48" x14ac:dyDescent="0.3">
      <c r="A152" t="s">
        <v>1016</v>
      </c>
      <c r="B152" t="s">
        <v>1017</v>
      </c>
      <c r="C152" t="s">
        <v>3169</v>
      </c>
      <c r="D152" t="s">
        <v>564</v>
      </c>
      <c r="E152">
        <v>14396.518540431</v>
      </c>
      <c r="F152">
        <v>150.63</v>
      </c>
      <c r="G152">
        <v>47.570599587660404</v>
      </c>
      <c r="H152">
        <f>(Table2[[#This Row],[1Y Return vs Nifty]]-AVERAGE(Table2[1Y Return vs Nifty]))/_xlfn.STDEV.P(Table2[1Y Return vs Nifty])</f>
        <v>0.39065647216702165</v>
      </c>
      <c r="I152">
        <v>31.1390650039116</v>
      </c>
      <c r="J152">
        <f>(Table2[[#This Row],[1M Return vs Nifty]]-AVERAGE(Table2[1M Return vs Nifty]))/_xlfn.STDEV.P(Table2[1M Return vs Nifty])</f>
        <v>2.9688150211070363</v>
      </c>
      <c r="K152">
        <v>72.565622735292095</v>
      </c>
      <c r="L152">
        <f>(Table2[[#This Row],[6M Return vs Nifty]]-AVERAGE(Table2[6M Return vs Nifty]))/_xlfn.STDEV.P(Table2[6M Return vs Nifty])</f>
        <v>1.9411487690387317</v>
      </c>
      <c r="M152">
        <v>12.5911995167297</v>
      </c>
      <c r="N152">
        <f>(Table2[[#This Row],[1W Return vs Nifty]]-AVERAGE(Table2[1W Return vs Nifty]))/_xlfn.STDEV.P(Table2[1W Return vs Nifty])</f>
        <v>2.3883134848420533</v>
      </c>
      <c r="O152">
        <v>129.83000000000001</v>
      </c>
      <c r="P152">
        <v>115.708265448042</v>
      </c>
      <c r="Q152">
        <v>96.828713120662997</v>
      </c>
      <c r="R152">
        <v>79.544626406434801</v>
      </c>
      <c r="S152" s="1">
        <f>(Table2[[#This Row],[Close Price]]-Table2[[#This Row],[20D EMA]])/Table2[[#This Row],[20D EMA]]</f>
        <v>0.16020950473696358</v>
      </c>
      <c r="T152" s="1">
        <f>(Table2[[#This Row],[Close Price]]-Table2[[#This Row],[50D EMA]])/Table2[[#This Row],[50D EMA]]</f>
        <v>0.30180846991988969</v>
      </c>
      <c r="U152" s="1">
        <f>(Table2[[#This Row],[Close Price]]-Table2[[#This Row],[200D EMA]])/Table2[[#This Row],[200D EMA]]</f>
        <v>0.55563360438646525</v>
      </c>
      <c r="V152">
        <v>2.02862255218731</v>
      </c>
      <c r="W152">
        <v>143.4</v>
      </c>
      <c r="X152">
        <v>154.91999999999999</v>
      </c>
      <c r="Y152">
        <v>143.4</v>
      </c>
      <c r="Z152">
        <v>154.91999999999999</v>
      </c>
      <c r="AA152">
        <v>106.09</v>
      </c>
      <c r="AB152">
        <v>154.91999999999999</v>
      </c>
      <c r="AC152" s="1">
        <f>(Table2[[#This Row],[Close Price]]/Table2[[#This Row],[Day Low]])-1</f>
        <v>5.0418410041841E-2</v>
      </c>
      <c r="AD152" s="1">
        <f>(Table2[[#This Row],[Day High]]/Table2[[#This Row],[Close Price]])-1</f>
        <v>2.8480382393945458E-2</v>
      </c>
      <c r="AE152" s="1">
        <f>(Table2[[#This Row],[Close Price]]/Table2[[#This Row],[Current Week Low]])-1</f>
        <v>5.0418410041841E-2</v>
      </c>
      <c r="AF152" s="1">
        <f>(Table2[[#This Row],[Current Week High]]/Table2[[#This Row],[Close Price]])-1</f>
        <v>2.8480382393945458E-2</v>
      </c>
      <c r="AG152" s="1">
        <f>(Table2[[#This Row],[Close Price]]/Table2[[#This Row],[Current Month Low]])-1</f>
        <v>0.41983221792817416</v>
      </c>
      <c r="AH152" s="1">
        <f>(Table2[[#This Row],[Current Month High]]/Table2[[#This Row],[Close Price]])-1</f>
        <v>2.8480382393945458E-2</v>
      </c>
      <c r="AI152">
        <v>2.84803823939454</v>
      </c>
      <c r="AJ152">
        <v>118.304347826086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0.56000000000000005</v>
      </c>
      <c r="AM152" t="s">
        <v>3215</v>
      </c>
      <c r="AN152">
        <v>17.899999999999999</v>
      </c>
      <c r="AO152" t="s">
        <v>3215</v>
      </c>
      <c r="AP152">
        <v>3.7347339816892998E-2</v>
      </c>
      <c r="AQ152">
        <f>(Table2[[#This Row],[Sharpe Ratio]]-AVERAGE(Table2[Sharpe Ratio]))/_xlfn.STDEV.P(Table2[Sharpe Ratio])</f>
        <v>-0.24836587184776218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7.4405678753070816</v>
      </c>
      <c r="AS152">
        <f>_xlfn.RANK.AVG(Table2[[#This Row],[1Y Return vs Nifty Z-Score]],Table2[1Y Return vs Nifty Z-Score])</f>
        <v>196</v>
      </c>
      <c r="AT152">
        <f>_xlfn.RANK.AVG(Table2[[#This Row],[6M Return vs Nifty Z-Score]],Table2[6M Return vs Nifty Z-Score])</f>
        <v>34</v>
      </c>
      <c r="AU152">
        <f>_xlfn.RANK.AVG(Table2[[#This Row],[Sharpe Ratio Z-Score]],Table2[Sharpe Ratio Z-Score])</f>
        <v>403</v>
      </c>
      <c r="AV152">
        <f>(Table2[[#This Row],[Rank 1Y]]+Table2[[#This Row],[Rank 6M]]+Table2[[#This Row],[Rank Sharpe]])/3</f>
        <v>211</v>
      </c>
    </row>
    <row r="153" spans="1:48" x14ac:dyDescent="0.3">
      <c r="A153" t="s">
        <v>400</v>
      </c>
      <c r="B153" t="s">
        <v>401</v>
      </c>
      <c r="C153" t="s">
        <v>3178</v>
      </c>
      <c r="D153" t="s">
        <v>332</v>
      </c>
      <c r="E153">
        <v>61051.543377399998</v>
      </c>
      <c r="F153">
        <v>1845.1</v>
      </c>
      <c r="G153">
        <v>79.666580342319406</v>
      </c>
      <c r="H153">
        <f>(Table2[[#This Row],[1Y Return vs Nifty]]-AVERAGE(Table2[1Y Return vs Nifty]))/_xlfn.STDEV.P(Table2[1Y Return vs Nifty])</f>
        <v>0.92938233758839184</v>
      </c>
      <c r="I153">
        <v>2.3016582801083301</v>
      </c>
      <c r="J153">
        <f>(Table2[[#This Row],[1M Return vs Nifty]]-AVERAGE(Table2[1M Return vs Nifty]))/_xlfn.STDEV.P(Table2[1M Return vs Nifty])</f>
        <v>0.29321738976725498</v>
      </c>
      <c r="K153">
        <v>44.616291614307698</v>
      </c>
      <c r="L153">
        <f>(Table2[[#This Row],[6M Return vs Nifty]]-AVERAGE(Table2[6M Return vs Nifty]))/_xlfn.STDEV.P(Table2[6M Return vs Nifty])</f>
        <v>1.0663073391971558</v>
      </c>
      <c r="M153">
        <v>-2.4435764548309198</v>
      </c>
      <c r="N153">
        <f>(Table2[[#This Row],[1W Return vs Nifty]]-AVERAGE(Table2[1W Return vs Nifty]))/_xlfn.STDEV.P(Table2[1W Return vs Nifty])</f>
        <v>-0.56065119451902723</v>
      </c>
      <c r="O153">
        <v>1845.8</v>
      </c>
      <c r="P153">
        <v>1729.0595809784199</v>
      </c>
      <c r="Q153">
        <v>1395.2820007170601</v>
      </c>
      <c r="R153">
        <v>42.946759086601404</v>
      </c>
      <c r="S153" s="1">
        <f>(Table2[[#This Row],[Close Price]]-Table2[[#This Row],[20D EMA]])/Table2[[#This Row],[20D EMA]]</f>
        <v>-3.792393542095815E-4</v>
      </c>
      <c r="T153" s="1">
        <f>(Table2[[#This Row],[Close Price]]-Table2[[#This Row],[50D EMA]])/Table2[[#This Row],[50D EMA]]</f>
        <v>6.7111868381028478E-2</v>
      </c>
      <c r="U153" s="1">
        <f>(Table2[[#This Row],[Close Price]]-Table2[[#This Row],[200D EMA]])/Table2[[#This Row],[200D EMA]]</f>
        <v>0.32238500822899629</v>
      </c>
      <c r="V153">
        <v>0.77988525323005697</v>
      </c>
      <c r="W153">
        <v>1836</v>
      </c>
      <c r="X153">
        <v>1882.55</v>
      </c>
      <c r="Y153">
        <v>1836</v>
      </c>
      <c r="Z153">
        <v>1882.55</v>
      </c>
      <c r="AA153">
        <v>1750.55</v>
      </c>
      <c r="AB153">
        <v>1944.9</v>
      </c>
      <c r="AC153" s="1">
        <f>(Table2[[#This Row],[Close Price]]/Table2[[#This Row],[Day Low]])-1</f>
        <v>4.956427015250453E-3</v>
      </c>
      <c r="AD153" s="1">
        <f>(Table2[[#This Row],[Day High]]/Table2[[#This Row],[Close Price]])-1</f>
        <v>2.0297002872473158E-2</v>
      </c>
      <c r="AE153" s="1">
        <f>(Table2[[#This Row],[Close Price]]/Table2[[#This Row],[Current Week Low]])-1</f>
        <v>4.956427015250453E-3</v>
      </c>
      <c r="AF153" s="1">
        <f>(Table2[[#This Row],[Current Week High]]/Table2[[#This Row],[Close Price]])-1</f>
        <v>2.0297002872473158E-2</v>
      </c>
      <c r="AG153" s="1">
        <f>(Table2[[#This Row],[Close Price]]/Table2[[#This Row],[Current Month Low]])-1</f>
        <v>5.4011596355431069E-2</v>
      </c>
      <c r="AH153" s="1">
        <f>(Table2[[#This Row],[Current Month High]]/Table2[[#This Row],[Close Price]])-1</f>
        <v>5.4089209256950932E-2</v>
      </c>
      <c r="AI153">
        <v>5.4089209256950896</v>
      </c>
      <c r="AJ153">
        <v>128.72195363827899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0.08</v>
      </c>
      <c r="AM153" t="s">
        <v>3215</v>
      </c>
      <c r="AN153">
        <v>-0.42</v>
      </c>
      <c r="AO153" t="s">
        <v>3214</v>
      </c>
      <c r="AP153">
        <v>2.4714621284559E-2</v>
      </c>
      <c r="AQ153">
        <f>(Table2[[#This Row],[Sharpe Ratio]]-AVERAGE(Table2[Sharpe Ratio]))/_xlfn.STDEV.P(Table2[Sharpe Ratio])</f>
        <v>-0.39410156825385373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1.3341543037799215</v>
      </c>
      <c r="AS153">
        <f>_xlfn.RANK.AVG(Table2[[#This Row],[1Y Return vs Nifty Z-Score]],Table2[1Y Return vs Nifty Z-Score])</f>
        <v>102</v>
      </c>
      <c r="AT153">
        <f>_xlfn.RANK.AVG(Table2[[#This Row],[6M Return vs Nifty Z-Score]],Table2[6M Return vs Nifty Z-Score])</f>
        <v>93</v>
      </c>
      <c r="AU153">
        <f>_xlfn.RANK.AVG(Table2[[#This Row],[Sharpe Ratio Z-Score]],Table2[Sharpe Ratio Z-Score])</f>
        <v>439</v>
      </c>
      <c r="AV153">
        <f>(Table2[[#This Row],[Rank 1Y]]+Table2[[#This Row],[Rank 6M]]+Table2[[#This Row],[Rank Sharpe]])/3</f>
        <v>211.33333333333334</v>
      </c>
    </row>
    <row r="154" spans="1:48" x14ac:dyDescent="0.3">
      <c r="A154" t="s">
        <v>244</v>
      </c>
      <c r="B154" t="s">
        <v>245</v>
      </c>
      <c r="C154" t="s">
        <v>3175</v>
      </c>
      <c r="D154" t="s">
        <v>187</v>
      </c>
      <c r="E154">
        <v>111128.7912196</v>
      </c>
      <c r="F154">
        <v>37678.9</v>
      </c>
      <c r="G154">
        <v>69.385324143609097</v>
      </c>
      <c r="H154">
        <f>(Table2[[#This Row],[1Y Return vs Nifty]]-AVERAGE(Table2[1Y Return vs Nifty]))/_xlfn.STDEV.P(Table2[1Y Return vs Nifty])</f>
        <v>0.75681310888628905</v>
      </c>
      <c r="I154">
        <v>16.993556210176401</v>
      </c>
      <c r="J154">
        <f>(Table2[[#This Row],[1M Return vs Nifty]]-AVERAGE(Table2[1M Return vs Nifty]))/_xlfn.STDEV.P(Table2[1M Return vs Nifty])</f>
        <v>1.6563637946459093</v>
      </c>
      <c r="K154">
        <v>8.8212183962788693</v>
      </c>
      <c r="L154">
        <f>(Table2[[#This Row],[6M Return vs Nifty]]-AVERAGE(Table2[6M Return vs Nifty]))/_xlfn.STDEV.P(Table2[6M Return vs Nifty])</f>
        <v>-5.4113500206506293E-2</v>
      </c>
      <c r="M154">
        <v>7.2883671502540199</v>
      </c>
      <c r="N154">
        <f>(Table2[[#This Row],[1W Return vs Nifty]]-AVERAGE(Table2[1W Return vs Nifty]))/_xlfn.STDEV.P(Table2[1W Return vs Nifty])</f>
        <v>1.348200524137505</v>
      </c>
      <c r="O154">
        <v>35287.370000000003</v>
      </c>
      <c r="P154">
        <v>34054.749101630703</v>
      </c>
      <c r="Q154">
        <v>30092.968993476399</v>
      </c>
      <c r="R154">
        <v>79.204528006500098</v>
      </c>
      <c r="S154" s="1">
        <f>(Table2[[#This Row],[Close Price]]-Table2[[#This Row],[20D EMA]])/Table2[[#This Row],[20D EMA]]</f>
        <v>6.777297372969418E-2</v>
      </c>
      <c r="T154" s="1">
        <f>(Table2[[#This Row],[Close Price]]-Table2[[#This Row],[50D EMA]])/Table2[[#This Row],[50D EMA]]</f>
        <v>0.10642130668922641</v>
      </c>
      <c r="U154" s="1">
        <f>(Table2[[#This Row],[Close Price]]-Table2[[#This Row],[200D EMA]])/Table2[[#This Row],[200D EMA]]</f>
        <v>0.25208316959912103</v>
      </c>
      <c r="V154">
        <v>1.2507539240502299</v>
      </c>
      <c r="W154">
        <v>37511.050000000003</v>
      </c>
      <c r="X154">
        <v>38124.6</v>
      </c>
      <c r="Y154">
        <v>37511.050000000003</v>
      </c>
      <c r="Z154">
        <v>38124.6</v>
      </c>
      <c r="AA154">
        <v>31922.35</v>
      </c>
      <c r="AB154">
        <v>38179.9</v>
      </c>
      <c r="AC154" s="1">
        <f>(Table2[[#This Row],[Close Price]]/Table2[[#This Row],[Day Low]])-1</f>
        <v>4.4746814605296503E-3</v>
      </c>
      <c r="AD154" s="1">
        <f>(Table2[[#This Row],[Day High]]/Table2[[#This Row],[Close Price]])-1</f>
        <v>1.1828901586829588E-2</v>
      </c>
      <c r="AE154" s="1">
        <f>(Table2[[#This Row],[Close Price]]/Table2[[#This Row],[Current Week Low]])-1</f>
        <v>4.4746814605296503E-3</v>
      </c>
      <c r="AF154" s="1">
        <f>(Table2[[#This Row],[Current Week High]]/Table2[[#This Row],[Close Price]])-1</f>
        <v>1.1828901586829588E-2</v>
      </c>
      <c r="AG154" s="1">
        <f>(Table2[[#This Row],[Close Price]]/Table2[[#This Row],[Current Month Low]])-1</f>
        <v>0.18032976895497987</v>
      </c>
      <c r="AH154" s="1">
        <f>(Table2[[#This Row],[Current Month High]]/Table2[[#This Row],[Close Price]])-1</f>
        <v>1.3296566513353536E-2</v>
      </c>
      <c r="AI154">
        <v>1.32965665133535</v>
      </c>
      <c r="AJ154">
        <v>102.57473118279501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3214</v>
      </c>
      <c r="AN154">
        <v>10.45</v>
      </c>
      <c r="AO154" t="s">
        <v>3215</v>
      </c>
      <c r="AP154">
        <v>0.116480982521002</v>
      </c>
      <c r="AQ154">
        <f>(Table2[[#This Row],[Sharpe Ratio]]-AVERAGE(Table2[Sharpe Ratio]))/_xlfn.STDEV.P(Table2[Sharpe Ratio])</f>
        <v>0.66454899276478863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4.3718129202279856</v>
      </c>
      <c r="AS154">
        <f>_xlfn.RANK.AVG(Table2[[#This Row],[1Y Return vs Nifty Z-Score]],Table2[1Y Return vs Nifty Z-Score])</f>
        <v>124</v>
      </c>
      <c r="AT154">
        <f>_xlfn.RANK.AVG(Table2[[#This Row],[6M Return vs Nifty Z-Score]],Table2[6M Return vs Nifty Z-Score])</f>
        <v>332</v>
      </c>
      <c r="AU154">
        <f>_xlfn.RANK.AVG(Table2[[#This Row],[Sharpe Ratio Z-Score]],Table2[Sharpe Ratio Z-Score])</f>
        <v>181</v>
      </c>
      <c r="AV154">
        <f>(Table2[[#This Row],[Rank 1Y]]+Table2[[#This Row],[Rank 6M]]+Table2[[#This Row],[Rank Sharpe]])/3</f>
        <v>212.33333333333334</v>
      </c>
    </row>
    <row r="155" spans="1:48" x14ac:dyDescent="0.3">
      <c r="A155" t="s">
        <v>538</v>
      </c>
      <c r="B155" t="s">
        <v>539</v>
      </c>
      <c r="C155" t="s">
        <v>3173</v>
      </c>
      <c r="D155" t="s">
        <v>54</v>
      </c>
      <c r="E155">
        <v>39991.857615840003</v>
      </c>
      <c r="F155">
        <v>3201.6</v>
      </c>
      <c r="G155">
        <v>47.249473379716498</v>
      </c>
      <c r="H155">
        <f>(Table2[[#This Row],[1Y Return vs Nifty]]-AVERAGE(Table2[1Y Return vs Nifty]))/_xlfn.STDEV.P(Table2[1Y Return vs Nifty])</f>
        <v>0.38526642050895066</v>
      </c>
      <c r="I155">
        <v>3.3182637649012499</v>
      </c>
      <c r="J155">
        <f>(Table2[[#This Row],[1M Return vs Nifty]]-AVERAGE(Table2[1M Return vs Nifty]))/_xlfn.STDEV.P(Table2[1M Return vs Nifty])</f>
        <v>0.38754026883785375</v>
      </c>
      <c r="K155">
        <v>27.413686571031398</v>
      </c>
      <c r="L155">
        <f>(Table2[[#This Row],[6M Return vs Nifty]]-AVERAGE(Table2[6M Return vs Nifty]))/_xlfn.STDEV.P(Table2[6M Return vs Nifty])</f>
        <v>0.52784895792446362</v>
      </c>
      <c r="M155">
        <v>6.3036671215262201</v>
      </c>
      <c r="N155">
        <f>(Table2[[#This Row],[1W Return vs Nifty]]-AVERAGE(Table2[1W Return vs Nifty]))/_xlfn.STDEV.P(Table2[1W Return vs Nifty])</f>
        <v>1.1550585970494687</v>
      </c>
      <c r="O155">
        <v>3197.82</v>
      </c>
      <c r="P155">
        <v>3017.2705926909898</v>
      </c>
      <c r="Q155">
        <v>2475.27164967609</v>
      </c>
      <c r="R155">
        <v>48.605704886746402</v>
      </c>
      <c r="S155" s="1">
        <f>(Table2[[#This Row],[Close Price]]-Table2[[#This Row],[20D EMA]])/Table2[[#This Row],[20D EMA]]</f>
        <v>1.1820552751561205E-3</v>
      </c>
      <c r="T155" s="1">
        <f>(Table2[[#This Row],[Close Price]]-Table2[[#This Row],[50D EMA]])/Table2[[#This Row],[50D EMA]]</f>
        <v>6.1091440640268745E-2</v>
      </c>
      <c r="U155" s="1">
        <f>(Table2[[#This Row],[Close Price]]-Table2[[#This Row],[200D EMA]])/Table2[[#This Row],[200D EMA]]</f>
        <v>0.2934337935874457</v>
      </c>
      <c r="V155">
        <v>0.68057814718404297</v>
      </c>
      <c r="W155">
        <v>3191</v>
      </c>
      <c r="X155">
        <v>3339.35</v>
      </c>
      <c r="Y155">
        <v>3191</v>
      </c>
      <c r="Z155">
        <v>3339.35</v>
      </c>
      <c r="AA155">
        <v>3067.05</v>
      </c>
      <c r="AB155">
        <v>3485</v>
      </c>
      <c r="AC155" s="1">
        <f>(Table2[[#This Row],[Close Price]]/Table2[[#This Row],[Day Low]])-1</f>
        <v>3.3218426825445402E-3</v>
      </c>
      <c r="AD155" s="1">
        <f>(Table2[[#This Row],[Day High]]/Table2[[#This Row],[Close Price]])-1</f>
        <v>4.3025362318840576E-2</v>
      </c>
      <c r="AE155" s="1">
        <f>(Table2[[#This Row],[Close Price]]/Table2[[#This Row],[Current Week Low]])-1</f>
        <v>3.3218426825445402E-3</v>
      </c>
      <c r="AF155" s="1">
        <f>(Table2[[#This Row],[Current Week High]]/Table2[[#This Row],[Close Price]])-1</f>
        <v>4.3025362318840576E-2</v>
      </c>
      <c r="AG155" s="1">
        <f>(Table2[[#This Row],[Close Price]]/Table2[[#This Row],[Current Month Low]])-1</f>
        <v>4.386951631046121E-2</v>
      </c>
      <c r="AH155" s="1">
        <f>(Table2[[#This Row],[Current Month High]]/Table2[[#This Row],[Close Price]])-1</f>
        <v>8.8518240879560173E-2</v>
      </c>
      <c r="AI155">
        <v>8.8518240879560093</v>
      </c>
      <c r="AJ155">
        <v>94.030483924729495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0.28000000000000003</v>
      </c>
      <c r="AM155" t="s">
        <v>3215</v>
      </c>
      <c r="AN155">
        <v>-5.59</v>
      </c>
      <c r="AO155" t="s">
        <v>3214</v>
      </c>
      <c r="AP155">
        <v>8.3385811476813995E-2</v>
      </c>
      <c r="AQ155">
        <f>(Table2[[#This Row],[Sharpe Ratio]]-AVERAGE(Table2[Sharpe Ratio]))/_xlfn.STDEV.P(Table2[Sharpe Ratio])</f>
        <v>0.28275090334655317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2.7384651476672897</v>
      </c>
      <c r="AS155">
        <f>_xlfn.RANK.AVG(Table2[[#This Row],[1Y Return vs Nifty Z-Score]],Table2[1Y Return vs Nifty Z-Score])</f>
        <v>199</v>
      </c>
      <c r="AT155">
        <f>_xlfn.RANK.AVG(Table2[[#This Row],[6M Return vs Nifty Z-Score]],Table2[6M Return vs Nifty Z-Score])</f>
        <v>168</v>
      </c>
      <c r="AU155">
        <f>_xlfn.RANK.AVG(Table2[[#This Row],[Sharpe Ratio Z-Score]],Table2[Sharpe Ratio Z-Score])</f>
        <v>271</v>
      </c>
      <c r="AV155">
        <f>(Table2[[#This Row],[Rank 1Y]]+Table2[[#This Row],[Rank 6M]]+Table2[[#This Row],[Rank Sharpe]])/3</f>
        <v>212.66666666666666</v>
      </c>
    </row>
    <row r="156" spans="1:48" x14ac:dyDescent="0.3">
      <c r="A156" t="s">
        <v>549</v>
      </c>
      <c r="B156" t="s">
        <v>550</v>
      </c>
      <c r="C156" t="s">
        <v>3176</v>
      </c>
      <c r="D156" t="s">
        <v>167</v>
      </c>
      <c r="E156">
        <v>38622.529848822996</v>
      </c>
      <c r="F156">
        <v>210.29</v>
      </c>
      <c r="G156">
        <v>86.373063560868005</v>
      </c>
      <c r="H156">
        <f>(Table2[[#This Row],[1Y Return vs Nifty]]-AVERAGE(Table2[1Y Return vs Nifty]))/_xlfn.STDEV.P(Table2[1Y Return vs Nifty])</f>
        <v>1.041949577812763</v>
      </c>
      <c r="I156">
        <v>10.8459467731202</v>
      </c>
      <c r="J156">
        <f>(Table2[[#This Row],[1M Return vs Nifty]]-AVERAGE(Table2[1M Return vs Nifty]))/_xlfn.STDEV.P(Table2[1M Return vs Nifty])</f>
        <v>1.0859751530551753</v>
      </c>
      <c r="K156">
        <v>14.6062552347168</v>
      </c>
      <c r="L156">
        <f>(Table2[[#This Row],[6M Return vs Nifty]]-AVERAGE(Table2[6M Return vs Nifty]))/_xlfn.STDEV.P(Table2[6M Return vs Nifty])</f>
        <v>0.12696381708304522</v>
      </c>
      <c r="M156">
        <v>13.630847547060201</v>
      </c>
      <c r="N156">
        <f>(Table2[[#This Row],[1W Return vs Nifty]]-AVERAGE(Table2[1W Return vs Nifty]))/_xlfn.STDEV.P(Table2[1W Return vs Nifty])</f>
        <v>2.5922330727502012</v>
      </c>
      <c r="O156">
        <v>189.1</v>
      </c>
      <c r="P156">
        <v>184.78564402098601</v>
      </c>
      <c r="Q156">
        <v>165.85048708176899</v>
      </c>
      <c r="R156">
        <v>81.180339560454399</v>
      </c>
      <c r="S156" s="1">
        <f>(Table2[[#This Row],[Close Price]]-Table2[[#This Row],[20D EMA]])/Table2[[#This Row],[20D EMA]]</f>
        <v>0.11205711263881543</v>
      </c>
      <c r="T156" s="1">
        <f>(Table2[[#This Row],[Close Price]]-Table2[[#This Row],[50D EMA]])/Table2[[#This Row],[50D EMA]]</f>
        <v>0.13802130633112095</v>
      </c>
      <c r="U156" s="1">
        <f>(Table2[[#This Row],[Close Price]]-Table2[[#This Row],[200D EMA]])/Table2[[#This Row],[200D EMA]]</f>
        <v>0.26794924573432854</v>
      </c>
      <c r="V156">
        <v>1.5873323304784599</v>
      </c>
      <c r="W156">
        <v>206.53</v>
      </c>
      <c r="X156">
        <v>214.69</v>
      </c>
      <c r="Y156">
        <v>206.53</v>
      </c>
      <c r="Z156">
        <v>214.69</v>
      </c>
      <c r="AA156">
        <v>168.02</v>
      </c>
      <c r="AB156">
        <v>214.69</v>
      </c>
      <c r="AC156" s="1">
        <f>(Table2[[#This Row],[Close Price]]/Table2[[#This Row],[Day Low]])-1</f>
        <v>1.8205587565971015E-2</v>
      </c>
      <c r="AD156" s="1">
        <f>(Table2[[#This Row],[Day High]]/Table2[[#This Row],[Close Price]])-1</f>
        <v>2.0923486613724007E-2</v>
      </c>
      <c r="AE156" s="1">
        <f>(Table2[[#This Row],[Close Price]]/Table2[[#This Row],[Current Week Low]])-1</f>
        <v>1.8205587565971015E-2</v>
      </c>
      <c r="AF156" s="1">
        <f>(Table2[[#This Row],[Current Week High]]/Table2[[#This Row],[Close Price]])-1</f>
        <v>2.0923486613724007E-2</v>
      </c>
      <c r="AG156" s="1">
        <f>(Table2[[#This Row],[Close Price]]/Table2[[#This Row],[Current Month Low]])-1</f>
        <v>0.25157719319128669</v>
      </c>
      <c r="AH156" s="1">
        <f>(Table2[[#This Row],[Current Month High]]/Table2[[#This Row],[Close Price]])-1</f>
        <v>2.0923486613724007E-2</v>
      </c>
      <c r="AI156">
        <v>2.0923486613723998</v>
      </c>
      <c r="AJ156">
        <v>137.34762979683899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3215</v>
      </c>
      <c r="AN156">
        <v>17.2</v>
      </c>
      <c r="AO156" t="s">
        <v>3215</v>
      </c>
      <c r="AP156">
        <v>8.2494439678987994E-2</v>
      </c>
      <c r="AQ156">
        <f>(Table2[[#This Row],[Sharpe Ratio]]-AVERAGE(Table2[Sharpe Ratio]))/_xlfn.STDEV.P(Table2[Sharpe Ratio])</f>
        <v>0.27246770979795748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5.1195893304991422</v>
      </c>
      <c r="AS156">
        <f>_xlfn.RANK.AVG(Table2[[#This Row],[1Y Return vs Nifty Z-Score]],Table2[1Y Return vs Nifty Z-Score])</f>
        <v>93</v>
      </c>
      <c r="AT156">
        <f>_xlfn.RANK.AVG(Table2[[#This Row],[6M Return vs Nifty Z-Score]],Table2[6M Return vs Nifty Z-Score])</f>
        <v>273</v>
      </c>
      <c r="AU156">
        <f>_xlfn.RANK.AVG(Table2[[#This Row],[Sharpe Ratio Z-Score]],Table2[Sharpe Ratio Z-Score])</f>
        <v>274</v>
      </c>
      <c r="AV156">
        <f>(Table2[[#This Row],[Rank 1Y]]+Table2[[#This Row],[Rank 6M]]+Table2[[#This Row],[Rank Sharpe]])/3</f>
        <v>213.33333333333334</v>
      </c>
    </row>
    <row r="157" spans="1:48" x14ac:dyDescent="0.3">
      <c r="A157" t="s">
        <v>1715</v>
      </c>
      <c r="B157" t="s">
        <v>1716</v>
      </c>
      <c r="C157" t="s">
        <v>3175</v>
      </c>
      <c r="D157" t="s">
        <v>187</v>
      </c>
      <c r="E157">
        <v>4945.1960287499996</v>
      </c>
      <c r="F157">
        <v>758.05</v>
      </c>
      <c r="G157">
        <v>63.165146154142903</v>
      </c>
      <c r="H157">
        <f>(Table2[[#This Row],[1Y Return vs Nifty]]-AVERAGE(Table2[1Y Return vs Nifty]))/_xlfn.STDEV.P(Table2[1Y Return vs Nifty])</f>
        <v>0.65240842357491369</v>
      </c>
      <c r="I157">
        <v>-3.8755241650893102</v>
      </c>
      <c r="J157">
        <f>(Table2[[#This Row],[1M Return vs Nifty]]-AVERAGE(Table2[1M Return vs Nifty]))/_xlfn.STDEV.P(Table2[1M Return vs Nifty])</f>
        <v>-0.27991510016229404</v>
      </c>
      <c r="K157">
        <v>22.486629729565799</v>
      </c>
      <c r="L157">
        <f>(Table2[[#This Row],[6M Return vs Nifty]]-AVERAGE(Table2[6M Return vs Nifty]))/_xlfn.STDEV.P(Table2[6M Return vs Nifty])</f>
        <v>0.3736272546056949</v>
      </c>
      <c r="M157">
        <v>1.38096691678811</v>
      </c>
      <c r="N157">
        <f>(Table2[[#This Row],[1W Return vs Nifty]]-AVERAGE(Table2[1W Return vs Nifty]))/_xlfn.STDEV.P(Table2[1W Return vs Nifty])</f>
        <v>0.18950586395148528</v>
      </c>
      <c r="O157">
        <v>611.95000000000005</v>
      </c>
      <c r="P157">
        <v>739.62539066998499</v>
      </c>
      <c r="Q157">
        <v>635.29995494077798</v>
      </c>
      <c r="R157">
        <v>46.407413169246098</v>
      </c>
      <c r="S157" s="1">
        <f>(Table2[[#This Row],[Close Price]]-Table2[[#This Row],[20D EMA]])/Table2[[#This Row],[20D EMA]]</f>
        <v>0.23874499550616865</v>
      </c>
      <c r="T157" s="1">
        <f>(Table2[[#This Row],[Close Price]]-Table2[[#This Row],[50D EMA]])/Table2[[#This Row],[50D EMA]]</f>
        <v>2.4910731246428876E-2</v>
      </c>
      <c r="U157" s="1">
        <f>(Table2[[#This Row],[Close Price]]-Table2[[#This Row],[200D EMA]])/Table2[[#This Row],[200D EMA]]</f>
        <v>0.19321588818728094</v>
      </c>
      <c r="V157">
        <v>0.380790720365836</v>
      </c>
      <c r="W157">
        <v>757.2</v>
      </c>
      <c r="X157">
        <v>774.9</v>
      </c>
      <c r="Y157">
        <v>754.05</v>
      </c>
      <c r="Z157">
        <v>779.9</v>
      </c>
      <c r="AA157">
        <v>754.05</v>
      </c>
      <c r="AB157">
        <v>779.9</v>
      </c>
      <c r="AC157" s="1">
        <f>(Table2[[#This Row],[Close Price]]/Table2[[#This Row],[Day Low]])-1</f>
        <v>1.1225567881667509E-3</v>
      </c>
      <c r="AD157" s="1">
        <f>(Table2[[#This Row],[Day High]]/Table2[[#This Row],[Close Price]])-1</f>
        <v>2.222808521865316E-2</v>
      </c>
      <c r="AE157" s="1">
        <f>(Table2[[#This Row],[Close Price]]/Table2[[#This Row],[Current Week Low]])-1</f>
        <v>5.3046880180358524E-3</v>
      </c>
      <c r="AF157" s="1">
        <f>(Table2[[#This Row],[Current Week High]]/Table2[[#This Row],[Close Price]])-1</f>
        <v>2.8823956203416712E-2</v>
      </c>
      <c r="AG157" s="1">
        <f>(Table2[[#This Row],[Close Price]]/Table2[[#This Row],[Current Month Low]])-1</f>
        <v>5.3046880180358524E-3</v>
      </c>
      <c r="AH157" s="1">
        <f>(Table2[[#This Row],[Current Month High]]/Table2[[#This Row],[Close Price]])-1</f>
        <v>2.8823956203416712E-2</v>
      </c>
      <c r="AI157">
        <v>9.1484730558670293</v>
      </c>
      <c r="AJ157">
        <v>116.184229288464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0.02</v>
      </c>
      <c r="AM157" t="s">
        <v>3215</v>
      </c>
      <c r="AN157">
        <v>0.84</v>
      </c>
      <c r="AO157" t="s">
        <v>3215</v>
      </c>
      <c r="AP157">
        <v>7.2882154196363E-2</v>
      </c>
      <c r="AQ157">
        <f>(Table2[[#This Row],[Sharpe Ratio]]-AVERAGE(Table2[Sharpe Ratio]))/_xlfn.STDEV.P(Table2[Sharpe Ratio])</f>
        <v>0.16157684214512624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142</v>
      </c>
      <c r="AT157">
        <f>_xlfn.RANK.AVG(Table2[[#This Row],[6M Return vs Nifty Z-Score]],Table2[6M Return vs Nifty Z-Score])</f>
        <v>196</v>
      </c>
      <c r="AU157">
        <f>_xlfn.RANK.AVG(Table2[[#This Row],[Sharpe Ratio Z-Score]],Table2[Sharpe Ratio Z-Score])</f>
        <v>302</v>
      </c>
      <c r="AV157">
        <f>(Table2[[#This Row],[Rank 1Y]]+Table2[[#This Row],[Rank 6M]]+Table2[[#This Row],[Rank Sharpe]])/3</f>
        <v>213.33333333333334</v>
      </c>
    </row>
    <row r="158" spans="1:48" x14ac:dyDescent="0.3">
      <c r="A158" t="s">
        <v>1012</v>
      </c>
      <c r="B158" t="s">
        <v>1013</v>
      </c>
      <c r="C158" t="s">
        <v>3173</v>
      </c>
      <c r="D158" t="s">
        <v>54</v>
      </c>
      <c r="E158">
        <v>14426.639842320001</v>
      </c>
      <c r="F158">
        <v>1897.95</v>
      </c>
      <c r="G158">
        <v>49.308746586987098</v>
      </c>
      <c r="H158">
        <f>(Table2[[#This Row],[1Y Return vs Nifty]]-AVERAGE(Table2[1Y Return vs Nifty]))/_xlfn.STDEV.P(Table2[1Y Return vs Nifty])</f>
        <v>0.4198309894874156</v>
      </c>
      <c r="I158">
        <v>2.74668570060591</v>
      </c>
      <c r="J158">
        <f>(Table2[[#This Row],[1M Return vs Nifty]]-AVERAGE(Table2[1M Return vs Nifty]))/_xlfn.STDEV.P(Table2[1M Return vs Nifty])</f>
        <v>0.33450800662364955</v>
      </c>
      <c r="K158">
        <v>22.7554883503106</v>
      </c>
      <c r="L158">
        <f>(Table2[[#This Row],[6M Return vs Nifty]]-AVERAGE(Table2[6M Return vs Nifty]))/_xlfn.STDEV.P(Table2[6M Return vs Nifty])</f>
        <v>0.38204279267991453</v>
      </c>
      <c r="M158">
        <v>-0.90811547500386602</v>
      </c>
      <c r="N158">
        <f>(Table2[[#This Row],[1W Return vs Nifty]]-AVERAGE(Table2[1W Return vs Nifty]))/_xlfn.STDEV.P(Table2[1W Return vs Nifty])</f>
        <v>-0.25948141289991838</v>
      </c>
      <c r="O158">
        <v>1916.18</v>
      </c>
      <c r="P158">
        <v>1799.9910594781099</v>
      </c>
      <c r="Q158">
        <v>1491.9415518186099</v>
      </c>
      <c r="R158">
        <v>42.444101926269802</v>
      </c>
      <c r="S158" s="1">
        <f>(Table2[[#This Row],[Close Price]]-Table2[[#This Row],[20D EMA]])/Table2[[#This Row],[20D EMA]]</f>
        <v>-9.5137200054274743E-3</v>
      </c>
      <c r="T158" s="1">
        <f>(Table2[[#This Row],[Close Price]]-Table2[[#This Row],[50D EMA]])/Table2[[#This Row],[50D EMA]]</f>
        <v>5.4421903934507514E-2</v>
      </c>
      <c r="U158" s="1">
        <f>(Table2[[#This Row],[Close Price]]-Table2[[#This Row],[200D EMA]])/Table2[[#This Row],[200D EMA]]</f>
        <v>0.27213428547953772</v>
      </c>
      <c r="V158">
        <v>0.27883349849456601</v>
      </c>
      <c r="W158">
        <v>1875</v>
      </c>
      <c r="X158">
        <v>1938.35</v>
      </c>
      <c r="Y158">
        <v>1875</v>
      </c>
      <c r="Z158">
        <v>1938.35</v>
      </c>
      <c r="AA158">
        <v>1870</v>
      </c>
      <c r="AB158">
        <v>2158.8000000000002</v>
      </c>
      <c r="AC158" s="1">
        <f>(Table2[[#This Row],[Close Price]]/Table2[[#This Row],[Day Low]])-1</f>
        <v>1.2240000000000029E-2</v>
      </c>
      <c r="AD158" s="1">
        <f>(Table2[[#This Row],[Day High]]/Table2[[#This Row],[Close Price]])-1</f>
        <v>2.1286124502752912E-2</v>
      </c>
      <c r="AE158" s="1">
        <f>(Table2[[#This Row],[Close Price]]/Table2[[#This Row],[Current Week Low]])-1</f>
        <v>1.2240000000000029E-2</v>
      </c>
      <c r="AF158" s="1">
        <f>(Table2[[#This Row],[Current Week High]]/Table2[[#This Row],[Close Price]])-1</f>
        <v>2.1286124502752912E-2</v>
      </c>
      <c r="AG158" s="1">
        <f>(Table2[[#This Row],[Close Price]]/Table2[[#This Row],[Current Month Low]])-1</f>
        <v>1.4946524064171074E-2</v>
      </c>
      <c r="AH158" s="1">
        <f>(Table2[[#This Row],[Current Month High]]/Table2[[#This Row],[Close Price]])-1</f>
        <v>0.13743776179562173</v>
      </c>
      <c r="AI158">
        <v>13.743776179562101</v>
      </c>
      <c r="AJ158">
        <v>98.946540880503093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0.11</v>
      </c>
      <c r="AM158" t="s">
        <v>3215</v>
      </c>
      <c r="AN158">
        <v>-3.45</v>
      </c>
      <c r="AO158" t="s">
        <v>3214</v>
      </c>
      <c r="AP158">
        <v>8.7670845915592002E-2</v>
      </c>
      <c r="AQ158">
        <f>(Table2[[#This Row],[Sharpe Ratio]]-AVERAGE(Table2[Sharpe Ratio]))/_xlfn.STDEV.P(Table2[Sharpe Ratio])</f>
        <v>0.33218463975578355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1.2090850156468449</v>
      </c>
      <c r="AS158">
        <f>_xlfn.RANK.AVG(Table2[[#This Row],[1Y Return vs Nifty Z-Score]],Table2[1Y Return vs Nifty Z-Score])</f>
        <v>192</v>
      </c>
      <c r="AT158">
        <f>_xlfn.RANK.AVG(Table2[[#This Row],[6M Return vs Nifty Z-Score]],Table2[6M Return vs Nifty Z-Score])</f>
        <v>194</v>
      </c>
      <c r="AU158">
        <f>_xlfn.RANK.AVG(Table2[[#This Row],[Sharpe Ratio Z-Score]],Table2[Sharpe Ratio Z-Score])</f>
        <v>256</v>
      </c>
      <c r="AV158">
        <f>(Table2[[#This Row],[Rank 1Y]]+Table2[[#This Row],[Rank 6M]]+Table2[[#This Row],[Rank Sharpe]])/3</f>
        <v>214</v>
      </c>
    </row>
    <row r="159" spans="1:48" x14ac:dyDescent="0.3">
      <c r="A159" t="s">
        <v>172</v>
      </c>
      <c r="B159" t="s">
        <v>173</v>
      </c>
      <c r="C159" t="s">
        <v>3167</v>
      </c>
      <c r="D159" t="s">
        <v>174</v>
      </c>
      <c r="E159">
        <v>157992.58874164699</v>
      </c>
      <c r="F159">
        <v>240.29</v>
      </c>
      <c r="G159">
        <v>62.351075120982301</v>
      </c>
      <c r="H159">
        <f>(Table2[[#This Row],[1Y Return vs Nifty]]-AVERAGE(Table2[1Y Return vs Nifty]))/_xlfn.STDEV.P(Table2[1Y Return vs Nifty])</f>
        <v>0.63874437245255455</v>
      </c>
      <c r="I159">
        <v>-1.09128230153489</v>
      </c>
      <c r="J159">
        <f>(Table2[[#This Row],[1M Return vs Nifty]]-AVERAGE(Table2[1M Return vs Nifty]))/_xlfn.STDEV.P(Table2[1M Return vs Nifty])</f>
        <v>-2.1587054005001612E-2</v>
      </c>
      <c r="K159">
        <v>16.169789790876901</v>
      </c>
      <c r="L159">
        <f>(Table2[[#This Row],[6M Return vs Nifty]]-AVERAGE(Table2[6M Return vs Nifty]))/_xlfn.STDEV.P(Table2[6M Return vs Nifty])</f>
        <v>0.17590397957912862</v>
      </c>
      <c r="M159">
        <v>11.961780210056499</v>
      </c>
      <c r="N159">
        <f>(Table2[[#This Row],[1W Return vs Nifty]]-AVERAGE(Table2[1W Return vs Nifty]))/_xlfn.STDEV.P(Table2[1W Return vs Nifty])</f>
        <v>2.2648573517145474</v>
      </c>
      <c r="O159">
        <v>225.93</v>
      </c>
      <c r="P159">
        <v>225.211761961148</v>
      </c>
      <c r="Q159">
        <v>198.826629911916</v>
      </c>
      <c r="R159">
        <v>77.524978582045307</v>
      </c>
      <c r="S159" s="1">
        <f>(Table2[[#This Row],[Close Price]]-Table2[[#This Row],[20D EMA]])/Table2[[#This Row],[20D EMA]]</f>
        <v>6.3559509582614013E-2</v>
      </c>
      <c r="T159" s="1">
        <f>(Table2[[#This Row],[Close Price]]-Table2[[#This Row],[50D EMA]])/Table2[[#This Row],[50D EMA]]</f>
        <v>6.6951379037890515E-2</v>
      </c>
      <c r="U159" s="1">
        <f>(Table2[[#This Row],[Close Price]]-Table2[[#This Row],[200D EMA]])/Table2[[#This Row],[200D EMA]]</f>
        <v>0.20854032533998618</v>
      </c>
      <c r="V159">
        <v>1.0877487499670799</v>
      </c>
      <c r="W159">
        <v>230.65</v>
      </c>
      <c r="X159">
        <v>245</v>
      </c>
      <c r="Y159">
        <v>230.65</v>
      </c>
      <c r="Z159">
        <v>245</v>
      </c>
      <c r="AA159">
        <v>208.62</v>
      </c>
      <c r="AB159">
        <v>245</v>
      </c>
      <c r="AC159" s="1">
        <f>(Table2[[#This Row],[Close Price]]/Table2[[#This Row],[Day Low]])-1</f>
        <v>4.1794927379145808E-2</v>
      </c>
      <c r="AD159" s="1">
        <f>(Table2[[#This Row],[Day High]]/Table2[[#This Row],[Close Price]])-1</f>
        <v>1.9601315077614645E-2</v>
      </c>
      <c r="AE159" s="1">
        <f>(Table2[[#This Row],[Close Price]]/Table2[[#This Row],[Current Week Low]])-1</f>
        <v>4.1794927379145808E-2</v>
      </c>
      <c r="AF159" s="1">
        <f>(Table2[[#This Row],[Current Week High]]/Table2[[#This Row],[Close Price]])-1</f>
        <v>1.9601315077614645E-2</v>
      </c>
      <c r="AG159" s="1">
        <f>(Table2[[#This Row],[Close Price]]/Table2[[#This Row],[Current Month Low]])-1</f>
        <v>0.15180711341194519</v>
      </c>
      <c r="AH159" s="1">
        <f>(Table2[[#This Row],[Current Month High]]/Table2[[#This Row],[Close Price]])-1</f>
        <v>1.9601315077614645E-2</v>
      </c>
      <c r="AI159">
        <v>2.5011444504556999</v>
      </c>
      <c r="AJ159">
        <v>106.87903572965899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0.02</v>
      </c>
      <c r="AM159" t="s">
        <v>3215</v>
      </c>
      <c r="AN159">
        <v>8.91</v>
      </c>
      <c r="AO159" t="s">
        <v>3215</v>
      </c>
      <c r="AP159">
        <v>9.4353256536047994E-2</v>
      </c>
      <c r="AQ159">
        <f>(Table2[[#This Row],[Sharpe Ratio]]-AVERAGE(Table2[Sharpe Ratio]))/_xlfn.STDEV.P(Table2[Sharpe Ratio])</f>
        <v>0.40927539127937401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3.467194041020603</v>
      </c>
      <c r="AS159">
        <f>_xlfn.RANK.AVG(Table2[[#This Row],[1Y Return vs Nifty Z-Score]],Table2[1Y Return vs Nifty Z-Score])</f>
        <v>147</v>
      </c>
      <c r="AT159">
        <f>_xlfn.RANK.AVG(Table2[[#This Row],[6M Return vs Nifty Z-Score]],Table2[6M Return vs Nifty Z-Score])</f>
        <v>258</v>
      </c>
      <c r="AU159">
        <f>_xlfn.RANK.AVG(Table2[[#This Row],[Sharpe Ratio Z-Score]],Table2[Sharpe Ratio Z-Score])</f>
        <v>238</v>
      </c>
      <c r="AV159">
        <f>(Table2[[#This Row],[Rank 1Y]]+Table2[[#This Row],[Rank 6M]]+Table2[[#This Row],[Rank Sharpe]])/3</f>
        <v>214.33333333333334</v>
      </c>
    </row>
    <row r="160" spans="1:48" x14ac:dyDescent="0.3">
      <c r="A160" t="s">
        <v>1820</v>
      </c>
      <c r="B160" t="s">
        <v>1821</v>
      </c>
      <c r="C160" t="s">
        <v>3181</v>
      </c>
      <c r="D160" t="s">
        <v>124</v>
      </c>
      <c r="E160">
        <v>4415.3857768999997</v>
      </c>
      <c r="F160">
        <v>2167.9</v>
      </c>
      <c r="G160">
        <v>39.937537660394902</v>
      </c>
      <c r="H160">
        <f>(Table2[[#This Row],[1Y Return vs Nifty]]-AVERAGE(Table2[1Y Return vs Nifty]))/_xlfn.STDEV.P(Table2[1Y Return vs Nifty])</f>
        <v>0.26253675761416101</v>
      </c>
      <c r="I160">
        <v>-9.7801258094642698</v>
      </c>
      <c r="J160">
        <f>(Table2[[#This Row],[1M Return vs Nifty]]-AVERAGE(Table2[1M Return vs Nifty]))/_xlfn.STDEV.P(Table2[1M Return vs Nifty])</f>
        <v>-0.82775694755886287</v>
      </c>
      <c r="K160">
        <v>1.94486813541107</v>
      </c>
      <c r="L160">
        <f>(Table2[[#This Row],[6M Return vs Nifty]]-AVERAGE(Table2[6M Return vs Nifty]))/_xlfn.STDEV.P(Table2[6M Return vs Nifty])</f>
        <v>-0.2693499961451325</v>
      </c>
      <c r="M160">
        <v>-1.7591180728945</v>
      </c>
      <c r="N160">
        <f>(Table2[[#This Row],[1W Return vs Nifty]]-AVERAGE(Table2[1W Return vs Nifty]))/_xlfn.STDEV.P(Table2[1W Return vs Nifty])</f>
        <v>-0.42639953711879919</v>
      </c>
      <c r="O160">
        <v>1851.03</v>
      </c>
      <c r="P160">
        <v>2208.2683459057198</v>
      </c>
      <c r="Q160">
        <v>1932.0427114040999</v>
      </c>
      <c r="R160">
        <v>39.627913296189902</v>
      </c>
      <c r="S160" s="1">
        <f>(Table2[[#This Row],[Close Price]]-Table2[[#This Row],[20D EMA]])/Table2[[#This Row],[20D EMA]]</f>
        <v>0.17118577224572271</v>
      </c>
      <c r="T160" s="1">
        <f>(Table2[[#This Row],[Close Price]]-Table2[[#This Row],[50D EMA]])/Table2[[#This Row],[50D EMA]]</f>
        <v>-1.8280543657914299E-2</v>
      </c>
      <c r="U160" s="1">
        <f>(Table2[[#This Row],[Close Price]]-Table2[[#This Row],[200D EMA]])/Table2[[#This Row],[200D EMA]]</f>
        <v>0.12207664313202081</v>
      </c>
      <c r="V160">
        <v>0.44013389999553398</v>
      </c>
      <c r="W160">
        <v>2131.1999999999998</v>
      </c>
      <c r="X160">
        <v>2189.15</v>
      </c>
      <c r="Y160">
        <v>2161.35</v>
      </c>
      <c r="Z160">
        <v>2230</v>
      </c>
      <c r="AA160">
        <v>2161.35</v>
      </c>
      <c r="AB160">
        <v>2230</v>
      </c>
      <c r="AC160" s="1">
        <f>(Table2[[#This Row],[Close Price]]/Table2[[#This Row],[Day Low]])-1</f>
        <v>1.7220345345345445E-2</v>
      </c>
      <c r="AD160" s="1">
        <f>(Table2[[#This Row],[Day High]]/Table2[[#This Row],[Close Price]])-1</f>
        <v>9.802112643572114E-3</v>
      </c>
      <c r="AE160" s="1">
        <f>(Table2[[#This Row],[Close Price]]/Table2[[#This Row],[Current Week Low]])-1</f>
        <v>3.030513336572227E-3</v>
      </c>
      <c r="AF160" s="1">
        <f>(Table2[[#This Row],[Current Week High]]/Table2[[#This Row],[Close Price]])-1</f>
        <v>2.8645232713685909E-2</v>
      </c>
      <c r="AG160" s="1">
        <f>(Table2[[#This Row],[Close Price]]/Table2[[#This Row],[Current Month Low]])-1</f>
        <v>3.030513336572227E-3</v>
      </c>
      <c r="AH160" s="1">
        <f>(Table2[[#This Row],[Current Month High]]/Table2[[#This Row],[Close Price]])-1</f>
        <v>2.8645232713685909E-2</v>
      </c>
      <c r="AI160">
        <v>13.028737487891499</v>
      </c>
      <c r="AJ160">
        <v>80.207813798836199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-0.04</v>
      </c>
      <c r="AM160" t="s">
        <v>3214</v>
      </c>
      <c r="AN160">
        <v>-7.02</v>
      </c>
      <c r="AO160" t="s">
        <v>3214</v>
      </c>
      <c r="AP160">
        <v>0.27748069722506102</v>
      </c>
      <c r="AQ160">
        <f>(Table2[[#This Row],[Sharpe Ratio]]-AVERAGE(Table2[Sharpe Ratio]))/_xlfn.STDEV.P(Table2[Sharpe Ratio])</f>
        <v>2.5219010333032115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230</v>
      </c>
      <c r="AT160">
        <f>_xlfn.RANK.AVG(Table2[[#This Row],[6M Return vs Nifty Z-Score]],Table2[6M Return vs Nifty Z-Score])</f>
        <v>410</v>
      </c>
      <c r="AU160">
        <f>_xlfn.RANK.AVG(Table2[[#This Row],[Sharpe Ratio Z-Score]],Table2[Sharpe Ratio Z-Score])</f>
        <v>3</v>
      </c>
      <c r="AV160">
        <f>(Table2[[#This Row],[Rank 1Y]]+Table2[[#This Row],[Rank 6M]]+Table2[[#This Row],[Rank Sharpe]])/3</f>
        <v>214.33333333333334</v>
      </c>
    </row>
    <row r="161" spans="1:48" x14ac:dyDescent="0.3">
      <c r="A161" t="s">
        <v>1216</v>
      </c>
      <c r="B161" t="s">
        <v>1217</v>
      </c>
      <c r="C161" t="s">
        <v>3172</v>
      </c>
      <c r="D161" t="s">
        <v>46</v>
      </c>
      <c r="E161">
        <v>10092.7241050149</v>
      </c>
      <c r="F161">
        <v>1548.65</v>
      </c>
      <c r="G161">
        <v>29.100588591658401</v>
      </c>
      <c r="H161">
        <f>(Table2[[#This Row],[1Y Return vs Nifty]]-AVERAGE(Table2[1Y Return vs Nifty]))/_xlfn.STDEV.P(Table2[1Y Return vs Nifty])</f>
        <v>8.0640313626079138E-2</v>
      </c>
      <c r="I161">
        <v>-1.6070735297031999</v>
      </c>
      <c r="J161">
        <f>(Table2[[#This Row],[1M Return vs Nifty]]-AVERAGE(Table2[1M Return vs Nifty]))/_xlfn.STDEV.P(Table2[1M Return vs Nifty])</f>
        <v>-6.9443291619246991E-2</v>
      </c>
      <c r="K161">
        <v>40.611999660845001</v>
      </c>
      <c r="L161">
        <f>(Table2[[#This Row],[6M Return vs Nifty]]-AVERAGE(Table2[6M Return vs Nifty]))/_xlfn.STDEV.P(Table2[6M Return vs Nifty])</f>
        <v>0.94096908037062266</v>
      </c>
      <c r="M161">
        <v>-0.16171302785231301</v>
      </c>
      <c r="N161">
        <f>(Table2[[#This Row],[1W Return vs Nifty]]-AVERAGE(Table2[1W Return vs Nifty]))/_xlfn.STDEV.P(Table2[1W Return vs Nifty])</f>
        <v>-0.11307986641846933</v>
      </c>
      <c r="O161">
        <v>1548.65</v>
      </c>
      <c r="P161">
        <v>1559.2670397894301</v>
      </c>
      <c r="Q161">
        <v>1344.2134188021901</v>
      </c>
      <c r="R161">
        <v>50.680930783627197</v>
      </c>
      <c r="S161" s="1">
        <f>(Table2[[#This Row],[Close Price]]-Table2[[#This Row],[20D EMA]])/Table2[[#This Row],[20D EMA]]</f>
        <v>0</v>
      </c>
      <c r="T161" s="1">
        <f>(Table2[[#This Row],[Close Price]]-Table2[[#This Row],[50D EMA]])/Table2[[#This Row],[50D EMA]]</f>
        <v>-6.8089939173368143E-3</v>
      </c>
      <c r="U161" s="1">
        <f>(Table2[[#This Row],[Close Price]]-Table2[[#This Row],[200D EMA]])/Table2[[#This Row],[200D EMA]]</f>
        <v>0.15208640111626071</v>
      </c>
      <c r="V161">
        <v>0.65965931488472396</v>
      </c>
      <c r="W161">
        <v>1536.15</v>
      </c>
      <c r="X161">
        <v>1564</v>
      </c>
      <c r="Y161">
        <v>1536.15</v>
      </c>
      <c r="Z161">
        <v>1564</v>
      </c>
      <c r="AA161">
        <v>1440</v>
      </c>
      <c r="AB161">
        <v>1643.75</v>
      </c>
      <c r="AC161" s="1">
        <f>(Table2[[#This Row],[Close Price]]/Table2[[#This Row],[Day Low]])-1</f>
        <v>8.1372261823389191E-3</v>
      </c>
      <c r="AD161" s="1">
        <f>(Table2[[#This Row],[Day High]]/Table2[[#This Row],[Close Price]])-1</f>
        <v>9.9118587156554749E-3</v>
      </c>
      <c r="AE161" s="1">
        <f>(Table2[[#This Row],[Close Price]]/Table2[[#This Row],[Current Week Low]])-1</f>
        <v>8.1372261823389191E-3</v>
      </c>
      <c r="AF161" s="1">
        <f>(Table2[[#This Row],[Current Week High]]/Table2[[#This Row],[Close Price]])-1</f>
        <v>9.9118587156554749E-3</v>
      </c>
      <c r="AG161" s="1">
        <f>(Table2[[#This Row],[Close Price]]/Table2[[#This Row],[Current Month Low]])-1</f>
        <v>7.5451388888889026E-2</v>
      </c>
      <c r="AH161" s="1">
        <f>(Table2[[#This Row],[Current Month High]]/Table2[[#This Row],[Close Price]])-1</f>
        <v>6.1408323378426388E-2</v>
      </c>
      <c r="AI161">
        <v>21.389597391276201</v>
      </c>
      <c r="AJ161">
        <v>92.354986958141794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-0.12</v>
      </c>
      <c r="AM161" t="s">
        <v>3214</v>
      </c>
      <c r="AN161">
        <v>3.13</v>
      </c>
      <c r="AO161" t="s">
        <v>3215</v>
      </c>
      <c r="AP161">
        <v>8.4446553809383998E-2</v>
      </c>
      <c r="AQ161">
        <f>(Table2[[#This Row],[Sharpe Ratio]]-AVERAGE(Table2[Sharpe Ratio]))/_xlfn.STDEV.P(Table2[Sharpe Ratio])</f>
        <v>0.29498801780048772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275</v>
      </c>
      <c r="AT161">
        <f>_xlfn.RANK.AVG(Table2[[#This Row],[6M Return vs Nifty Z-Score]],Table2[6M Return vs Nifty Z-Score])</f>
        <v>108</v>
      </c>
      <c r="AU161">
        <f>_xlfn.RANK.AVG(Table2[[#This Row],[Sharpe Ratio Z-Score]],Table2[Sharpe Ratio Z-Score])</f>
        <v>266</v>
      </c>
      <c r="AV161">
        <f>(Table2[[#This Row],[Rank 1Y]]+Table2[[#This Row],[Rank 6M]]+Table2[[#This Row],[Rank Sharpe]])/3</f>
        <v>216.33333333333334</v>
      </c>
    </row>
    <row r="162" spans="1:48" x14ac:dyDescent="0.3">
      <c r="A162" t="s">
        <v>1503</v>
      </c>
      <c r="B162" t="s">
        <v>1504</v>
      </c>
      <c r="C162" t="s">
        <v>3183</v>
      </c>
      <c r="D162" t="s">
        <v>390</v>
      </c>
      <c r="E162">
        <v>6971.1374149800004</v>
      </c>
      <c r="F162">
        <v>1546.45</v>
      </c>
      <c r="G162">
        <v>49.260527052376602</v>
      </c>
      <c r="H162">
        <f>(Table2[[#This Row],[1Y Return vs Nifty]]-AVERAGE(Table2[1Y Return vs Nifty]))/_xlfn.STDEV.P(Table2[1Y Return vs Nifty])</f>
        <v>0.41902163236847217</v>
      </c>
      <c r="I162">
        <v>-16.234732020168501</v>
      </c>
      <c r="J162">
        <f>(Table2[[#This Row],[1M Return vs Nifty]]-AVERAGE(Table2[1M Return vs Nifty]))/_xlfn.STDEV.P(Table2[1M Return vs Nifty])</f>
        <v>-1.4266294208709711</v>
      </c>
      <c r="K162">
        <v>38.179539579229697</v>
      </c>
      <c r="L162">
        <f>(Table2[[#This Row],[6M Return vs Nifty]]-AVERAGE(Table2[6M Return vs Nifty]))/_xlfn.STDEV.P(Table2[6M Return vs Nifty])</f>
        <v>0.86483069814525448</v>
      </c>
      <c r="M162">
        <v>-0.49554323013468699</v>
      </c>
      <c r="N162">
        <f>(Table2[[#This Row],[1W Return vs Nifty]]-AVERAGE(Table2[1W Return vs Nifty]))/_xlfn.STDEV.P(Table2[1W Return vs Nifty])</f>
        <v>-0.17855829305394771</v>
      </c>
      <c r="O162">
        <v>1588.06</v>
      </c>
      <c r="P162">
        <v>1633.2807124137701</v>
      </c>
      <c r="Q162">
        <v>1401.71516419613</v>
      </c>
      <c r="R162">
        <v>46.125998587976703</v>
      </c>
      <c r="S162" s="1">
        <f>(Table2[[#This Row],[Close Price]]-Table2[[#This Row],[20D EMA]])/Table2[[#This Row],[20D EMA]]</f>
        <v>-2.6201780789138887E-2</v>
      </c>
      <c r="T162" s="1">
        <f>(Table2[[#This Row],[Close Price]]-Table2[[#This Row],[50D EMA]])/Table2[[#This Row],[50D EMA]]</f>
        <v>-5.3163373420020282E-2</v>
      </c>
      <c r="U162" s="1">
        <f>(Table2[[#This Row],[Close Price]]-Table2[[#This Row],[200D EMA]])/Table2[[#This Row],[200D EMA]]</f>
        <v>0.10325552544540964</v>
      </c>
      <c r="V162">
        <v>0.62216371151031002</v>
      </c>
      <c r="W162">
        <v>1530.5</v>
      </c>
      <c r="X162">
        <v>1560.5</v>
      </c>
      <c r="Y162">
        <v>1530.5</v>
      </c>
      <c r="Z162">
        <v>1560.5</v>
      </c>
      <c r="AA162">
        <v>1489.65</v>
      </c>
      <c r="AB162">
        <v>1849.95</v>
      </c>
      <c r="AC162" s="1">
        <f>(Table2[[#This Row],[Close Price]]/Table2[[#This Row],[Day Low]])-1</f>
        <v>1.0421430904933082E-2</v>
      </c>
      <c r="AD162" s="1">
        <f>(Table2[[#This Row],[Day High]]/Table2[[#This Row],[Close Price]])-1</f>
        <v>9.0853244527788757E-3</v>
      </c>
      <c r="AE162" s="1">
        <f>(Table2[[#This Row],[Close Price]]/Table2[[#This Row],[Current Week Low]])-1</f>
        <v>1.0421430904933082E-2</v>
      </c>
      <c r="AF162" s="1">
        <f>(Table2[[#This Row],[Current Week High]]/Table2[[#This Row],[Close Price]])-1</f>
        <v>9.0853244527788757E-3</v>
      </c>
      <c r="AG162" s="1">
        <f>(Table2[[#This Row],[Close Price]]/Table2[[#This Row],[Current Month Low]])-1</f>
        <v>3.8129762024636582E-2</v>
      </c>
      <c r="AH162" s="1">
        <f>(Table2[[#This Row],[Current Month High]]/Table2[[#This Row],[Close Price]])-1</f>
        <v>0.19625594102622124</v>
      </c>
      <c r="AI162">
        <v>24.530376022503098</v>
      </c>
      <c r="AJ162">
        <v>102.2560816113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-0.12</v>
      </c>
      <c r="AM162" t="s">
        <v>3214</v>
      </c>
      <c r="AN162">
        <v>-2.52</v>
      </c>
      <c r="AO162" t="s">
        <v>3214</v>
      </c>
      <c r="AP162">
        <v>6.0015647579456002E-2</v>
      </c>
      <c r="AQ162">
        <f>(Table2[[#This Row],[Sharpe Ratio]]-AVERAGE(Table2[Sharpe Ratio]))/_xlfn.STDEV.P(Table2[Sharpe Ratio])</f>
        <v>1.3144080239674E-2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193</v>
      </c>
      <c r="AT162">
        <f>_xlfn.RANK.AVG(Table2[[#This Row],[6M Return vs Nifty Z-Score]],Table2[6M Return vs Nifty Z-Score])</f>
        <v>115</v>
      </c>
      <c r="AU162">
        <f>_xlfn.RANK.AVG(Table2[[#This Row],[Sharpe Ratio Z-Score]],Table2[Sharpe Ratio Z-Score])</f>
        <v>343</v>
      </c>
      <c r="AV162">
        <f>(Table2[[#This Row],[Rank 1Y]]+Table2[[#This Row],[Rank 6M]]+Table2[[#This Row],[Rank Sharpe]])/3</f>
        <v>217</v>
      </c>
    </row>
    <row r="163" spans="1:48" x14ac:dyDescent="0.3">
      <c r="A163" t="s">
        <v>948</v>
      </c>
      <c r="B163" t="s">
        <v>949</v>
      </c>
      <c r="C163" t="s">
        <v>3183</v>
      </c>
      <c r="D163" t="s">
        <v>472</v>
      </c>
      <c r="E163">
        <v>16297.543111139999</v>
      </c>
      <c r="F163">
        <v>866.7</v>
      </c>
      <c r="G163">
        <v>42.8324141209077</v>
      </c>
      <c r="H163">
        <f>(Table2[[#This Row],[1Y Return vs Nifty]]-AVERAGE(Table2[1Y Return vs Nifty]))/_xlfn.STDEV.P(Table2[1Y Return vs Nifty])</f>
        <v>0.31112679255962156</v>
      </c>
      <c r="I163">
        <v>-1.8766955171642801</v>
      </c>
      <c r="J163">
        <f>(Table2[[#This Row],[1M Return vs Nifty]]-AVERAGE(Table2[1M Return vs Nifty]))/_xlfn.STDEV.P(Table2[1M Return vs Nifty])</f>
        <v>-9.4459408980886339E-2</v>
      </c>
      <c r="K163">
        <v>17.1521048092544</v>
      </c>
      <c r="L163">
        <f>(Table2[[#This Row],[6M Return vs Nifty]]-AVERAGE(Table2[6M Return vs Nifty]))/_xlfn.STDEV.P(Table2[6M Return vs Nifty])</f>
        <v>0.20665140145882463</v>
      </c>
      <c r="M163">
        <v>-2.17539740027039</v>
      </c>
      <c r="N163">
        <f>(Table2[[#This Row],[1W Return vs Nifty]]-AVERAGE(Table2[1W Return vs Nifty]))/_xlfn.STDEV.P(Table2[1W Return vs Nifty])</f>
        <v>-0.50804977490762748</v>
      </c>
      <c r="O163">
        <v>870.1</v>
      </c>
      <c r="P163">
        <v>854.12881562708901</v>
      </c>
      <c r="Q163">
        <v>733.59974732044498</v>
      </c>
      <c r="R163">
        <v>45.7738291780243</v>
      </c>
      <c r="S163" s="1">
        <f>(Table2[[#This Row],[Close Price]]-Table2[[#This Row],[20D EMA]])/Table2[[#This Row],[20D EMA]]</f>
        <v>-3.9075968279507836E-3</v>
      </c>
      <c r="T163" s="1">
        <f>(Table2[[#This Row],[Close Price]]-Table2[[#This Row],[50D EMA]])/Table2[[#This Row],[50D EMA]]</f>
        <v>1.4718136354738778E-2</v>
      </c>
      <c r="U163" s="1">
        <f>(Table2[[#This Row],[Close Price]]-Table2[[#This Row],[200D EMA]])/Table2[[#This Row],[200D EMA]]</f>
        <v>0.18143443092192796</v>
      </c>
      <c r="V163">
        <v>0.77321252569985699</v>
      </c>
      <c r="W163">
        <v>863.05</v>
      </c>
      <c r="X163">
        <v>885.1</v>
      </c>
      <c r="Y163">
        <v>863.05</v>
      </c>
      <c r="Z163">
        <v>885.1</v>
      </c>
      <c r="AA163">
        <v>846.3</v>
      </c>
      <c r="AB163">
        <v>910</v>
      </c>
      <c r="AC163" s="1">
        <f>(Table2[[#This Row],[Close Price]]/Table2[[#This Row],[Day Low]])-1</f>
        <v>4.2291871849835516E-3</v>
      </c>
      <c r="AD163" s="1">
        <f>(Table2[[#This Row],[Day High]]/Table2[[#This Row],[Close Price]])-1</f>
        <v>2.1229952694127086E-2</v>
      </c>
      <c r="AE163" s="1">
        <f>(Table2[[#This Row],[Close Price]]/Table2[[#This Row],[Current Week Low]])-1</f>
        <v>4.2291871849835516E-3</v>
      </c>
      <c r="AF163" s="1">
        <f>(Table2[[#This Row],[Current Week High]]/Table2[[#This Row],[Close Price]])-1</f>
        <v>2.1229952694127086E-2</v>
      </c>
      <c r="AG163" s="1">
        <f>(Table2[[#This Row],[Close Price]]/Table2[[#This Row],[Current Month Low]])-1</f>
        <v>2.4104927330733883E-2</v>
      </c>
      <c r="AH163" s="1">
        <f>(Table2[[#This Row],[Current Month High]]/Table2[[#This Row],[Close Price]])-1</f>
        <v>4.9959616937810036E-2</v>
      </c>
      <c r="AI163">
        <v>6.9112726433598599</v>
      </c>
      <c r="AJ163">
        <v>81.128526645768005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-0.06</v>
      </c>
      <c r="AM163" t="s">
        <v>3214</v>
      </c>
      <c r="AN163">
        <v>1.34</v>
      </c>
      <c r="AO163" t="s">
        <v>3215</v>
      </c>
      <c r="AP163">
        <v>0.11618598811479899</v>
      </c>
      <c r="AQ163">
        <f>(Table2[[#This Row],[Sharpe Ratio]]-AVERAGE(Table2[Sharpe Ratio]))/_xlfn.STDEV.P(Table2[Sharpe Ratio])</f>
        <v>0.66114582858331339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0.57641483871324561</v>
      </c>
      <c r="AS163">
        <f>_xlfn.RANK.AVG(Table2[[#This Row],[1Y Return vs Nifty Z-Score]],Table2[1Y Return vs Nifty Z-Score])</f>
        <v>220</v>
      </c>
      <c r="AT163">
        <f>_xlfn.RANK.AVG(Table2[[#This Row],[6M Return vs Nifty Z-Score]],Table2[6M Return vs Nifty Z-Score])</f>
        <v>248</v>
      </c>
      <c r="AU163">
        <f>_xlfn.RANK.AVG(Table2[[#This Row],[Sharpe Ratio Z-Score]],Table2[Sharpe Ratio Z-Score])</f>
        <v>184</v>
      </c>
      <c r="AV163">
        <f>(Table2[[#This Row],[Rank 1Y]]+Table2[[#This Row],[Rank 6M]]+Table2[[#This Row],[Rank Sharpe]])/3</f>
        <v>217.33333333333334</v>
      </c>
    </row>
    <row r="164" spans="1:48" x14ac:dyDescent="0.3">
      <c r="A164" t="s">
        <v>976</v>
      </c>
      <c r="B164" t="s">
        <v>977</v>
      </c>
      <c r="C164" t="s">
        <v>3175</v>
      </c>
      <c r="D164" t="s">
        <v>261</v>
      </c>
      <c r="E164">
        <v>15445.5357691799</v>
      </c>
      <c r="F164">
        <v>6474.6</v>
      </c>
      <c r="G164">
        <v>7.8299882131043699</v>
      </c>
      <c r="H164">
        <f>(Table2[[#This Row],[1Y Return vs Nifty]]-AVERAGE(Table2[1Y Return vs Nifty]))/_xlfn.STDEV.P(Table2[1Y Return vs Nifty])</f>
        <v>-0.27638328644899485</v>
      </c>
      <c r="I164">
        <v>3.7934849351748001</v>
      </c>
      <c r="J164">
        <f>(Table2[[#This Row],[1M Return vs Nifty]]-AVERAGE(Table2[1M Return vs Nifty]))/_xlfn.STDEV.P(Table2[1M Return vs Nifty])</f>
        <v>0.43163232779878979</v>
      </c>
      <c r="K164">
        <v>32.739219731372899</v>
      </c>
      <c r="L164">
        <f>(Table2[[#This Row],[6M Return vs Nifty]]-AVERAGE(Table2[6M Return vs Nifty]))/_xlfn.STDEV.P(Table2[6M Return vs Nifty])</f>
        <v>0.69454336018026219</v>
      </c>
      <c r="M164">
        <v>0.28362710086537801</v>
      </c>
      <c r="N164">
        <f>(Table2[[#This Row],[1W Return vs Nifty]]-AVERAGE(Table2[1W Return vs Nifty]))/_xlfn.STDEV.P(Table2[1W Return vs Nifty])</f>
        <v>-2.5729558547252861E-2</v>
      </c>
      <c r="O164">
        <v>6285.39</v>
      </c>
      <c r="P164">
        <v>5915.3221002357304</v>
      </c>
      <c r="Q164">
        <v>5093.1266005360403</v>
      </c>
      <c r="R164">
        <v>57.384452138016897</v>
      </c>
      <c r="S164" s="1">
        <f>(Table2[[#This Row],[Close Price]]-Table2[[#This Row],[20D EMA]])/Table2[[#This Row],[20D EMA]]</f>
        <v>3.0103143957654184E-2</v>
      </c>
      <c r="T164" s="1">
        <f>(Table2[[#This Row],[Close Price]]-Table2[[#This Row],[50D EMA]])/Table2[[#This Row],[50D EMA]]</f>
        <v>9.4547328156818752E-2</v>
      </c>
      <c r="U164" s="1">
        <f>(Table2[[#This Row],[Close Price]]-Table2[[#This Row],[200D EMA]])/Table2[[#This Row],[200D EMA]]</f>
        <v>0.27124269781916732</v>
      </c>
      <c r="V164">
        <v>1.44886477377198</v>
      </c>
      <c r="W164">
        <v>6313</v>
      </c>
      <c r="X164">
        <v>6529</v>
      </c>
      <c r="Y164">
        <v>6313</v>
      </c>
      <c r="Z164">
        <v>6529</v>
      </c>
      <c r="AA164">
        <v>5785</v>
      </c>
      <c r="AB164">
        <v>7121.25</v>
      </c>
      <c r="AC164" s="1">
        <f>(Table2[[#This Row],[Close Price]]/Table2[[#This Row],[Day Low]])-1</f>
        <v>2.5597972437826799E-2</v>
      </c>
      <c r="AD164" s="1">
        <f>(Table2[[#This Row],[Day High]]/Table2[[#This Row],[Close Price]])-1</f>
        <v>8.4020634479349265E-3</v>
      </c>
      <c r="AE164" s="1">
        <f>(Table2[[#This Row],[Close Price]]/Table2[[#This Row],[Current Week Low]])-1</f>
        <v>2.5597972437826799E-2</v>
      </c>
      <c r="AF164" s="1">
        <f>(Table2[[#This Row],[Current Week High]]/Table2[[#This Row],[Close Price]])-1</f>
        <v>8.4020634479349265E-3</v>
      </c>
      <c r="AG164" s="1">
        <f>(Table2[[#This Row],[Close Price]]/Table2[[#This Row],[Current Month Low]])-1</f>
        <v>0.11920484010371668</v>
      </c>
      <c r="AH164" s="1">
        <f>(Table2[[#This Row],[Current Month High]]/Table2[[#This Row],[Close Price]])-1</f>
        <v>9.987489574645525E-2</v>
      </c>
      <c r="AI164">
        <v>9.9874895746455206</v>
      </c>
      <c r="AJ164">
        <v>71.192871590803904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0.13</v>
      </c>
      <c r="AM164" t="s">
        <v>3215</v>
      </c>
      <c r="AN164">
        <v>5.92</v>
      </c>
      <c r="AO164" t="s">
        <v>3215</v>
      </c>
      <c r="AP164">
        <v>0.134420065854955</v>
      </c>
      <c r="AQ164">
        <f>(Table2[[#This Row],[Sharpe Ratio]]-AVERAGE(Table2[Sharpe Ratio]))/_xlfn.STDEV.P(Table2[Sharpe Ratio])</f>
        <v>0.8715008690271282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1.6955637120099327</v>
      </c>
      <c r="AS164">
        <f>_xlfn.RANK.AVG(Table2[[#This Row],[1Y Return vs Nifty Z-Score]],Table2[1Y Return vs Nifty Z-Score])</f>
        <v>384</v>
      </c>
      <c r="AT164">
        <f>_xlfn.RANK.AVG(Table2[[#This Row],[6M Return vs Nifty Z-Score]],Table2[6M Return vs Nifty Z-Score])</f>
        <v>137</v>
      </c>
      <c r="AU164">
        <f>_xlfn.RANK.AVG(Table2[[#This Row],[Sharpe Ratio Z-Score]],Table2[Sharpe Ratio Z-Score])</f>
        <v>131</v>
      </c>
      <c r="AV164">
        <f>(Table2[[#This Row],[Rank 1Y]]+Table2[[#This Row],[Rank 6M]]+Table2[[#This Row],[Rank Sharpe]])/3</f>
        <v>217.33333333333334</v>
      </c>
    </row>
    <row r="165" spans="1:48" x14ac:dyDescent="0.3">
      <c r="A165" t="s">
        <v>1566</v>
      </c>
      <c r="B165" t="s">
        <v>1567</v>
      </c>
      <c r="C165" t="s">
        <v>3172</v>
      </c>
      <c r="D165" t="s">
        <v>46</v>
      </c>
      <c r="E165">
        <v>6417.8941870540002</v>
      </c>
      <c r="F165">
        <v>228.62</v>
      </c>
      <c r="G165">
        <v>57.199180092769801</v>
      </c>
      <c r="H165">
        <f>(Table2[[#This Row],[1Y Return vs Nifty]]-AVERAGE(Table2[1Y Return vs Nifty]))/_xlfn.STDEV.P(Table2[1Y Return vs Nifty])</f>
        <v>0.55227064451604502</v>
      </c>
      <c r="I165">
        <v>-1.71021868180898</v>
      </c>
      <c r="J165">
        <f>(Table2[[#This Row],[1M Return vs Nifty]]-AVERAGE(Table2[1M Return vs Nifty]))/_xlfn.STDEV.P(Table2[1M Return vs Nifty])</f>
        <v>-7.9013324295958129E-2</v>
      </c>
      <c r="K165">
        <v>27.238590524675601</v>
      </c>
      <c r="L165">
        <f>(Table2[[#This Row],[6M Return vs Nifty]]-AVERAGE(Table2[6M Return vs Nifty]))/_xlfn.STDEV.P(Table2[6M Return vs Nifty])</f>
        <v>0.52236828023345061</v>
      </c>
      <c r="M165">
        <v>-1.88000147753391</v>
      </c>
      <c r="N165">
        <f>(Table2[[#This Row],[1W Return vs Nifty]]-AVERAGE(Table2[1W Return vs Nifty]))/_xlfn.STDEV.P(Table2[1W Return vs Nifty])</f>
        <v>-0.45010995962704564</v>
      </c>
      <c r="O165">
        <v>187.85</v>
      </c>
      <c r="P165">
        <v>237.94579579690401</v>
      </c>
      <c r="Q165">
        <v>199.45616389618399</v>
      </c>
      <c r="R165">
        <v>30.334708204297801</v>
      </c>
      <c r="S165" s="1">
        <f>(Table2[[#This Row],[Close Price]]-Table2[[#This Row],[20D EMA]])/Table2[[#This Row],[20D EMA]]</f>
        <v>0.21703486824594098</v>
      </c>
      <c r="T165" s="1">
        <f>(Table2[[#This Row],[Close Price]]-Table2[[#This Row],[50D EMA]])/Table2[[#This Row],[50D EMA]]</f>
        <v>-3.9192942097047739E-2</v>
      </c>
      <c r="U165" s="1">
        <f>(Table2[[#This Row],[Close Price]]-Table2[[#This Row],[200D EMA]])/Table2[[#This Row],[200D EMA]]</f>
        <v>0.14621677031247654</v>
      </c>
      <c r="V165">
        <v>0.57852615475061298</v>
      </c>
      <c r="W165">
        <v>230.2</v>
      </c>
      <c r="X165">
        <v>240</v>
      </c>
      <c r="Y165">
        <v>226.05</v>
      </c>
      <c r="Z165">
        <v>232.94</v>
      </c>
      <c r="AA165">
        <v>226.05</v>
      </c>
      <c r="AB165">
        <v>232.94</v>
      </c>
      <c r="AC165" s="1">
        <f>(Table2[[#This Row],[Close Price]]/Table2[[#This Row],[Day Low]])-1</f>
        <v>-6.8635968722848828E-3</v>
      </c>
      <c r="AD165" s="1">
        <f>(Table2[[#This Row],[Day High]]/Table2[[#This Row],[Close Price]])-1</f>
        <v>4.9776922403989232E-2</v>
      </c>
      <c r="AE165" s="1">
        <f>(Table2[[#This Row],[Close Price]]/Table2[[#This Row],[Current Week Low]])-1</f>
        <v>1.1369166113691653E-2</v>
      </c>
      <c r="AF165" s="1">
        <f>(Table2[[#This Row],[Current Week High]]/Table2[[#This Row],[Close Price]])-1</f>
        <v>1.8895984603271687E-2</v>
      </c>
      <c r="AG165" s="1">
        <f>(Table2[[#This Row],[Close Price]]/Table2[[#This Row],[Current Month Low]])-1</f>
        <v>1.1369166113691653E-2</v>
      </c>
      <c r="AH165" s="1">
        <f>(Table2[[#This Row],[Current Month High]]/Table2[[#This Row],[Close Price]])-1</f>
        <v>1.8895984603271687E-2</v>
      </c>
      <c r="AI165">
        <v>24.5472837022132</v>
      </c>
      <c r="AJ165">
        <v>92.117647058823493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-0.08</v>
      </c>
      <c r="AM165" t="s">
        <v>3214</v>
      </c>
      <c r="AN165">
        <v>-7.34</v>
      </c>
      <c r="AO165" t="s">
        <v>3214</v>
      </c>
      <c r="AP165">
        <v>6.7524697835482997E-2</v>
      </c>
      <c r="AQ165">
        <f>(Table2[[#This Row],[Sharpe Ratio]]-AVERAGE(Table2[Sharpe Ratio]))/_xlfn.STDEV.P(Table2[Sharpe Ratio])</f>
        <v>9.9771251232950817E-2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165</v>
      </c>
      <c r="AT165">
        <f>_xlfn.RANK.AVG(Table2[[#This Row],[6M Return vs Nifty Z-Score]],Table2[6M Return vs Nifty Z-Score])</f>
        <v>169</v>
      </c>
      <c r="AU165">
        <f>_xlfn.RANK.AVG(Table2[[#This Row],[Sharpe Ratio Z-Score]],Table2[Sharpe Ratio Z-Score])</f>
        <v>319</v>
      </c>
      <c r="AV165">
        <f>(Table2[[#This Row],[Rank 1Y]]+Table2[[#This Row],[Rank 6M]]+Table2[[#This Row],[Rank Sharpe]])/3</f>
        <v>217.66666666666666</v>
      </c>
    </row>
    <row r="166" spans="1:48" x14ac:dyDescent="0.3">
      <c r="A166" t="s">
        <v>1162</v>
      </c>
      <c r="B166" t="s">
        <v>1163</v>
      </c>
      <c r="C166" t="s">
        <v>3178</v>
      </c>
      <c r="D166" t="s">
        <v>83</v>
      </c>
      <c r="E166">
        <v>11122.85953328</v>
      </c>
      <c r="F166">
        <v>1431.1</v>
      </c>
      <c r="G166">
        <v>91.412168037468902</v>
      </c>
      <c r="H166">
        <f>(Table2[[#This Row],[1Y Return vs Nifty]]-AVERAGE(Table2[1Y Return vs Nifty]))/_xlfn.STDEV.P(Table2[1Y Return vs Nifty])</f>
        <v>1.126530134514133</v>
      </c>
      <c r="I166">
        <v>30.231539240789701</v>
      </c>
      <c r="J166">
        <f>(Table2[[#This Row],[1M Return vs Nifty]]-AVERAGE(Table2[1M Return vs Nifty]))/_xlfn.STDEV.P(Table2[1M Return vs Nifty])</f>
        <v>2.8846127970497499</v>
      </c>
      <c r="K166">
        <v>66.608614072988999</v>
      </c>
      <c r="L166">
        <f>(Table2[[#This Row],[6M Return vs Nifty]]-AVERAGE(Table2[6M Return vs Nifty]))/_xlfn.STDEV.P(Table2[6M Return vs Nifty])</f>
        <v>1.7546885652811133</v>
      </c>
      <c r="M166">
        <v>14.7989074739943</v>
      </c>
      <c r="N166">
        <f>(Table2[[#This Row],[1W Return vs Nifty]]-AVERAGE(Table2[1W Return vs Nifty]))/_xlfn.STDEV.P(Table2[1W Return vs Nifty])</f>
        <v>2.8213397434728904</v>
      </c>
      <c r="O166">
        <v>1305.47</v>
      </c>
      <c r="P166">
        <v>1186.10238975221</v>
      </c>
      <c r="Q166">
        <v>936.70798544887305</v>
      </c>
      <c r="R166">
        <v>74.894247330160098</v>
      </c>
      <c r="S166" s="1">
        <f>(Table2[[#This Row],[Close Price]]-Table2[[#This Row],[20D EMA]])/Table2[[#This Row],[20D EMA]]</f>
        <v>9.6233540410733204E-2</v>
      </c>
      <c r="T166" s="1">
        <f>(Table2[[#This Row],[Close Price]]-Table2[[#This Row],[50D EMA]])/Table2[[#This Row],[50D EMA]]</f>
        <v>0.20655688106232772</v>
      </c>
      <c r="U166" s="1">
        <f>(Table2[[#This Row],[Close Price]]-Table2[[#This Row],[200D EMA]])/Table2[[#This Row],[200D EMA]]</f>
        <v>0.52779737360113654</v>
      </c>
      <c r="V166">
        <v>1.1422562367209299</v>
      </c>
      <c r="W166">
        <v>1426.2</v>
      </c>
      <c r="X166">
        <v>1462.65</v>
      </c>
      <c r="Y166">
        <v>1426.2</v>
      </c>
      <c r="Z166">
        <v>1462.65</v>
      </c>
      <c r="AA166">
        <v>1088.0999999999999</v>
      </c>
      <c r="AB166">
        <v>1500</v>
      </c>
      <c r="AC166" s="1">
        <f>(Table2[[#This Row],[Close Price]]/Table2[[#This Row],[Day Low]])-1</f>
        <v>3.4357032674239285E-3</v>
      </c>
      <c r="AD166" s="1">
        <f>(Table2[[#This Row],[Day High]]/Table2[[#This Row],[Close Price]])-1</f>
        <v>2.2045978617846629E-2</v>
      </c>
      <c r="AE166" s="1">
        <f>(Table2[[#This Row],[Close Price]]/Table2[[#This Row],[Current Week Low]])-1</f>
        <v>3.4357032674239285E-3</v>
      </c>
      <c r="AF166" s="1">
        <f>(Table2[[#This Row],[Current Week High]]/Table2[[#This Row],[Close Price]])-1</f>
        <v>2.2045978617846629E-2</v>
      </c>
      <c r="AG166" s="1">
        <f>(Table2[[#This Row],[Close Price]]/Table2[[#This Row],[Current Month Low]])-1</f>
        <v>0.31522837974450879</v>
      </c>
      <c r="AH166" s="1">
        <f>(Table2[[#This Row],[Current Month High]]/Table2[[#This Row],[Close Price]])-1</f>
        <v>4.8144783732793073E-2</v>
      </c>
      <c r="AI166">
        <v>4.8144783732793002</v>
      </c>
      <c r="AJ166">
        <v>145.89347079037799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0.28999999999999998</v>
      </c>
      <c r="AM166" t="s">
        <v>3215</v>
      </c>
      <c r="AN166">
        <v>15.44</v>
      </c>
      <c r="AO166" t="s">
        <v>3215</v>
      </c>
      <c r="AQ166">
        <f>(Table2[[#This Row],[Sharpe Ratio]]-AVERAGE(Table2[Sharpe Ratio]))/_xlfn.STDEV.P(Table2[Sharpe Ratio])</f>
        <v>-0.67921854723973452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7.9079526930781521</v>
      </c>
      <c r="AS166">
        <f>_xlfn.RANK.AVG(Table2[[#This Row],[1Y Return vs Nifty Z-Score]],Table2[1Y Return vs Nifty Z-Score])</f>
        <v>85</v>
      </c>
      <c r="AT166">
        <f>_xlfn.RANK.AVG(Table2[[#This Row],[6M Return vs Nifty Z-Score]],Table2[6M Return vs Nifty Z-Score])</f>
        <v>41</v>
      </c>
      <c r="AU166">
        <f>_xlfn.RANK.AVG(Table2[[#This Row],[Sharpe Ratio Z-Score]],Table2[Sharpe Ratio Z-Score])</f>
        <v>527.5</v>
      </c>
      <c r="AV166">
        <f>(Table2[[#This Row],[Rank 1Y]]+Table2[[#This Row],[Rank 6M]]+Table2[[#This Row],[Rank Sharpe]])/3</f>
        <v>217.83333333333334</v>
      </c>
    </row>
    <row r="167" spans="1:48" x14ac:dyDescent="0.3">
      <c r="A167" t="s">
        <v>1613</v>
      </c>
      <c r="B167" t="s">
        <v>1614</v>
      </c>
      <c r="C167" t="s">
        <v>3172</v>
      </c>
      <c r="D167" t="s">
        <v>46</v>
      </c>
      <c r="E167">
        <v>6001.4096083900004</v>
      </c>
      <c r="F167">
        <v>793.15</v>
      </c>
      <c r="G167">
        <v>50.275575361162602</v>
      </c>
      <c r="H167">
        <f>(Table2[[#This Row],[1Y Return vs Nifty]]-AVERAGE(Table2[1Y Return vs Nifty]))/_xlfn.STDEV.P(Table2[1Y Return vs Nifty])</f>
        <v>0.43605905467923484</v>
      </c>
      <c r="I167">
        <v>-9.7674459557158109</v>
      </c>
      <c r="J167">
        <f>(Table2[[#This Row],[1M Return vs Nifty]]-AVERAGE(Table2[1M Return vs Nifty]))/_xlfn.STDEV.P(Table2[1M Return vs Nifty])</f>
        <v>-0.82658048301126863</v>
      </c>
      <c r="K167">
        <v>3.95406476457106</v>
      </c>
      <c r="L167">
        <f>(Table2[[#This Row],[6M Return vs Nifty]]-AVERAGE(Table2[6M Return vs Nifty]))/_xlfn.STDEV.P(Table2[6M Return vs Nifty])</f>
        <v>-0.20646017440741321</v>
      </c>
      <c r="M167">
        <v>1.74423552520235</v>
      </c>
      <c r="N167">
        <f>(Table2[[#This Row],[1W Return vs Nifty]]-AVERAGE(Table2[1W Return vs Nifty]))/_xlfn.STDEV.P(Table2[1W Return vs Nifty])</f>
        <v>0.26075842517092906</v>
      </c>
      <c r="O167">
        <v>667.84</v>
      </c>
      <c r="P167">
        <v>797.758352510794</v>
      </c>
      <c r="Q167">
        <v>700.07965975514799</v>
      </c>
      <c r="R167">
        <v>60.942062479709897</v>
      </c>
      <c r="S167" s="1">
        <f>(Table2[[#This Row],[Close Price]]-Table2[[#This Row],[20D EMA]])/Table2[[#This Row],[20D EMA]]</f>
        <v>0.18763476281744121</v>
      </c>
      <c r="T167" s="1">
        <f>(Table2[[#This Row],[Close Price]]-Table2[[#This Row],[50D EMA]])/Table2[[#This Row],[50D EMA]]</f>
        <v>-5.7766270905094249E-3</v>
      </c>
      <c r="U167" s="1">
        <f>(Table2[[#This Row],[Close Price]]-Table2[[#This Row],[200D EMA]])/Table2[[#This Row],[200D EMA]]</f>
        <v>0.13294250011120626</v>
      </c>
      <c r="V167">
        <v>0.75106175742803805</v>
      </c>
      <c r="W167">
        <v>776.1</v>
      </c>
      <c r="X167">
        <v>797.05</v>
      </c>
      <c r="Y167">
        <v>771</v>
      </c>
      <c r="Z167">
        <v>802</v>
      </c>
      <c r="AA167">
        <v>771</v>
      </c>
      <c r="AB167">
        <v>802</v>
      </c>
      <c r="AC167" s="1">
        <f>(Table2[[#This Row],[Close Price]]/Table2[[#This Row],[Day Low]])-1</f>
        <v>2.1968818451230554E-2</v>
      </c>
      <c r="AD167" s="1">
        <f>(Table2[[#This Row],[Day High]]/Table2[[#This Row],[Close Price]])-1</f>
        <v>4.9171026917984584E-3</v>
      </c>
      <c r="AE167" s="1">
        <f>(Table2[[#This Row],[Close Price]]/Table2[[#This Row],[Current Week Low]])-1</f>
        <v>2.8728923476005086E-2</v>
      </c>
      <c r="AF167" s="1">
        <f>(Table2[[#This Row],[Current Week High]]/Table2[[#This Row],[Close Price]])-1</f>
        <v>1.1158040723696638E-2</v>
      </c>
      <c r="AG167" s="1">
        <f>(Table2[[#This Row],[Close Price]]/Table2[[#This Row],[Current Month Low]])-1</f>
        <v>2.8728923476005086E-2</v>
      </c>
      <c r="AH167" s="1">
        <f>(Table2[[#This Row],[Current Month High]]/Table2[[#This Row],[Close Price]])-1</f>
        <v>1.1158040723696638E-2</v>
      </c>
      <c r="AI167">
        <v>18.111328248124501</v>
      </c>
      <c r="AJ167">
        <v>101.537288781603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-0.11</v>
      </c>
      <c r="AM167" t="s">
        <v>3214</v>
      </c>
      <c r="AN167">
        <v>5.64</v>
      </c>
      <c r="AO167" t="s">
        <v>3215</v>
      </c>
      <c r="AP167">
        <v>0.161687822206213</v>
      </c>
      <c r="AQ167">
        <f>(Table2[[#This Row],[Sharpe Ratio]]-AVERAGE(Table2[Sharpe Ratio]))/_xlfn.STDEV.P(Table2[Sharpe Ratio])</f>
        <v>1.1860717550253301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186</v>
      </c>
      <c r="AT167">
        <f>_xlfn.RANK.AVG(Table2[[#This Row],[6M Return vs Nifty Z-Score]],Table2[6M Return vs Nifty Z-Score])</f>
        <v>385</v>
      </c>
      <c r="AU167">
        <f>_xlfn.RANK.AVG(Table2[[#This Row],[Sharpe Ratio Z-Score]],Table2[Sharpe Ratio Z-Score])</f>
        <v>90</v>
      </c>
      <c r="AV167">
        <f>(Table2[[#This Row],[Rank 1Y]]+Table2[[#This Row],[Rank 6M]]+Table2[[#This Row],[Rank Sharpe]])/3</f>
        <v>220.33333333333334</v>
      </c>
    </row>
    <row r="168" spans="1:48" x14ac:dyDescent="0.3">
      <c r="A168" t="s">
        <v>643</v>
      </c>
      <c r="B168" t="s">
        <v>644</v>
      </c>
      <c r="C168" t="s">
        <v>3173</v>
      </c>
      <c r="D168" t="s">
        <v>54</v>
      </c>
      <c r="E168">
        <v>30217.503816831999</v>
      </c>
      <c r="F168">
        <v>229.01</v>
      </c>
      <c r="G168">
        <v>92.978420192183904</v>
      </c>
      <c r="H168">
        <f>(Table2[[#This Row],[1Y Return vs Nifty]]-AVERAGE(Table2[1Y Return vs Nifty]))/_xlfn.STDEV.P(Table2[1Y Return vs Nifty])</f>
        <v>1.1528194245647088</v>
      </c>
      <c r="I168">
        <v>18.971698057132901</v>
      </c>
      <c r="J168">
        <f>(Table2[[#This Row],[1M Return vs Nifty]]-AVERAGE(Table2[1M Return vs Nifty]))/_xlfn.STDEV.P(Table2[1M Return vs Nifty])</f>
        <v>1.8399001192143092</v>
      </c>
      <c r="K168">
        <v>60.692880574046697</v>
      </c>
      <c r="L168">
        <f>(Table2[[#This Row],[6M Return vs Nifty]]-AVERAGE(Table2[6M Return vs Nifty]))/_xlfn.STDEV.P(Table2[6M Return vs Nifty])</f>
        <v>1.5695203145500343</v>
      </c>
      <c r="M168">
        <v>2.0048370358038499</v>
      </c>
      <c r="N168">
        <f>(Table2[[#This Row],[1W Return vs Nifty]]-AVERAGE(Table2[1W Return vs Nifty]))/_xlfn.STDEV.P(Table2[1W Return vs Nifty])</f>
        <v>0.31187356327512483</v>
      </c>
      <c r="O168">
        <v>219.13</v>
      </c>
      <c r="P168">
        <v>200.86649802099899</v>
      </c>
      <c r="Q168">
        <v>160.83326801942599</v>
      </c>
      <c r="R168">
        <v>60.888925378140399</v>
      </c>
      <c r="S168" s="1">
        <f>(Table2[[#This Row],[Close Price]]-Table2[[#This Row],[20D EMA]])/Table2[[#This Row],[20D EMA]]</f>
        <v>4.5087391046410789E-2</v>
      </c>
      <c r="T168" s="1">
        <f>(Table2[[#This Row],[Close Price]]-Table2[[#This Row],[50D EMA]])/Table2[[#This Row],[50D EMA]]</f>
        <v>0.14011048261546744</v>
      </c>
      <c r="U168" s="1">
        <f>(Table2[[#This Row],[Close Price]]-Table2[[#This Row],[200D EMA]])/Table2[[#This Row],[200D EMA]]</f>
        <v>0.42389695129703753</v>
      </c>
      <c r="V168">
        <v>1.0320204732193501</v>
      </c>
      <c r="W168">
        <v>219.02</v>
      </c>
      <c r="X168">
        <v>229.75</v>
      </c>
      <c r="Y168">
        <v>219.02</v>
      </c>
      <c r="Z168">
        <v>229.75</v>
      </c>
      <c r="AA168">
        <v>186.53</v>
      </c>
      <c r="AB168">
        <v>243.99</v>
      </c>
      <c r="AC168" s="1">
        <f>(Table2[[#This Row],[Close Price]]/Table2[[#This Row],[Day Low]])-1</f>
        <v>4.5612272851794256E-2</v>
      </c>
      <c r="AD168" s="1">
        <f>(Table2[[#This Row],[Day High]]/Table2[[#This Row],[Close Price]])-1</f>
        <v>3.2312999432340117E-3</v>
      </c>
      <c r="AE168" s="1">
        <f>(Table2[[#This Row],[Close Price]]/Table2[[#This Row],[Current Week Low]])-1</f>
        <v>4.5612272851794256E-2</v>
      </c>
      <c r="AF168" s="1">
        <f>(Table2[[#This Row],[Current Week High]]/Table2[[#This Row],[Close Price]])-1</f>
        <v>3.2312999432340117E-3</v>
      </c>
      <c r="AG168" s="1">
        <f>(Table2[[#This Row],[Close Price]]/Table2[[#This Row],[Current Month Low]])-1</f>
        <v>0.2277381654425561</v>
      </c>
      <c r="AH168" s="1">
        <f>(Table2[[#This Row],[Current Month High]]/Table2[[#This Row],[Close Price]])-1</f>
        <v>6.5411990742762383E-2</v>
      </c>
      <c r="AI168">
        <v>6.5411990742762303</v>
      </c>
      <c r="AJ168">
        <v>161.72571428571399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0.34</v>
      </c>
      <c r="AM168" t="s">
        <v>3215</v>
      </c>
      <c r="AN168">
        <v>-1.57</v>
      </c>
      <c r="AO168" t="s">
        <v>3214</v>
      </c>
      <c r="AQ168">
        <f>(Table2[[#This Row],[Sharpe Ratio]]-AVERAGE(Table2[Sharpe Ratio]))/_xlfn.STDEV.P(Table2[Sharpe Ratio])</f>
        <v>-0.67921854723973452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4.1948948743644427</v>
      </c>
      <c r="AS168">
        <f>_xlfn.RANK.AVG(Table2[[#This Row],[1Y Return vs Nifty Z-Score]],Table2[1Y Return vs Nifty Z-Score])</f>
        <v>84</v>
      </c>
      <c r="AT168">
        <f>_xlfn.RANK.AVG(Table2[[#This Row],[6M Return vs Nifty Z-Score]],Table2[6M Return vs Nifty Z-Score])</f>
        <v>52</v>
      </c>
      <c r="AU168">
        <f>_xlfn.RANK.AVG(Table2[[#This Row],[Sharpe Ratio Z-Score]],Table2[Sharpe Ratio Z-Score])</f>
        <v>527.5</v>
      </c>
      <c r="AV168">
        <f>(Table2[[#This Row],[Rank 1Y]]+Table2[[#This Row],[Rank 6M]]+Table2[[#This Row],[Rank Sharpe]])/3</f>
        <v>221.16666666666666</v>
      </c>
    </row>
    <row r="169" spans="1:48" x14ac:dyDescent="0.3">
      <c r="A169" t="s">
        <v>741</v>
      </c>
      <c r="B169" t="s">
        <v>742</v>
      </c>
      <c r="C169" t="s">
        <v>3173</v>
      </c>
      <c r="D169" t="s">
        <v>743</v>
      </c>
      <c r="E169">
        <v>23446.233533375002</v>
      </c>
      <c r="F169">
        <v>2314.75</v>
      </c>
      <c r="G169">
        <v>31.144319233738202</v>
      </c>
      <c r="H169">
        <f>(Table2[[#This Row],[1Y Return vs Nifty]]-AVERAGE(Table2[1Y Return vs Nifty]))/_xlfn.STDEV.P(Table2[1Y Return vs Nifty])</f>
        <v>0.11494400315215142</v>
      </c>
      <c r="I169">
        <v>-3.6782065933243402</v>
      </c>
      <c r="J169">
        <f>(Table2[[#This Row],[1M Return vs Nifty]]-AVERAGE(Table2[1M Return vs Nifty]))/_xlfn.STDEV.P(Table2[1M Return vs Nifty])</f>
        <v>-0.26160754453870561</v>
      </c>
      <c r="K169">
        <v>31.2986926810648</v>
      </c>
      <c r="L169">
        <f>(Table2[[#This Row],[6M Return vs Nifty]]-AVERAGE(Table2[6M Return vs Nifty]))/_xlfn.STDEV.P(Table2[6M Return vs Nifty])</f>
        <v>0.64945345305648061</v>
      </c>
      <c r="M169">
        <v>-2.2710762669077398</v>
      </c>
      <c r="N169">
        <f>(Table2[[#This Row],[1W Return vs Nifty]]-AVERAGE(Table2[1W Return vs Nifty]))/_xlfn.STDEV.P(Table2[1W Return vs Nifty])</f>
        <v>-0.52681650603874364</v>
      </c>
      <c r="O169">
        <v>2367.02</v>
      </c>
      <c r="P169">
        <v>2254.1604049840598</v>
      </c>
      <c r="Q169">
        <v>1865.3120359309501</v>
      </c>
      <c r="R169">
        <v>39.618592570543903</v>
      </c>
      <c r="S169" s="1">
        <f>(Table2[[#This Row],[Close Price]]-Table2[[#This Row],[20D EMA]])/Table2[[#This Row],[20D EMA]]</f>
        <v>-2.2082618651299939E-2</v>
      </c>
      <c r="T169" s="1">
        <f>(Table2[[#This Row],[Close Price]]-Table2[[#This Row],[50D EMA]])/Table2[[#This Row],[50D EMA]]</f>
        <v>2.6879007759152185E-2</v>
      </c>
      <c r="U169" s="1">
        <f>(Table2[[#This Row],[Close Price]]-Table2[[#This Row],[200D EMA]])/Table2[[#This Row],[200D EMA]]</f>
        <v>0.24094519062315597</v>
      </c>
      <c r="V169">
        <v>0.74877951464452097</v>
      </c>
      <c r="W169">
        <v>2259.0500000000002</v>
      </c>
      <c r="X169">
        <v>2336.9499999999998</v>
      </c>
      <c r="Y169">
        <v>2259.0500000000002</v>
      </c>
      <c r="Z169">
        <v>2336.9499999999998</v>
      </c>
      <c r="AA169">
        <v>2241.85</v>
      </c>
      <c r="AB169">
        <v>2686.6</v>
      </c>
      <c r="AC169" s="1">
        <f>(Table2[[#This Row],[Close Price]]/Table2[[#This Row],[Day Low]])-1</f>
        <v>2.4656382107522967E-2</v>
      </c>
      <c r="AD169" s="1">
        <f>(Table2[[#This Row],[Day High]]/Table2[[#This Row],[Close Price]])-1</f>
        <v>9.5906685387190382E-3</v>
      </c>
      <c r="AE169" s="1">
        <f>(Table2[[#This Row],[Close Price]]/Table2[[#This Row],[Current Week Low]])-1</f>
        <v>2.4656382107522967E-2</v>
      </c>
      <c r="AF169" s="1">
        <f>(Table2[[#This Row],[Current Week High]]/Table2[[#This Row],[Close Price]])-1</f>
        <v>9.5906685387190382E-3</v>
      </c>
      <c r="AG169" s="1">
        <f>(Table2[[#This Row],[Close Price]]/Table2[[#This Row],[Current Month Low]])-1</f>
        <v>3.2517786649419067E-2</v>
      </c>
      <c r="AH169" s="1">
        <f>(Table2[[#This Row],[Current Month High]]/Table2[[#This Row],[Close Price]])-1</f>
        <v>0.16064369802354461</v>
      </c>
      <c r="AI169">
        <v>16.064369802354399</v>
      </c>
      <c r="AJ169">
        <v>85.165186785057202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-0.05</v>
      </c>
      <c r="AM169" t="s">
        <v>3214</v>
      </c>
      <c r="AN169">
        <v>-8.5500000000000007</v>
      </c>
      <c r="AO169" t="s">
        <v>3214</v>
      </c>
      <c r="AP169">
        <v>8.8318918301464003E-2</v>
      </c>
      <c r="AQ169">
        <f>(Table2[[#This Row],[Sharpe Ratio]]-AVERAGE(Table2[Sharpe Ratio]))/_xlfn.STDEV.P(Table2[Sharpe Ratio])</f>
        <v>0.33966104162723121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0.31563444725841394</v>
      </c>
      <c r="AS169">
        <f>_xlfn.RANK.AVG(Table2[[#This Row],[1Y Return vs Nifty Z-Score]],Table2[1Y Return vs Nifty Z-Score])</f>
        <v>265</v>
      </c>
      <c r="AT169">
        <f>_xlfn.RANK.AVG(Table2[[#This Row],[6M Return vs Nifty Z-Score]],Table2[6M Return vs Nifty Z-Score])</f>
        <v>148</v>
      </c>
      <c r="AU169">
        <f>_xlfn.RANK.AVG(Table2[[#This Row],[Sharpe Ratio Z-Score]],Table2[Sharpe Ratio Z-Score])</f>
        <v>254</v>
      </c>
      <c r="AV169">
        <f>(Table2[[#This Row],[Rank 1Y]]+Table2[[#This Row],[Rank 6M]]+Table2[[#This Row],[Rank Sharpe]])/3</f>
        <v>222.33333333333334</v>
      </c>
    </row>
    <row r="170" spans="1:48" x14ac:dyDescent="0.3">
      <c r="A170" t="s">
        <v>546</v>
      </c>
      <c r="B170" t="s">
        <v>547</v>
      </c>
      <c r="C170" t="s">
        <v>3181</v>
      </c>
      <c r="D170" t="s">
        <v>548</v>
      </c>
      <c r="E170">
        <v>38800.080191740002</v>
      </c>
      <c r="F170">
        <v>4297.3</v>
      </c>
      <c r="G170">
        <v>27.6927154494159</v>
      </c>
      <c r="H170">
        <f>(Table2[[#This Row],[1Y Return vs Nifty]]-AVERAGE(Table2[1Y Return vs Nifty]))/_xlfn.STDEV.P(Table2[1Y Return vs Nifty])</f>
        <v>5.7009389780637881E-2</v>
      </c>
      <c r="I170">
        <v>-10.370205662779499</v>
      </c>
      <c r="J170">
        <f>(Table2[[#This Row],[1M Return vs Nifty]]-AVERAGE(Table2[1M Return vs Nifty]))/_xlfn.STDEV.P(Table2[1M Return vs Nifty])</f>
        <v>-0.88250584620127615</v>
      </c>
      <c r="K170">
        <v>7.1687133198187896</v>
      </c>
      <c r="L170">
        <f>(Table2[[#This Row],[6M Return vs Nifty]]-AVERAGE(Table2[6M Return vs Nifty]))/_xlfn.STDEV.P(Table2[6M Return vs Nifty])</f>
        <v>-0.1058385271008129</v>
      </c>
      <c r="M170">
        <v>-2.6856914021745202</v>
      </c>
      <c r="N170">
        <f>(Table2[[#This Row],[1W Return vs Nifty]]-AVERAGE(Table2[1W Return vs Nifty]))/_xlfn.STDEV.P(Table2[1W Return vs Nifty])</f>
        <v>-0.60814032434791243</v>
      </c>
      <c r="O170">
        <v>4341.97</v>
      </c>
      <c r="P170">
        <v>4362.5720283083301</v>
      </c>
      <c r="Q170">
        <v>3874.1809813013201</v>
      </c>
      <c r="R170">
        <v>47.510511724463797</v>
      </c>
      <c r="S170" s="1">
        <f>(Table2[[#This Row],[Close Price]]-Table2[[#This Row],[20D EMA]])/Table2[[#This Row],[20D EMA]]</f>
        <v>-1.0287956849080042E-2</v>
      </c>
      <c r="T170" s="1">
        <f>(Table2[[#This Row],[Close Price]]-Table2[[#This Row],[50D EMA]])/Table2[[#This Row],[50D EMA]]</f>
        <v>-1.4961822494800252E-2</v>
      </c>
      <c r="U170" s="1">
        <f>(Table2[[#This Row],[Close Price]]-Table2[[#This Row],[200D EMA]])/Table2[[#This Row],[200D EMA]]</f>
        <v>0.10921508848989193</v>
      </c>
      <c r="V170">
        <v>1.31564501961979</v>
      </c>
      <c r="W170">
        <v>4143.6499999999996</v>
      </c>
      <c r="X170">
        <v>4309.95</v>
      </c>
      <c r="Y170">
        <v>4143.6499999999996</v>
      </c>
      <c r="Z170">
        <v>4309.95</v>
      </c>
      <c r="AA170">
        <v>4143.6499999999996</v>
      </c>
      <c r="AB170">
        <v>4647.5</v>
      </c>
      <c r="AC170" s="1">
        <f>(Table2[[#This Row],[Close Price]]/Table2[[#This Row],[Day Low]])-1</f>
        <v>3.7080834529943596E-2</v>
      </c>
      <c r="AD170" s="1">
        <f>(Table2[[#This Row],[Day High]]/Table2[[#This Row],[Close Price]])-1</f>
        <v>2.9437088404347111E-3</v>
      </c>
      <c r="AE170" s="1">
        <f>(Table2[[#This Row],[Close Price]]/Table2[[#This Row],[Current Week Low]])-1</f>
        <v>3.7080834529943596E-2</v>
      </c>
      <c r="AF170" s="1">
        <f>(Table2[[#This Row],[Current Week High]]/Table2[[#This Row],[Close Price]])-1</f>
        <v>2.9437088404347111E-3</v>
      </c>
      <c r="AG170" s="1">
        <f>(Table2[[#This Row],[Close Price]]/Table2[[#This Row],[Current Month Low]])-1</f>
        <v>3.7080834529943596E-2</v>
      </c>
      <c r="AH170" s="1">
        <f>(Table2[[#This Row],[Current Month High]]/Table2[[#This Row],[Close Price]])-1</f>
        <v>8.1493030507527875E-2</v>
      </c>
      <c r="AI170">
        <v>17.2759639773811</v>
      </c>
      <c r="AJ170">
        <v>85.140666063504298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-0.16</v>
      </c>
      <c r="AM170" t="s">
        <v>3214</v>
      </c>
      <c r="AN170">
        <v>-2.41</v>
      </c>
      <c r="AO170" t="s">
        <v>3214</v>
      </c>
      <c r="AP170">
        <v>0.18875495043844101</v>
      </c>
      <c r="AQ170">
        <f>(Table2[[#This Row],[Sharpe Ratio]]-AVERAGE(Table2[Sharpe Ratio]))/_xlfn.STDEV.P(Table2[Sharpe Ratio])</f>
        <v>1.4983281211068062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284</v>
      </c>
      <c r="AT170">
        <f>_xlfn.RANK.AVG(Table2[[#This Row],[6M Return vs Nifty Z-Score]],Table2[6M Return vs Nifty Z-Score])</f>
        <v>348</v>
      </c>
      <c r="AU170">
        <f>_xlfn.RANK.AVG(Table2[[#This Row],[Sharpe Ratio Z-Score]],Table2[Sharpe Ratio Z-Score])</f>
        <v>46</v>
      </c>
      <c r="AV170">
        <f>(Table2[[#This Row],[Rank 1Y]]+Table2[[#This Row],[Rank 6M]]+Table2[[#This Row],[Rank Sharpe]])/3</f>
        <v>226</v>
      </c>
    </row>
    <row r="171" spans="1:48" x14ac:dyDescent="0.3">
      <c r="A171" t="s">
        <v>848</v>
      </c>
      <c r="B171" t="s">
        <v>849</v>
      </c>
      <c r="C171" t="s">
        <v>3181</v>
      </c>
      <c r="D171" t="s">
        <v>164</v>
      </c>
      <c r="E171">
        <v>19512.084776175001</v>
      </c>
      <c r="F171">
        <v>816.05</v>
      </c>
      <c r="G171">
        <v>93.996993852046202</v>
      </c>
      <c r="H171">
        <f>(Table2[[#This Row],[1Y Return vs Nifty]]-AVERAGE(Table2[1Y Return vs Nifty]))/_xlfn.STDEV.P(Table2[1Y Return vs Nifty])</f>
        <v>1.169916019325256</v>
      </c>
      <c r="I171">
        <v>1.10534585587504</v>
      </c>
      <c r="J171">
        <f>(Table2[[#This Row],[1M Return vs Nifty]]-AVERAGE(Table2[1M Return vs Nifty]))/_xlfn.STDEV.P(Table2[1M Return vs Nifty])</f>
        <v>0.1822209080351142</v>
      </c>
      <c r="K171">
        <v>-10.727005948056201</v>
      </c>
      <c r="L171">
        <f>(Table2[[#This Row],[6M Return vs Nifty]]-AVERAGE(Table2[6M Return vs Nifty]))/_xlfn.STDEV.P(Table2[6M Return vs Nifty])</f>
        <v>-0.6659920622455846</v>
      </c>
      <c r="M171">
        <v>5.1948724678774996</v>
      </c>
      <c r="N171">
        <f>(Table2[[#This Row],[1W Return vs Nifty]]-AVERAGE(Table2[1W Return vs Nifty]))/_xlfn.STDEV.P(Table2[1W Return vs Nifty])</f>
        <v>0.93757638936911891</v>
      </c>
      <c r="O171">
        <v>809.13</v>
      </c>
      <c r="P171">
        <v>808.41490255578697</v>
      </c>
      <c r="Q171">
        <v>699.00398518795203</v>
      </c>
      <c r="R171">
        <v>52.3792069282011</v>
      </c>
      <c r="S171" s="1">
        <f>(Table2[[#This Row],[Close Price]]-Table2[[#This Row],[20D EMA]])/Table2[[#This Row],[20D EMA]]</f>
        <v>8.5523957831250344E-3</v>
      </c>
      <c r="T171" s="1">
        <f>(Table2[[#This Row],[Close Price]]-Table2[[#This Row],[50D EMA]])/Table2[[#This Row],[50D EMA]]</f>
        <v>9.4445283233581985E-3</v>
      </c>
      <c r="U171" s="1">
        <f>(Table2[[#This Row],[Close Price]]-Table2[[#This Row],[200D EMA]])/Table2[[#This Row],[200D EMA]]</f>
        <v>0.16744684907708496</v>
      </c>
      <c r="V171">
        <v>2.4360371260293499</v>
      </c>
      <c r="W171">
        <v>812</v>
      </c>
      <c r="X171">
        <v>832</v>
      </c>
      <c r="Y171">
        <v>812</v>
      </c>
      <c r="Z171">
        <v>832</v>
      </c>
      <c r="AA171">
        <v>745</v>
      </c>
      <c r="AB171">
        <v>884.55</v>
      </c>
      <c r="AC171" s="1">
        <f>(Table2[[#This Row],[Close Price]]/Table2[[#This Row],[Day Low]])-1</f>
        <v>4.9876847290639681E-3</v>
      </c>
      <c r="AD171" s="1">
        <f>(Table2[[#This Row],[Day High]]/Table2[[#This Row],[Close Price]])-1</f>
        <v>1.9545370994424438E-2</v>
      </c>
      <c r="AE171" s="1">
        <f>(Table2[[#This Row],[Close Price]]/Table2[[#This Row],[Current Week Low]])-1</f>
        <v>4.9876847290639681E-3</v>
      </c>
      <c r="AF171" s="1">
        <f>(Table2[[#This Row],[Current Week High]]/Table2[[#This Row],[Close Price]])-1</f>
        <v>1.9545370994424438E-2</v>
      </c>
      <c r="AG171" s="1">
        <f>(Table2[[#This Row],[Close Price]]/Table2[[#This Row],[Current Month Low]])-1</f>
        <v>9.5369127516778507E-2</v>
      </c>
      <c r="AH171" s="1">
        <f>(Table2[[#This Row],[Current Month High]]/Table2[[#This Row],[Close Price]])-1</f>
        <v>8.3940934991728389E-2</v>
      </c>
      <c r="AI171">
        <v>20.0906807180932</v>
      </c>
      <c r="AJ171">
        <v>172.016666666666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-0.08</v>
      </c>
      <c r="AM171" t="s">
        <v>3214</v>
      </c>
      <c r="AN171">
        <v>-0.27</v>
      </c>
      <c r="AO171" t="s">
        <v>3214</v>
      </c>
      <c r="AP171">
        <v>0.18791907641118399</v>
      </c>
      <c r="AQ171">
        <f>(Table2[[#This Row],[Sharpe Ratio]]-AVERAGE(Table2[Sharpe Ratio]))/_xlfn.STDEV.P(Table2[Sharpe Ratio])</f>
        <v>1.4886851702915664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3.1124064247754717</v>
      </c>
      <c r="AS171">
        <f>_xlfn.RANK.AVG(Table2[[#This Row],[1Y Return vs Nifty Z-Score]],Table2[1Y Return vs Nifty Z-Score])</f>
        <v>81</v>
      </c>
      <c r="AT171">
        <f>_xlfn.RANK.AVG(Table2[[#This Row],[6M Return vs Nifty Z-Score]],Table2[6M Return vs Nifty Z-Score])</f>
        <v>549</v>
      </c>
      <c r="AU171">
        <f>_xlfn.RANK.AVG(Table2[[#This Row],[Sharpe Ratio Z-Score]],Table2[Sharpe Ratio Z-Score])</f>
        <v>48</v>
      </c>
      <c r="AV171">
        <f>(Table2[[#This Row],[Rank 1Y]]+Table2[[#This Row],[Rank 6M]]+Table2[[#This Row],[Rank Sharpe]])/3</f>
        <v>226</v>
      </c>
    </row>
    <row r="172" spans="1:48" x14ac:dyDescent="0.3">
      <c r="A172" t="s">
        <v>1357</v>
      </c>
      <c r="B172" t="s">
        <v>1358</v>
      </c>
      <c r="C172" t="s">
        <v>3181</v>
      </c>
      <c r="D172" t="s">
        <v>773</v>
      </c>
      <c r="E172">
        <v>8399.9984264559898</v>
      </c>
      <c r="F172">
        <v>210.28</v>
      </c>
      <c r="G172">
        <v>34.863795308739803</v>
      </c>
      <c r="H172">
        <f>(Table2[[#This Row],[1Y Return vs Nifty]]-AVERAGE(Table2[1Y Return vs Nifty]))/_xlfn.STDEV.P(Table2[1Y Return vs Nifty])</f>
        <v>0.1773748097611208</v>
      </c>
      <c r="I172">
        <v>-13.9911224556876</v>
      </c>
      <c r="J172">
        <f>(Table2[[#This Row],[1M Return vs Nifty]]-AVERAGE(Table2[1M Return vs Nifty]))/_xlfn.STDEV.P(Table2[1M Return vs Nifty])</f>
        <v>-1.2184624211864494</v>
      </c>
      <c r="K172">
        <v>6.5095500571387896</v>
      </c>
      <c r="L172">
        <f>(Table2[[#This Row],[6M Return vs Nifty]]-AVERAGE(Table2[6M Return vs Nifty]))/_xlfn.STDEV.P(Table2[6M Return vs Nifty])</f>
        <v>-0.12647098262276454</v>
      </c>
      <c r="M172">
        <v>-5.6549140604932502</v>
      </c>
      <c r="N172">
        <f>(Table2[[#This Row],[1W Return vs Nifty]]-AVERAGE(Table2[1W Return vs Nifty]))/_xlfn.STDEV.P(Table2[1W Return vs Nifty])</f>
        <v>-1.190532290886251</v>
      </c>
      <c r="O172">
        <v>223.5</v>
      </c>
      <c r="P172">
        <v>232.025753587737</v>
      </c>
      <c r="Q172">
        <v>203.44508645725099</v>
      </c>
      <c r="R172">
        <v>32.674976493353498</v>
      </c>
      <c r="S172" s="1">
        <f>(Table2[[#This Row],[Close Price]]-Table2[[#This Row],[20D EMA]])/Table2[[#This Row],[20D EMA]]</f>
        <v>-5.9149888143176732E-2</v>
      </c>
      <c r="T172" s="1">
        <f>(Table2[[#This Row],[Close Price]]-Table2[[#This Row],[50D EMA]])/Table2[[#This Row],[50D EMA]]</f>
        <v>-9.3721292793966404E-2</v>
      </c>
      <c r="U172" s="1">
        <f>(Table2[[#This Row],[Close Price]]-Table2[[#This Row],[200D EMA]])/Table2[[#This Row],[200D EMA]]</f>
        <v>3.3595864425977159E-2</v>
      </c>
      <c r="V172">
        <v>0.45588620080713399</v>
      </c>
      <c r="W172">
        <v>207.62</v>
      </c>
      <c r="X172">
        <v>215.92</v>
      </c>
      <c r="Y172">
        <v>207.62</v>
      </c>
      <c r="Z172">
        <v>215.92</v>
      </c>
      <c r="AA172">
        <v>206.91</v>
      </c>
      <c r="AB172">
        <v>243.98</v>
      </c>
      <c r="AC172" s="1">
        <f>(Table2[[#This Row],[Close Price]]/Table2[[#This Row],[Day Low]])-1</f>
        <v>1.2811867835468727E-2</v>
      </c>
      <c r="AD172" s="1">
        <f>(Table2[[#This Row],[Day High]]/Table2[[#This Row],[Close Price]])-1</f>
        <v>2.6821381015788459E-2</v>
      </c>
      <c r="AE172" s="1">
        <f>(Table2[[#This Row],[Close Price]]/Table2[[#This Row],[Current Week Low]])-1</f>
        <v>1.2811867835468727E-2</v>
      </c>
      <c r="AF172" s="1">
        <f>(Table2[[#This Row],[Current Week High]]/Table2[[#This Row],[Close Price]])-1</f>
        <v>2.6821381015788459E-2</v>
      </c>
      <c r="AG172" s="1">
        <f>(Table2[[#This Row],[Close Price]]/Table2[[#This Row],[Current Month Low]])-1</f>
        <v>1.6287274660480522E-2</v>
      </c>
      <c r="AH172" s="1">
        <f>(Table2[[#This Row],[Current Month High]]/Table2[[#This Row],[Close Price]])-1</f>
        <v>0.16026250713334589</v>
      </c>
      <c r="AI172">
        <v>40.997717329275197</v>
      </c>
      <c r="AJ172">
        <v>89.954832881662099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-0.31</v>
      </c>
      <c r="AM172" t="s">
        <v>3214</v>
      </c>
      <c r="AN172">
        <v>-7.49</v>
      </c>
      <c r="AO172" t="s">
        <v>3214</v>
      </c>
      <c r="AP172">
        <v>0.167819651355993</v>
      </c>
      <c r="AQ172">
        <f>(Table2[[#This Row],[Sharpe Ratio]]-AVERAGE(Table2[Sharpe Ratio]))/_xlfn.STDEV.P(Table2[Sharpe Ratio])</f>
        <v>1.2568107958025851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243</v>
      </c>
      <c r="AT172">
        <f>_xlfn.RANK.AVG(Table2[[#This Row],[6M Return vs Nifty Z-Score]],Table2[6M Return vs Nifty Z-Score])</f>
        <v>355</v>
      </c>
      <c r="AU172">
        <f>_xlfn.RANK.AVG(Table2[[#This Row],[Sharpe Ratio Z-Score]],Table2[Sharpe Ratio Z-Score])</f>
        <v>80</v>
      </c>
      <c r="AV172">
        <f>(Table2[[#This Row],[Rank 1Y]]+Table2[[#This Row],[Rank 6M]]+Table2[[#This Row],[Rank Sharpe]])/3</f>
        <v>226</v>
      </c>
    </row>
    <row r="173" spans="1:48" x14ac:dyDescent="0.3">
      <c r="A173" t="s">
        <v>479</v>
      </c>
      <c r="B173" t="s">
        <v>480</v>
      </c>
      <c r="C173" t="s">
        <v>3181</v>
      </c>
      <c r="D173" t="s">
        <v>481</v>
      </c>
      <c r="E173">
        <v>46355.432373119998</v>
      </c>
      <c r="F173">
        <v>4268.8</v>
      </c>
      <c r="G173">
        <v>5.1857181493885998</v>
      </c>
      <c r="H173">
        <f>(Table2[[#This Row],[1Y Return vs Nifty]]-AVERAGE(Table2[1Y Return vs Nifty]))/_xlfn.STDEV.P(Table2[1Y Return vs Nifty])</f>
        <v>-0.32076693340380291</v>
      </c>
      <c r="I173">
        <v>10.430031390466199</v>
      </c>
      <c r="J173">
        <f>(Table2[[#This Row],[1M Return vs Nifty]]-AVERAGE(Table2[1M Return vs Nifty]))/_xlfn.STDEV.P(Table2[1M Return vs Nifty])</f>
        <v>1.0473856147057277</v>
      </c>
      <c r="K173">
        <v>33.732793813102603</v>
      </c>
      <c r="L173">
        <f>(Table2[[#This Row],[6M Return vs Nifty]]-AVERAGE(Table2[6M Return vs Nifty]))/_xlfn.STDEV.P(Table2[6M Return vs Nifty])</f>
        <v>0.7256432017668587</v>
      </c>
      <c r="M173">
        <v>6.5895693406386302</v>
      </c>
      <c r="N173">
        <f>(Table2[[#This Row],[1W Return vs Nifty]]-AVERAGE(Table2[1W Return vs Nifty]))/_xlfn.STDEV.P(Table2[1W Return vs Nifty])</f>
        <v>1.2111362896940592</v>
      </c>
      <c r="O173">
        <v>4050.73</v>
      </c>
      <c r="P173">
        <v>3945.37305187128</v>
      </c>
      <c r="Q173">
        <v>3558.4476150789401</v>
      </c>
      <c r="R173">
        <v>69.014549474001797</v>
      </c>
      <c r="S173" s="1">
        <f>(Table2[[#This Row],[Close Price]]-Table2[[#This Row],[20D EMA]])/Table2[[#This Row],[20D EMA]]</f>
        <v>5.3834740898554126E-2</v>
      </c>
      <c r="T173" s="1">
        <f>(Table2[[#This Row],[Close Price]]-Table2[[#This Row],[50D EMA]])/Table2[[#This Row],[50D EMA]]</f>
        <v>8.1976265330681364E-2</v>
      </c>
      <c r="U173" s="1">
        <f>(Table2[[#This Row],[Close Price]]-Table2[[#This Row],[200D EMA]])/Table2[[#This Row],[200D EMA]]</f>
        <v>0.19962423555455425</v>
      </c>
      <c r="V173">
        <v>1.7812982922771401</v>
      </c>
      <c r="W173">
        <v>4230</v>
      </c>
      <c r="X173">
        <v>4348.8999999999996</v>
      </c>
      <c r="Y173">
        <v>4230</v>
      </c>
      <c r="Z173">
        <v>4348.8999999999996</v>
      </c>
      <c r="AA173">
        <v>3621</v>
      </c>
      <c r="AB173">
        <v>4420</v>
      </c>
      <c r="AC173" s="1">
        <f>(Table2[[#This Row],[Close Price]]/Table2[[#This Row],[Day Low]])-1</f>
        <v>9.1725768321513357E-3</v>
      </c>
      <c r="AD173" s="1">
        <f>(Table2[[#This Row],[Day High]]/Table2[[#This Row],[Close Price]])-1</f>
        <v>1.8764055472263674E-2</v>
      </c>
      <c r="AE173" s="1">
        <f>(Table2[[#This Row],[Close Price]]/Table2[[#This Row],[Current Week Low]])-1</f>
        <v>9.1725768321513357E-3</v>
      </c>
      <c r="AF173" s="1">
        <f>(Table2[[#This Row],[Current Week High]]/Table2[[#This Row],[Close Price]])-1</f>
        <v>1.8764055472263674E-2</v>
      </c>
      <c r="AG173" s="1">
        <f>(Table2[[#This Row],[Close Price]]/Table2[[#This Row],[Current Month Low]])-1</f>
        <v>0.17890085611709483</v>
      </c>
      <c r="AH173" s="1">
        <f>(Table2[[#This Row],[Current Month High]]/Table2[[#This Row],[Close Price]])-1</f>
        <v>3.5419790104947557E-2</v>
      </c>
      <c r="AI173">
        <v>3.5419790104947499</v>
      </c>
      <c r="AJ173">
        <v>61.184111161455903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</v>
      </c>
      <c r="AM173" t="s">
        <v>3216</v>
      </c>
      <c r="AN173">
        <v>12.6</v>
      </c>
      <c r="AO173" t="s">
        <v>3215</v>
      </c>
      <c r="AP173">
        <v>0.127251064851956</v>
      </c>
      <c r="AQ173">
        <f>(Table2[[#This Row],[Sharpe Ratio]]-AVERAGE(Table2[Sharpe Ratio]))/_xlfn.STDEV.P(Table2[Sharpe Ratio])</f>
        <v>0.78879663153193913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3.4521948042947819</v>
      </c>
      <c r="AS173">
        <f>_xlfn.RANK.AVG(Table2[[#This Row],[1Y Return vs Nifty Z-Score]],Table2[1Y Return vs Nifty Z-Score])</f>
        <v>403</v>
      </c>
      <c r="AT173">
        <f>_xlfn.RANK.AVG(Table2[[#This Row],[6M Return vs Nifty Z-Score]],Table2[6M Return vs Nifty Z-Score])</f>
        <v>130</v>
      </c>
      <c r="AU173">
        <f>_xlfn.RANK.AVG(Table2[[#This Row],[Sharpe Ratio Z-Score]],Table2[Sharpe Ratio Z-Score])</f>
        <v>148</v>
      </c>
      <c r="AV173">
        <f>(Table2[[#This Row],[Rank 1Y]]+Table2[[#This Row],[Rank 6M]]+Table2[[#This Row],[Rank Sharpe]])/3</f>
        <v>227</v>
      </c>
    </row>
    <row r="174" spans="1:48" x14ac:dyDescent="0.3">
      <c r="A174" t="s">
        <v>1024</v>
      </c>
      <c r="B174" t="s">
        <v>1025</v>
      </c>
      <c r="C174" t="s">
        <v>3168</v>
      </c>
      <c r="D174" t="s">
        <v>21</v>
      </c>
      <c r="E174">
        <v>14203.0254379</v>
      </c>
      <c r="F174">
        <v>2519.75</v>
      </c>
      <c r="G174">
        <v>172.061740874593</v>
      </c>
      <c r="H174">
        <f>(Table2[[#This Row],[1Y Return vs Nifty]]-AVERAGE(Table2[1Y Return vs Nifty]))/_xlfn.STDEV.P(Table2[1Y Return vs Nifty])</f>
        <v>2.4802202197201031</v>
      </c>
      <c r="I174">
        <v>-3.74195236823445</v>
      </c>
      <c r="J174">
        <f>(Table2[[#This Row],[1M Return vs Nifty]]-AVERAGE(Table2[1M Return vs Nifty]))/_xlfn.STDEV.P(Table2[1M Return vs Nifty])</f>
        <v>-0.26752201687635258</v>
      </c>
      <c r="K174">
        <v>33.8914275246823</v>
      </c>
      <c r="L174">
        <f>(Table2[[#This Row],[6M Return vs Nifty]]-AVERAGE(Table2[6M Return vs Nifty]))/_xlfn.STDEV.P(Table2[6M Return vs Nifty])</f>
        <v>0.73060859226077501</v>
      </c>
      <c r="M174">
        <v>-4.06943488678266</v>
      </c>
      <c r="N174">
        <f>(Table2[[#This Row],[1W Return vs Nifty]]-AVERAGE(Table2[1W Return vs Nifty]))/_xlfn.STDEV.P(Table2[1W Return vs Nifty])</f>
        <v>-0.87955179526867644</v>
      </c>
      <c r="O174">
        <v>2615.98</v>
      </c>
      <c r="P174">
        <v>2550.4614094264498</v>
      </c>
      <c r="Q174">
        <v>1997.6263934732399</v>
      </c>
      <c r="R174">
        <v>28.773785416792599</v>
      </c>
      <c r="S174" s="1">
        <f>(Table2[[#This Row],[Close Price]]-Table2[[#This Row],[20D EMA]])/Table2[[#This Row],[20D EMA]]</f>
        <v>-3.6785449430041521E-2</v>
      </c>
      <c r="T174" s="1">
        <f>(Table2[[#This Row],[Close Price]]-Table2[[#This Row],[50D EMA]])/Table2[[#This Row],[50D EMA]]</f>
        <v>-1.2041511121454766E-2</v>
      </c>
      <c r="U174" s="1">
        <f>(Table2[[#This Row],[Close Price]]-Table2[[#This Row],[200D EMA]])/Table2[[#This Row],[200D EMA]]</f>
        <v>0.26137200040641856</v>
      </c>
      <c r="V174">
        <v>0.85465719184156097</v>
      </c>
      <c r="W174">
        <v>2502.0500000000002</v>
      </c>
      <c r="X174">
        <v>2548</v>
      </c>
      <c r="Y174">
        <v>2502.0500000000002</v>
      </c>
      <c r="Z174">
        <v>2548</v>
      </c>
      <c r="AA174">
        <v>2481.0500000000002</v>
      </c>
      <c r="AB174">
        <v>2925</v>
      </c>
      <c r="AC174" s="1">
        <f>(Table2[[#This Row],[Close Price]]/Table2[[#This Row],[Day Low]])-1</f>
        <v>7.0741991566913853E-3</v>
      </c>
      <c r="AD174" s="1">
        <f>(Table2[[#This Row],[Day High]]/Table2[[#This Row],[Close Price]])-1</f>
        <v>1.1211429705327847E-2</v>
      </c>
      <c r="AE174" s="1">
        <f>(Table2[[#This Row],[Close Price]]/Table2[[#This Row],[Current Week Low]])-1</f>
        <v>7.0741991566913853E-3</v>
      </c>
      <c r="AF174" s="1">
        <f>(Table2[[#This Row],[Current Week High]]/Table2[[#This Row],[Close Price]])-1</f>
        <v>1.1211429705327847E-2</v>
      </c>
      <c r="AG174" s="1">
        <f>(Table2[[#This Row],[Close Price]]/Table2[[#This Row],[Current Month Low]])-1</f>
        <v>1.5598234618407369E-2</v>
      </c>
      <c r="AH174" s="1">
        <f>(Table2[[#This Row],[Current Month High]]/Table2[[#This Row],[Close Price]])-1</f>
        <v>0.16082944736581006</v>
      </c>
      <c r="AI174">
        <v>16.082944736580998</v>
      </c>
      <c r="AJ174">
        <v>241.15217979962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-0.12</v>
      </c>
      <c r="AM174" t="s">
        <v>3214</v>
      </c>
      <c r="AN174">
        <v>-7.34</v>
      </c>
      <c r="AO174" t="s">
        <v>3214</v>
      </c>
      <c r="AQ174">
        <f>(Table2[[#This Row],[Sharpe Ratio]]-AVERAGE(Table2[Sharpe Ratio]))/_xlfn.STDEV.P(Table2[Sharpe Ratio])</f>
        <v>-0.67921854723973452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1.3845364525961146</v>
      </c>
      <c r="AS174">
        <f>_xlfn.RANK.AVG(Table2[[#This Row],[1Y Return vs Nifty Z-Score]],Table2[1Y Return vs Nifty Z-Score])</f>
        <v>25</v>
      </c>
      <c r="AT174">
        <f>_xlfn.RANK.AVG(Table2[[#This Row],[6M Return vs Nifty Z-Score]],Table2[6M Return vs Nifty Z-Score])</f>
        <v>129</v>
      </c>
      <c r="AU174">
        <f>_xlfn.RANK.AVG(Table2[[#This Row],[Sharpe Ratio Z-Score]],Table2[Sharpe Ratio Z-Score])</f>
        <v>527.5</v>
      </c>
      <c r="AV174">
        <f>(Table2[[#This Row],[Rank 1Y]]+Table2[[#This Row],[Rank 6M]]+Table2[[#This Row],[Rank Sharpe]])/3</f>
        <v>227.16666666666666</v>
      </c>
    </row>
    <row r="175" spans="1:48" x14ac:dyDescent="0.3">
      <c r="A175" t="s">
        <v>1170</v>
      </c>
      <c r="B175" t="s">
        <v>1171</v>
      </c>
      <c r="C175" t="s">
        <v>3178</v>
      </c>
      <c r="D175" t="s">
        <v>332</v>
      </c>
      <c r="E175">
        <v>10783.126585</v>
      </c>
      <c r="F175">
        <v>1570.25</v>
      </c>
      <c r="G175">
        <v>46.864490952230902</v>
      </c>
      <c r="H175">
        <f>(Table2[[#This Row],[1Y Return vs Nifty]]-AVERAGE(Table2[1Y Return vs Nifty]))/_xlfn.STDEV.P(Table2[1Y Return vs Nifty])</f>
        <v>0.37880455249486633</v>
      </c>
      <c r="I175">
        <v>4.6274831810998496</v>
      </c>
      <c r="J175">
        <f>(Table2[[#This Row],[1M Return vs Nifty]]-AVERAGE(Table2[1M Return vs Nifty]))/_xlfn.STDEV.P(Table2[1M Return vs Nifty])</f>
        <v>0.50901250808721688</v>
      </c>
      <c r="K175">
        <v>65.185551036249294</v>
      </c>
      <c r="L175">
        <f>(Table2[[#This Row],[6M Return vs Nifty]]-AVERAGE(Table2[6M Return vs Nifty]))/_xlfn.STDEV.P(Table2[6M Return vs Nifty])</f>
        <v>1.710145298881391</v>
      </c>
      <c r="M175">
        <v>0.52516750577706806</v>
      </c>
      <c r="N175">
        <f>(Table2[[#This Row],[1W Return vs Nifty]]-AVERAGE(Table2[1W Return vs Nifty]))/_xlfn.STDEV.P(Table2[1W Return vs Nifty])</f>
        <v>2.164687885829971E-2</v>
      </c>
      <c r="O175">
        <v>1555.39</v>
      </c>
      <c r="P175">
        <v>1475.56332909861</v>
      </c>
      <c r="Q175">
        <v>1193.06756008921</v>
      </c>
      <c r="R175">
        <v>50.998028644054003</v>
      </c>
      <c r="S175" s="1">
        <f>(Table2[[#This Row],[Close Price]]-Table2[[#This Row],[20D EMA]])/Table2[[#This Row],[20D EMA]]</f>
        <v>9.5538739480129729E-3</v>
      </c>
      <c r="T175" s="1">
        <f>(Table2[[#This Row],[Close Price]]-Table2[[#This Row],[50D EMA]])/Table2[[#This Row],[50D EMA]]</f>
        <v>6.4169845532303968E-2</v>
      </c>
      <c r="U175" s="1">
        <f>(Table2[[#This Row],[Close Price]]-Table2[[#This Row],[200D EMA]])/Table2[[#This Row],[200D EMA]]</f>
        <v>0.31614508057078233</v>
      </c>
      <c r="V175">
        <v>0.51798565405525798</v>
      </c>
      <c r="W175">
        <v>1535.5</v>
      </c>
      <c r="X175">
        <v>1713</v>
      </c>
      <c r="Y175">
        <v>1535.5</v>
      </c>
      <c r="Z175">
        <v>1713</v>
      </c>
      <c r="AA175">
        <v>1436.85</v>
      </c>
      <c r="AB175">
        <v>1713</v>
      </c>
      <c r="AC175" s="1">
        <f>(Table2[[#This Row],[Close Price]]/Table2[[#This Row],[Day Low]])-1</f>
        <v>2.263106479973942E-2</v>
      </c>
      <c r="AD175" s="1">
        <f>(Table2[[#This Row],[Day High]]/Table2[[#This Row],[Close Price]])-1</f>
        <v>9.0909090909090828E-2</v>
      </c>
      <c r="AE175" s="1">
        <f>(Table2[[#This Row],[Close Price]]/Table2[[#This Row],[Current Week Low]])-1</f>
        <v>2.263106479973942E-2</v>
      </c>
      <c r="AF175" s="1">
        <f>(Table2[[#This Row],[Current Week High]]/Table2[[#This Row],[Close Price]])-1</f>
        <v>9.0909090909090828E-2</v>
      </c>
      <c r="AG175" s="1">
        <f>(Table2[[#This Row],[Close Price]]/Table2[[#This Row],[Current Month Low]])-1</f>
        <v>9.2841980721717787E-2</v>
      </c>
      <c r="AH175" s="1">
        <f>(Table2[[#This Row],[Current Month High]]/Table2[[#This Row],[Close Price]])-1</f>
        <v>9.0909090909090828E-2</v>
      </c>
      <c r="AI175">
        <v>11.367616621557</v>
      </c>
      <c r="AJ175">
        <v>91.493902439024396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0.23</v>
      </c>
      <c r="AM175" t="s">
        <v>3215</v>
      </c>
      <c r="AN175">
        <v>4.41</v>
      </c>
      <c r="AO175" t="s">
        <v>3215</v>
      </c>
      <c r="AP175">
        <v>2.5078722126894999E-2</v>
      </c>
      <c r="AQ175">
        <f>(Table2[[#This Row],[Sharpe Ratio]]-AVERAGE(Table2[Sharpe Ratio]))/_xlfn.STDEV.P(Table2[Sharpe Ratio])</f>
        <v>-0.38990116675800268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2.2297080715637709</v>
      </c>
      <c r="AS175">
        <f>_xlfn.RANK.AVG(Table2[[#This Row],[1Y Return vs Nifty Z-Score]],Table2[1Y Return vs Nifty Z-Score])</f>
        <v>202</v>
      </c>
      <c r="AT175">
        <f>_xlfn.RANK.AVG(Table2[[#This Row],[6M Return vs Nifty Z-Score]],Table2[6M Return vs Nifty Z-Score])</f>
        <v>45</v>
      </c>
      <c r="AU175">
        <f>_xlfn.RANK.AVG(Table2[[#This Row],[Sharpe Ratio Z-Score]],Table2[Sharpe Ratio Z-Score])</f>
        <v>438</v>
      </c>
      <c r="AV175">
        <f>(Table2[[#This Row],[Rank 1Y]]+Table2[[#This Row],[Rank 6M]]+Table2[[#This Row],[Rank Sharpe]])/3</f>
        <v>228.33333333333334</v>
      </c>
    </row>
    <row r="176" spans="1:48" x14ac:dyDescent="0.3">
      <c r="A176" t="s">
        <v>120</v>
      </c>
      <c r="B176" t="s">
        <v>121</v>
      </c>
      <c r="C176" t="s">
        <v>3174</v>
      </c>
      <c r="D176" t="s">
        <v>57</v>
      </c>
      <c r="E176">
        <v>253073.04861371499</v>
      </c>
      <c r="F176">
        <v>656.15</v>
      </c>
      <c r="G176">
        <v>47.502550353439197</v>
      </c>
      <c r="H176">
        <f>(Table2[[#This Row],[1Y Return vs Nifty]]-AVERAGE(Table2[1Y Return vs Nifty]))/_xlfn.STDEV.P(Table2[1Y Return vs Nifty])</f>
        <v>0.3895142767352226</v>
      </c>
      <c r="I176">
        <v>-1.1109266046374899</v>
      </c>
      <c r="J176">
        <f>(Table2[[#This Row],[1M Return vs Nifty]]-AVERAGE(Table2[1M Return vs Nifty]))/_xlfn.STDEV.P(Table2[1M Return vs Nifty])</f>
        <v>-2.3409695387218973E-2</v>
      </c>
      <c r="K176">
        <v>1.4712931976320001</v>
      </c>
      <c r="L176">
        <f>(Table2[[#This Row],[6M Return vs Nifty]]-AVERAGE(Table2[6M Return vs Nifty]))/_xlfn.STDEV.P(Table2[6M Return vs Nifty])</f>
        <v>-0.28417335538440669</v>
      </c>
      <c r="M176">
        <v>-1.7542144635927499</v>
      </c>
      <c r="N176">
        <f>(Table2[[#This Row],[1W Return vs Nifty]]-AVERAGE(Table2[1W Return vs Nifty]))/_xlfn.STDEV.P(Table2[1W Return vs Nifty])</f>
        <v>-0.42543772893092857</v>
      </c>
      <c r="O176">
        <v>659.71</v>
      </c>
      <c r="P176">
        <v>669.43966135122002</v>
      </c>
      <c r="Q176">
        <v>609.72451753938697</v>
      </c>
      <c r="R176">
        <v>47.1464000018604</v>
      </c>
      <c r="S176" s="1">
        <f>(Table2[[#This Row],[Close Price]]-Table2[[#This Row],[20D EMA]])/Table2[[#This Row],[20D EMA]]</f>
        <v>-5.3963105000683015E-3</v>
      </c>
      <c r="T176" s="1">
        <f>(Table2[[#This Row],[Close Price]]-Table2[[#This Row],[50D EMA]])/Table2[[#This Row],[50D EMA]]</f>
        <v>-1.9851918131644216E-2</v>
      </c>
      <c r="U176" s="1">
        <f>(Table2[[#This Row],[Close Price]]-Table2[[#This Row],[200D EMA]])/Table2[[#This Row],[200D EMA]]</f>
        <v>7.6141734709911868E-2</v>
      </c>
      <c r="V176">
        <v>0.55073773852222196</v>
      </c>
      <c r="W176">
        <v>648.5</v>
      </c>
      <c r="X176">
        <v>662.65</v>
      </c>
      <c r="Y176">
        <v>648.5</v>
      </c>
      <c r="Z176">
        <v>662.65</v>
      </c>
      <c r="AA176">
        <v>621</v>
      </c>
      <c r="AB176">
        <v>684.45</v>
      </c>
      <c r="AC176" s="1">
        <f>(Table2[[#This Row],[Close Price]]/Table2[[#This Row],[Day Low]])-1</f>
        <v>1.1796453353893455E-2</v>
      </c>
      <c r="AD176" s="1">
        <f>(Table2[[#This Row],[Day High]]/Table2[[#This Row],[Close Price]])-1</f>
        <v>9.9062714318371992E-3</v>
      </c>
      <c r="AE176" s="1">
        <f>(Table2[[#This Row],[Close Price]]/Table2[[#This Row],[Current Week Low]])-1</f>
        <v>1.1796453353893455E-2</v>
      </c>
      <c r="AF176" s="1">
        <f>(Table2[[#This Row],[Current Week High]]/Table2[[#This Row],[Close Price]])-1</f>
        <v>9.9062714318371992E-3</v>
      </c>
      <c r="AG176" s="1">
        <f>(Table2[[#This Row],[Close Price]]/Table2[[#This Row],[Current Month Low]])-1</f>
        <v>5.6602254428341325E-2</v>
      </c>
      <c r="AH176" s="1">
        <f>(Table2[[#This Row],[Current Month High]]/Table2[[#This Row],[Close Price]])-1</f>
        <v>4.3130381772460646E-2</v>
      </c>
      <c r="AI176">
        <v>36.531280957098197</v>
      </c>
      <c r="AJ176">
        <v>126.76689130810399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-0.12</v>
      </c>
      <c r="AM176" t="s">
        <v>3214</v>
      </c>
      <c r="AN176">
        <v>0.78</v>
      </c>
      <c r="AO176" t="s">
        <v>3215</v>
      </c>
      <c r="AP176">
        <v>0.169099171512092</v>
      </c>
      <c r="AQ176">
        <f>(Table2[[#This Row],[Sharpe Ratio]]-AVERAGE(Table2[Sharpe Ratio]))/_xlfn.STDEV.P(Table2[Sharpe Ratio])</f>
        <v>1.2715718118528865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197</v>
      </c>
      <c r="AT176">
        <f>_xlfn.RANK.AVG(Table2[[#This Row],[6M Return vs Nifty Z-Score]],Table2[6M Return vs Nifty Z-Score])</f>
        <v>412</v>
      </c>
      <c r="AU176">
        <f>_xlfn.RANK.AVG(Table2[[#This Row],[Sharpe Ratio Z-Score]],Table2[Sharpe Ratio Z-Score])</f>
        <v>77</v>
      </c>
      <c r="AV176">
        <f>(Table2[[#This Row],[Rank 1Y]]+Table2[[#This Row],[Rank 6M]]+Table2[[#This Row],[Rank Sharpe]])/3</f>
        <v>228.66666666666666</v>
      </c>
    </row>
    <row r="177" spans="1:48" x14ac:dyDescent="0.3">
      <c r="A177" t="s">
        <v>784</v>
      </c>
      <c r="B177" t="s">
        <v>785</v>
      </c>
      <c r="C177" t="s">
        <v>3180</v>
      </c>
      <c r="D177" t="s">
        <v>786</v>
      </c>
      <c r="E177">
        <v>21473.47447994</v>
      </c>
      <c r="F177">
        <v>311.14999999999998</v>
      </c>
      <c r="G177">
        <v>58.468115195007499</v>
      </c>
      <c r="H177">
        <f>(Table2[[#This Row],[1Y Return vs Nifty]]-AVERAGE(Table2[1Y Return vs Nifty]))/_xlfn.STDEV.P(Table2[1Y Return vs Nifty])</f>
        <v>0.57356951574674642</v>
      </c>
      <c r="I177">
        <v>9.4253363320797104E-2</v>
      </c>
      <c r="J177">
        <f>(Table2[[#This Row],[1M Return vs Nifty]]-AVERAGE(Table2[1M Return vs Nifty]))/_xlfn.STDEV.P(Table2[1M Return vs Nifty])</f>
        <v>8.8409536435234859E-2</v>
      </c>
      <c r="K177">
        <v>39.854135114280801</v>
      </c>
      <c r="L177">
        <f>(Table2[[#This Row],[6M Return vs Nifty]]-AVERAGE(Table2[6M Return vs Nifty]))/_xlfn.STDEV.P(Table2[6M Return vs Nifty])</f>
        <v>0.91724717802267441</v>
      </c>
      <c r="M177">
        <v>2.73567004329393</v>
      </c>
      <c r="N177">
        <f>(Table2[[#This Row],[1W Return vs Nifty]]-AVERAGE(Table2[1W Return vs Nifty]))/_xlfn.STDEV.P(Table2[1W Return vs Nifty])</f>
        <v>0.45522127458630085</v>
      </c>
      <c r="O177">
        <v>316.2</v>
      </c>
      <c r="P177">
        <v>297.70278666149898</v>
      </c>
      <c r="Q177">
        <v>236.048142028771</v>
      </c>
      <c r="R177">
        <v>43.293052060761802</v>
      </c>
      <c r="S177" s="1">
        <f>(Table2[[#This Row],[Close Price]]-Table2[[#This Row],[20D EMA]])/Table2[[#This Row],[20D EMA]]</f>
        <v>-1.5970904490828625E-2</v>
      </c>
      <c r="T177" s="1">
        <f>(Table2[[#This Row],[Close Price]]-Table2[[#This Row],[50D EMA]])/Table2[[#This Row],[50D EMA]]</f>
        <v>4.5169927662756709E-2</v>
      </c>
      <c r="U177" s="1">
        <f>(Table2[[#This Row],[Close Price]]-Table2[[#This Row],[200D EMA]])/Table2[[#This Row],[200D EMA]]</f>
        <v>0.31816330908495399</v>
      </c>
      <c r="V177">
        <v>0.89962137444009205</v>
      </c>
      <c r="W177">
        <v>308.95</v>
      </c>
      <c r="X177">
        <v>319.05</v>
      </c>
      <c r="Y177">
        <v>308.95</v>
      </c>
      <c r="Z177">
        <v>319.05</v>
      </c>
      <c r="AA177">
        <v>294.5</v>
      </c>
      <c r="AB177">
        <v>345</v>
      </c>
      <c r="AC177" s="1">
        <f>(Table2[[#This Row],[Close Price]]/Table2[[#This Row],[Day Low]])-1</f>
        <v>7.1208933484381287E-3</v>
      </c>
      <c r="AD177" s="1">
        <f>(Table2[[#This Row],[Day High]]/Table2[[#This Row],[Close Price]])-1</f>
        <v>2.5389683432428312E-2</v>
      </c>
      <c r="AE177" s="1">
        <f>(Table2[[#This Row],[Close Price]]/Table2[[#This Row],[Current Week Low]])-1</f>
        <v>7.1208933484381287E-3</v>
      </c>
      <c r="AF177" s="1">
        <f>(Table2[[#This Row],[Current Week High]]/Table2[[#This Row],[Close Price]])-1</f>
        <v>2.5389683432428312E-2</v>
      </c>
      <c r="AG177" s="1">
        <f>(Table2[[#This Row],[Close Price]]/Table2[[#This Row],[Current Month Low]])-1</f>
        <v>5.6536502546689293E-2</v>
      </c>
      <c r="AH177" s="1">
        <f>(Table2[[#This Row],[Current Month High]]/Table2[[#This Row],[Close Price]])-1</f>
        <v>0.10878997268198631</v>
      </c>
      <c r="AI177">
        <v>10.878997268198599</v>
      </c>
      <c r="AJ177">
        <v>109.81119352663499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3215</v>
      </c>
      <c r="AN177">
        <v>-2.29</v>
      </c>
      <c r="AO177" t="s">
        <v>3214</v>
      </c>
      <c r="AP177">
        <v>3.1403716601235997E-2</v>
      </c>
      <c r="AQ177">
        <f>(Table2[[#This Row],[Sharpe Ratio]]-AVERAGE(Table2[Sharpe Ratio]))/_xlfn.STDEV.P(Table2[Sharpe Ratio])</f>
        <v>-0.31693369961120949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1.7175138051797472</v>
      </c>
      <c r="AS177">
        <f>_xlfn.RANK.AVG(Table2[[#This Row],[1Y Return vs Nifty Z-Score]],Table2[1Y Return vs Nifty Z-Score])</f>
        <v>159</v>
      </c>
      <c r="AT177">
        <f>_xlfn.RANK.AVG(Table2[[#This Row],[6M Return vs Nifty Z-Score]],Table2[6M Return vs Nifty Z-Score])</f>
        <v>110</v>
      </c>
      <c r="AU177">
        <f>_xlfn.RANK.AVG(Table2[[#This Row],[Sharpe Ratio Z-Score]],Table2[Sharpe Ratio Z-Score])</f>
        <v>420</v>
      </c>
      <c r="AV177">
        <f>(Table2[[#This Row],[Rank 1Y]]+Table2[[#This Row],[Rank 6M]]+Table2[[#This Row],[Rank Sharpe]])/3</f>
        <v>229.66666666666666</v>
      </c>
    </row>
    <row r="178" spans="1:48" x14ac:dyDescent="0.3">
      <c r="A178" t="s">
        <v>87</v>
      </c>
      <c r="B178" t="s">
        <v>88</v>
      </c>
      <c r="C178" t="s">
        <v>3174</v>
      </c>
      <c r="D178" t="s">
        <v>89</v>
      </c>
      <c r="E178">
        <v>328171.80575341498</v>
      </c>
      <c r="F178">
        <v>352.85</v>
      </c>
      <c r="G178">
        <v>45.391668472151402</v>
      </c>
      <c r="H178">
        <f>(Table2[[#This Row],[1Y Return vs Nifty]]-AVERAGE(Table2[1Y Return vs Nifty]))/_xlfn.STDEV.P(Table2[1Y Return vs Nifty])</f>
        <v>0.35408346447895633</v>
      </c>
      <c r="I178">
        <v>3.5469407755794999</v>
      </c>
      <c r="J178">
        <f>(Table2[[#This Row],[1M Return vs Nifty]]-AVERAGE(Table2[1M Return vs Nifty]))/_xlfn.STDEV.P(Table2[1M Return vs Nifty])</f>
        <v>0.4087574217522158</v>
      </c>
      <c r="K178">
        <v>10.346112641932899</v>
      </c>
      <c r="L178">
        <f>(Table2[[#This Row],[6M Return vs Nifty]]-AVERAGE(Table2[6M Return vs Nifty]))/_xlfn.STDEV.P(Table2[6M Return vs Nifty])</f>
        <v>-6.3828172627716125E-3</v>
      </c>
      <c r="M178">
        <v>4.0912526329666399</v>
      </c>
      <c r="N178">
        <f>(Table2[[#This Row],[1W Return vs Nifty]]-AVERAGE(Table2[1W Return vs Nifty]))/_xlfn.STDEV.P(Table2[1W Return vs Nifty])</f>
        <v>0.72110918568410065</v>
      </c>
      <c r="O178">
        <v>344.7</v>
      </c>
      <c r="P178">
        <v>339.14408523261898</v>
      </c>
      <c r="Q178">
        <v>300.83621005025998</v>
      </c>
      <c r="R178">
        <v>59.5644071759273</v>
      </c>
      <c r="S178" s="1">
        <f>(Table2[[#This Row],[Close Price]]-Table2[[#This Row],[20D EMA]])/Table2[[#This Row],[20D EMA]]</f>
        <v>2.3643748186829225E-2</v>
      </c>
      <c r="T178" s="1">
        <f>(Table2[[#This Row],[Close Price]]-Table2[[#This Row],[50D EMA]])/Table2[[#This Row],[50D EMA]]</f>
        <v>4.0413250191228184E-2</v>
      </c>
      <c r="U178" s="1">
        <f>(Table2[[#This Row],[Close Price]]-Table2[[#This Row],[200D EMA]])/Table2[[#This Row],[200D EMA]]</f>
        <v>0.17289737143361242</v>
      </c>
      <c r="V178">
        <v>1.32855783154409</v>
      </c>
      <c r="W178">
        <v>349.7</v>
      </c>
      <c r="X178">
        <v>357.45</v>
      </c>
      <c r="Y178">
        <v>349.7</v>
      </c>
      <c r="Z178">
        <v>357.45</v>
      </c>
      <c r="AA178">
        <v>323.55</v>
      </c>
      <c r="AB178">
        <v>366.25</v>
      </c>
      <c r="AC178" s="1">
        <f>(Table2[[#This Row],[Close Price]]/Table2[[#This Row],[Day Low]])-1</f>
        <v>9.0077209036318884E-3</v>
      </c>
      <c r="AD178" s="1">
        <f>(Table2[[#This Row],[Day High]]/Table2[[#This Row],[Close Price]])-1</f>
        <v>1.3036701147796315E-2</v>
      </c>
      <c r="AE178" s="1">
        <f>(Table2[[#This Row],[Close Price]]/Table2[[#This Row],[Current Week Low]])-1</f>
        <v>9.0077209036318884E-3</v>
      </c>
      <c r="AF178" s="1">
        <f>(Table2[[#This Row],[Current Week High]]/Table2[[#This Row],[Close Price]])-1</f>
        <v>1.3036701147796315E-2</v>
      </c>
      <c r="AG178" s="1">
        <f>(Table2[[#This Row],[Close Price]]/Table2[[#This Row],[Current Month Low]])-1</f>
        <v>9.0557873589862448E-2</v>
      </c>
      <c r="AH178" s="1">
        <f>(Table2[[#This Row],[Current Month High]]/Table2[[#This Row],[Close Price]])-1</f>
        <v>3.7976477256624452E-2</v>
      </c>
      <c r="AI178">
        <v>3.7976477256624399</v>
      </c>
      <c r="AJ178">
        <v>82.116129032258002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</v>
      </c>
      <c r="AM178" t="s">
        <v>3216</v>
      </c>
      <c r="AN178">
        <v>4.33</v>
      </c>
      <c r="AO178" t="s">
        <v>3215</v>
      </c>
      <c r="AP178">
        <v>0.121055237927281</v>
      </c>
      <c r="AQ178">
        <f>(Table2[[#This Row],[Sharpe Ratio]]-AVERAGE(Table2[Sharpe Ratio]))/_xlfn.STDEV.P(Table2[Sharpe Ratio])</f>
        <v>0.71731928883899654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2.1948865434914979</v>
      </c>
      <c r="AS178">
        <f>_xlfn.RANK.AVG(Table2[[#This Row],[1Y Return vs Nifty Z-Score]],Table2[1Y Return vs Nifty Z-Score])</f>
        <v>205</v>
      </c>
      <c r="AT178">
        <f>_xlfn.RANK.AVG(Table2[[#This Row],[6M Return vs Nifty Z-Score]],Table2[6M Return vs Nifty Z-Score])</f>
        <v>317</v>
      </c>
      <c r="AU178">
        <f>_xlfn.RANK.AVG(Table2[[#This Row],[Sharpe Ratio Z-Score]],Table2[Sharpe Ratio Z-Score])</f>
        <v>168</v>
      </c>
      <c r="AV178">
        <f>(Table2[[#This Row],[Rank 1Y]]+Table2[[#This Row],[Rank 6M]]+Table2[[#This Row],[Rank Sharpe]])/3</f>
        <v>230</v>
      </c>
    </row>
    <row r="179" spans="1:48" x14ac:dyDescent="0.3">
      <c r="A179" t="s">
        <v>293</v>
      </c>
      <c r="B179" t="s">
        <v>294</v>
      </c>
      <c r="C179" t="s">
        <v>3181</v>
      </c>
      <c r="D179" t="s">
        <v>164</v>
      </c>
      <c r="E179">
        <v>97393.312039349999</v>
      </c>
      <c r="F179">
        <v>279.7</v>
      </c>
      <c r="G179">
        <v>81.836068295505399</v>
      </c>
      <c r="H179">
        <f>(Table2[[#This Row],[1Y Return vs Nifty]]-AVERAGE(Table2[1Y Return vs Nifty]))/_xlfn.STDEV.P(Table2[1Y Return vs Nifty])</f>
        <v>0.96579684331841864</v>
      </c>
      <c r="I179">
        <v>-3.8022745456068101</v>
      </c>
      <c r="J179">
        <f>(Table2[[#This Row],[1M Return vs Nifty]]-AVERAGE(Table2[1M Return vs Nifty]))/_xlfn.STDEV.P(Table2[1M Return vs Nifty])</f>
        <v>-0.27311884035082684</v>
      </c>
      <c r="K179">
        <v>-5.3776700958509203</v>
      </c>
      <c r="L179">
        <f>(Table2[[#This Row],[6M Return vs Nifty]]-AVERAGE(Table2[6M Return vs Nifty]))/_xlfn.STDEV.P(Table2[6M Return vs Nifty])</f>
        <v>-0.49855261242875315</v>
      </c>
      <c r="M179">
        <v>5.9978128504637702</v>
      </c>
      <c r="N179">
        <f>(Table2[[#This Row],[1W Return vs Nifty]]-AVERAGE(Table2[1W Return vs Nifty]))/_xlfn.STDEV.P(Table2[1W Return vs Nifty])</f>
        <v>1.0950674509159311</v>
      </c>
      <c r="O179">
        <v>276.92</v>
      </c>
      <c r="P179">
        <v>283.922899226808</v>
      </c>
      <c r="Q179">
        <v>254.97671467642201</v>
      </c>
      <c r="R179">
        <v>55.006808063709599</v>
      </c>
      <c r="S179" s="1">
        <f>(Table2[[#This Row],[Close Price]]-Table2[[#This Row],[20D EMA]])/Table2[[#This Row],[20D EMA]]</f>
        <v>1.0039000433338049E-2</v>
      </c>
      <c r="T179" s="1">
        <f>(Table2[[#This Row],[Close Price]]-Table2[[#This Row],[50D EMA]])/Table2[[#This Row],[50D EMA]]</f>
        <v>-1.4873401329403178E-2</v>
      </c>
      <c r="U179" s="1">
        <f>(Table2[[#This Row],[Close Price]]-Table2[[#This Row],[200D EMA]])/Table2[[#This Row],[200D EMA]]</f>
        <v>9.6962914260437655E-2</v>
      </c>
      <c r="V179">
        <v>0.97021857433060699</v>
      </c>
      <c r="W179">
        <v>274.64999999999998</v>
      </c>
      <c r="X179">
        <v>284.89999999999998</v>
      </c>
      <c r="Y179">
        <v>274.64999999999998</v>
      </c>
      <c r="Z179">
        <v>284.89999999999998</v>
      </c>
      <c r="AA179">
        <v>249.45</v>
      </c>
      <c r="AB179">
        <v>292</v>
      </c>
      <c r="AC179" s="1">
        <f>(Table2[[#This Row],[Close Price]]/Table2[[#This Row],[Day Low]])-1</f>
        <v>1.838703804842523E-2</v>
      </c>
      <c r="AD179" s="1">
        <f>(Table2[[#This Row],[Day High]]/Table2[[#This Row],[Close Price]])-1</f>
        <v>1.8591347872720654E-2</v>
      </c>
      <c r="AE179" s="1">
        <f>(Table2[[#This Row],[Close Price]]/Table2[[#This Row],[Current Week Low]])-1</f>
        <v>1.838703804842523E-2</v>
      </c>
      <c r="AF179" s="1">
        <f>(Table2[[#This Row],[Current Week High]]/Table2[[#This Row],[Close Price]])-1</f>
        <v>1.8591347872720654E-2</v>
      </c>
      <c r="AG179" s="1">
        <f>(Table2[[#This Row],[Close Price]]/Table2[[#This Row],[Current Month Low]])-1</f>
        <v>0.1212667869312487</v>
      </c>
      <c r="AH179" s="1">
        <f>(Table2[[#This Row],[Current Month High]]/Table2[[#This Row],[Close Price]])-1</f>
        <v>4.397568823739717E-2</v>
      </c>
      <c r="AI179">
        <v>19.896317483017501</v>
      </c>
      <c r="AJ179">
        <v>146.43171806167399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-0.19</v>
      </c>
      <c r="AM179" t="s">
        <v>3214</v>
      </c>
      <c r="AN179">
        <v>5.15</v>
      </c>
      <c r="AO179" t="s">
        <v>3215</v>
      </c>
      <c r="AP179">
        <v>0.15977716173609299</v>
      </c>
      <c r="AQ179">
        <f>(Table2[[#This Row],[Sharpe Ratio]]-AVERAGE(Table2[Sharpe Ratio]))/_xlfn.STDEV.P(Table2[Sharpe Ratio])</f>
        <v>1.1640296717242717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100</v>
      </c>
      <c r="AT179">
        <f>_xlfn.RANK.AVG(Table2[[#This Row],[6M Return vs Nifty Z-Score]],Table2[6M Return vs Nifty Z-Score])</f>
        <v>497</v>
      </c>
      <c r="AU179">
        <f>_xlfn.RANK.AVG(Table2[[#This Row],[Sharpe Ratio Z-Score]],Table2[Sharpe Ratio Z-Score])</f>
        <v>94</v>
      </c>
      <c r="AV179">
        <f>(Table2[[#This Row],[Rank 1Y]]+Table2[[#This Row],[Rank 6M]]+Table2[[#This Row],[Rank Sharpe]])/3</f>
        <v>230.33333333333334</v>
      </c>
    </row>
    <row r="180" spans="1:48" x14ac:dyDescent="0.3">
      <c r="A180" t="s">
        <v>133</v>
      </c>
      <c r="B180" t="s">
        <v>134</v>
      </c>
      <c r="C180" t="s">
        <v>3176</v>
      </c>
      <c r="D180" t="s">
        <v>135</v>
      </c>
      <c r="E180">
        <v>220772.91774999999</v>
      </c>
      <c r="F180">
        <v>522.5</v>
      </c>
      <c r="G180">
        <v>38.764256795879803</v>
      </c>
      <c r="H180">
        <f>(Table2[[#This Row],[1Y Return vs Nifty]]-AVERAGE(Table2[1Y Return vs Nifty]))/_xlfn.STDEV.P(Table2[1Y Return vs Nifty])</f>
        <v>0.2428434273511037</v>
      </c>
      <c r="I180">
        <v>2.5308354181187598</v>
      </c>
      <c r="J180">
        <f>(Table2[[#This Row],[1M Return vs Nifty]]-AVERAGE(Table2[1M Return vs Nifty]))/_xlfn.STDEV.P(Table2[1M Return vs Nifty])</f>
        <v>0.31448094558872186</v>
      </c>
      <c r="K180">
        <v>55.063702134671303</v>
      </c>
      <c r="L180">
        <f>(Table2[[#This Row],[6M Return vs Nifty]]-AVERAGE(Table2[6M Return vs Nifty]))/_xlfn.STDEV.P(Table2[6M Return vs Nifty])</f>
        <v>1.3933215177552474</v>
      </c>
      <c r="M180">
        <v>4.6874626168358002</v>
      </c>
      <c r="N180">
        <f>(Table2[[#This Row],[1W Return vs Nifty]]-AVERAGE(Table2[1W Return vs Nifty]))/_xlfn.STDEV.P(Table2[1W Return vs Nifty])</f>
        <v>0.83805154566594275</v>
      </c>
      <c r="O180">
        <v>508.67</v>
      </c>
      <c r="P180">
        <v>534.68485368589404</v>
      </c>
      <c r="Q180">
        <v>490.799231210355</v>
      </c>
      <c r="R180">
        <v>71.552114066935601</v>
      </c>
      <c r="S180" s="1">
        <f>(Table2[[#This Row],[Close Price]]-Table2[[#This Row],[20D EMA]])/Table2[[#This Row],[20D EMA]]</f>
        <v>2.7188550533744832E-2</v>
      </c>
      <c r="T180" s="1">
        <f>(Table2[[#This Row],[Close Price]]-Table2[[#This Row],[50D EMA]])/Table2[[#This Row],[50D EMA]]</f>
        <v>-2.2788851417609363E-2</v>
      </c>
      <c r="U180" s="1">
        <f>(Table2[[#This Row],[Close Price]]-Table2[[#This Row],[200D EMA]])/Table2[[#This Row],[200D EMA]]</f>
        <v>6.4590094632927711E-2</v>
      </c>
      <c r="V180">
        <v>0.98112399061550304</v>
      </c>
      <c r="W180">
        <v>516.85</v>
      </c>
      <c r="X180">
        <v>531.25</v>
      </c>
      <c r="Y180">
        <v>516.85</v>
      </c>
      <c r="Z180">
        <v>531.25</v>
      </c>
      <c r="AA180">
        <v>475.4</v>
      </c>
      <c r="AB180">
        <v>531.25</v>
      </c>
      <c r="AC180" s="1">
        <f>(Table2[[#This Row],[Close Price]]/Table2[[#This Row],[Day Low]])-1</f>
        <v>1.0931604914385273E-2</v>
      </c>
      <c r="AD180" s="1">
        <f>(Table2[[#This Row],[Day High]]/Table2[[#This Row],[Close Price]])-1</f>
        <v>1.674641148325362E-2</v>
      </c>
      <c r="AE180" s="1">
        <f>(Table2[[#This Row],[Close Price]]/Table2[[#This Row],[Current Week Low]])-1</f>
        <v>1.0931604914385273E-2</v>
      </c>
      <c r="AF180" s="1">
        <f>(Table2[[#This Row],[Current Week High]]/Table2[[#This Row],[Close Price]])-1</f>
        <v>1.674641148325362E-2</v>
      </c>
      <c r="AG180" s="1">
        <f>(Table2[[#This Row],[Close Price]]/Table2[[#This Row],[Current Month Low]])-1</f>
        <v>9.9074463609591934E-2</v>
      </c>
      <c r="AH180" s="1">
        <f>(Table2[[#This Row],[Current Month High]]/Table2[[#This Row],[Close Price]])-1</f>
        <v>1.674641148325362E-2</v>
      </c>
      <c r="AI180">
        <v>54.583732057416199</v>
      </c>
      <c r="AJ180">
        <v>83.591004919184797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-0.26</v>
      </c>
      <c r="AM180" t="s">
        <v>3214</v>
      </c>
      <c r="AN180">
        <v>6.68</v>
      </c>
      <c r="AO180" t="s">
        <v>3215</v>
      </c>
      <c r="AP180">
        <v>4.2070198851010002E-2</v>
      </c>
      <c r="AQ180">
        <f>(Table2[[#This Row],[Sharpe Ratio]]-AVERAGE(Table2[Sharpe Ratio]))/_xlfn.STDEV.P(Table2[Sharpe Ratio])</f>
        <v>-0.19388122955931603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236</v>
      </c>
      <c r="AT180">
        <f>_xlfn.RANK.AVG(Table2[[#This Row],[6M Return vs Nifty Z-Score]],Table2[6M Return vs Nifty Z-Score])</f>
        <v>67</v>
      </c>
      <c r="AU180">
        <f>_xlfn.RANK.AVG(Table2[[#This Row],[Sharpe Ratio Z-Score]],Table2[Sharpe Ratio Z-Score])</f>
        <v>389</v>
      </c>
      <c r="AV180">
        <f>(Table2[[#This Row],[Rank 1Y]]+Table2[[#This Row],[Rank 6M]]+Table2[[#This Row],[Rank Sharpe]])/3</f>
        <v>230.66666666666666</v>
      </c>
    </row>
    <row r="181" spans="1:48" x14ac:dyDescent="0.3">
      <c r="A181" t="s">
        <v>997</v>
      </c>
      <c r="B181" t="s">
        <v>998</v>
      </c>
      <c r="C181" t="s">
        <v>3170</v>
      </c>
      <c r="D181" t="s">
        <v>999</v>
      </c>
      <c r="E181">
        <v>14809.702791014999</v>
      </c>
      <c r="F181">
        <v>461.45</v>
      </c>
      <c r="G181">
        <v>77.039564741128402</v>
      </c>
      <c r="H181">
        <f>(Table2[[#This Row],[1Y Return vs Nifty]]-AVERAGE(Table2[1Y Return vs Nifty]))/_xlfn.STDEV.P(Table2[1Y Return vs Nifty])</f>
        <v>0.88528830400689329</v>
      </c>
      <c r="I181">
        <v>-7.2691723019662904</v>
      </c>
      <c r="J181">
        <f>(Table2[[#This Row],[1M Return vs Nifty]]-AVERAGE(Table2[1M Return vs Nifty]))/_xlfn.STDEV.P(Table2[1M Return vs Nifty])</f>
        <v>-0.59478519245577943</v>
      </c>
      <c r="K181">
        <v>3.02040758216648</v>
      </c>
      <c r="L181">
        <f>(Table2[[#This Row],[6M Return vs Nifty]]-AVERAGE(Table2[6M Return vs Nifty]))/_xlfn.STDEV.P(Table2[6M Return vs Nifty])</f>
        <v>-0.23568455837928665</v>
      </c>
      <c r="M181">
        <v>-1.50429957995617</v>
      </c>
      <c r="N181">
        <f>(Table2[[#This Row],[1W Return vs Nifty]]-AVERAGE(Table2[1W Return vs Nifty]))/_xlfn.STDEV.P(Table2[1W Return vs Nifty])</f>
        <v>-0.37641869691575391</v>
      </c>
      <c r="O181">
        <v>470.22</v>
      </c>
      <c r="P181">
        <v>474.01382675606999</v>
      </c>
      <c r="Q181">
        <v>411.08879179418</v>
      </c>
      <c r="R181">
        <v>44.632478946211101</v>
      </c>
      <c r="S181" s="1">
        <f>(Table2[[#This Row],[Close Price]]-Table2[[#This Row],[20D EMA]])/Table2[[#This Row],[20D EMA]]</f>
        <v>-1.8650844285653605E-2</v>
      </c>
      <c r="T181" s="1">
        <f>(Table2[[#This Row],[Close Price]]-Table2[[#This Row],[50D EMA]])/Table2[[#This Row],[50D EMA]]</f>
        <v>-2.6505190454149792E-2</v>
      </c>
      <c r="U181" s="1">
        <f>(Table2[[#This Row],[Close Price]]-Table2[[#This Row],[200D EMA]])/Table2[[#This Row],[200D EMA]]</f>
        <v>0.12250688710344203</v>
      </c>
      <c r="V181">
        <v>0.27263791572991303</v>
      </c>
      <c r="W181">
        <v>458.25</v>
      </c>
      <c r="X181">
        <v>475.65</v>
      </c>
      <c r="Y181">
        <v>458.25</v>
      </c>
      <c r="Z181">
        <v>475.65</v>
      </c>
      <c r="AA181">
        <v>439</v>
      </c>
      <c r="AB181">
        <v>516</v>
      </c>
      <c r="AC181" s="1">
        <f>(Table2[[#This Row],[Close Price]]/Table2[[#This Row],[Day Low]])-1</f>
        <v>6.9830878341516911E-3</v>
      </c>
      <c r="AD181" s="1">
        <f>(Table2[[#This Row],[Day High]]/Table2[[#This Row],[Close Price]])-1</f>
        <v>3.0772564741575525E-2</v>
      </c>
      <c r="AE181" s="1">
        <f>(Table2[[#This Row],[Close Price]]/Table2[[#This Row],[Current Week Low]])-1</f>
        <v>6.9830878341516911E-3</v>
      </c>
      <c r="AF181" s="1">
        <f>(Table2[[#This Row],[Current Week High]]/Table2[[#This Row],[Close Price]])-1</f>
        <v>3.0772564741575525E-2</v>
      </c>
      <c r="AG181" s="1">
        <f>(Table2[[#This Row],[Close Price]]/Table2[[#This Row],[Current Month Low]])-1</f>
        <v>5.1138952164009099E-2</v>
      </c>
      <c r="AH181" s="1">
        <f>(Table2[[#This Row],[Current Month High]]/Table2[[#This Row],[Close Price]])-1</f>
        <v>0.11821432441217894</v>
      </c>
      <c r="AI181">
        <v>33.882327446093797</v>
      </c>
      <c r="AJ181">
        <v>127.876543209876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-0.18</v>
      </c>
      <c r="AM181" t="s">
        <v>3214</v>
      </c>
      <c r="AN181">
        <v>-1.71</v>
      </c>
      <c r="AO181" t="s">
        <v>3214</v>
      </c>
      <c r="AP181">
        <v>0.111964410450256</v>
      </c>
      <c r="AQ181">
        <f>(Table2[[#This Row],[Sharpe Ratio]]-AVERAGE(Table2[Sharpe Ratio]))/_xlfn.STDEV.P(Table2[Sharpe Ratio])</f>
        <v>0.612444152906787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108</v>
      </c>
      <c r="AT181">
        <f>_xlfn.RANK.AVG(Table2[[#This Row],[6M Return vs Nifty Z-Score]],Table2[6M Return vs Nifty Z-Score])</f>
        <v>393</v>
      </c>
      <c r="AU181">
        <f>_xlfn.RANK.AVG(Table2[[#This Row],[Sharpe Ratio Z-Score]],Table2[Sharpe Ratio Z-Score])</f>
        <v>192</v>
      </c>
      <c r="AV181">
        <f>(Table2[[#This Row],[Rank 1Y]]+Table2[[#This Row],[Rank 6M]]+Table2[[#This Row],[Rank Sharpe]])/3</f>
        <v>231</v>
      </c>
    </row>
    <row r="182" spans="1:48" x14ac:dyDescent="0.3">
      <c r="A182" t="s">
        <v>1321</v>
      </c>
      <c r="B182" t="s">
        <v>1322</v>
      </c>
      <c r="C182" t="s">
        <v>3181</v>
      </c>
      <c r="D182" t="s">
        <v>261</v>
      </c>
      <c r="E182">
        <v>8714.9935824500008</v>
      </c>
      <c r="F182">
        <v>1326.2</v>
      </c>
      <c r="G182">
        <v>66.258315454021499</v>
      </c>
      <c r="H182">
        <f>(Table2[[#This Row],[1Y Return vs Nifty]]-AVERAGE(Table2[1Y Return vs Nifty]))/_xlfn.STDEV.P(Table2[1Y Return vs Nifty])</f>
        <v>0.70432677187869697</v>
      </c>
      <c r="I182">
        <v>6.8166655896004302</v>
      </c>
      <c r="J182">
        <f>(Table2[[#This Row],[1M Return vs Nifty]]-AVERAGE(Table2[1M Return vs Nifty]))/_xlfn.STDEV.P(Table2[1M Return vs Nifty])</f>
        <v>0.71212963726790768</v>
      </c>
      <c r="K182">
        <v>73.6095968030763</v>
      </c>
      <c r="L182">
        <f>(Table2[[#This Row],[6M Return vs Nifty]]-AVERAGE(Table2[6M Return vs Nifty]))/_xlfn.STDEV.P(Table2[6M Return vs Nifty])</f>
        <v>1.9738261795364787</v>
      </c>
      <c r="M182">
        <v>4.3620871480771504</v>
      </c>
      <c r="N182">
        <f>(Table2[[#This Row],[1W Return vs Nifty]]-AVERAGE(Table2[1W Return vs Nifty]))/_xlfn.STDEV.P(Table2[1W Return vs Nifty])</f>
        <v>0.77423145504970636</v>
      </c>
      <c r="O182">
        <v>1300.42</v>
      </c>
      <c r="P182">
        <v>1288.8335565678699</v>
      </c>
      <c r="Q182">
        <v>1064.3633703724199</v>
      </c>
      <c r="R182">
        <v>64.604437086651402</v>
      </c>
      <c r="S182" s="1">
        <f>(Table2[[#This Row],[Close Price]]-Table2[[#This Row],[20D EMA]])/Table2[[#This Row],[20D EMA]]</f>
        <v>1.9824364436105236E-2</v>
      </c>
      <c r="T182" s="1">
        <f>(Table2[[#This Row],[Close Price]]-Table2[[#This Row],[50D EMA]])/Table2[[#This Row],[50D EMA]]</f>
        <v>2.8992450764267822E-2</v>
      </c>
      <c r="U182" s="1">
        <f>(Table2[[#This Row],[Close Price]]-Table2[[#This Row],[200D EMA]])/Table2[[#This Row],[200D EMA]]</f>
        <v>0.24600304455795363</v>
      </c>
      <c r="V182">
        <v>1.31351006949016</v>
      </c>
      <c r="W182">
        <v>1313.6</v>
      </c>
      <c r="X182">
        <v>1375</v>
      </c>
      <c r="Y182">
        <v>1313.6</v>
      </c>
      <c r="Z182">
        <v>1375</v>
      </c>
      <c r="AA182">
        <v>1192.75</v>
      </c>
      <c r="AB182">
        <v>1375</v>
      </c>
      <c r="AC182" s="1">
        <f>(Table2[[#This Row],[Close Price]]/Table2[[#This Row],[Day Low]])-1</f>
        <v>9.5919610231425256E-3</v>
      </c>
      <c r="AD182" s="1">
        <f>(Table2[[#This Row],[Day High]]/Table2[[#This Row],[Close Price]])-1</f>
        <v>3.6796863218217402E-2</v>
      </c>
      <c r="AE182" s="1">
        <f>(Table2[[#This Row],[Close Price]]/Table2[[#This Row],[Current Week Low]])-1</f>
        <v>9.5919610231425256E-3</v>
      </c>
      <c r="AF182" s="1">
        <f>(Table2[[#This Row],[Current Week High]]/Table2[[#This Row],[Close Price]])-1</f>
        <v>3.6796863218217402E-2</v>
      </c>
      <c r="AG182" s="1">
        <f>(Table2[[#This Row],[Close Price]]/Table2[[#This Row],[Current Month Low]])-1</f>
        <v>0.11188430098511848</v>
      </c>
      <c r="AH182" s="1">
        <f>(Table2[[#This Row],[Current Month High]]/Table2[[#This Row],[Close Price]])-1</f>
        <v>3.6796863218217402E-2</v>
      </c>
      <c r="AI182">
        <v>9.6931081284874008</v>
      </c>
      <c r="AJ182">
        <v>145.11597819055501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-7.0000000000000007E-2</v>
      </c>
      <c r="AM182" t="s">
        <v>3214</v>
      </c>
      <c r="AN182">
        <v>0.94</v>
      </c>
      <c r="AO182" t="s">
        <v>3215</v>
      </c>
      <c r="AQ182">
        <f>(Table2[[#This Row],[Sharpe Ratio]]-AVERAGE(Table2[Sharpe Ratio]))/_xlfn.STDEV.P(Table2[Sharpe Ratio])</f>
        <v>-0.67921854723973452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3.4852954964930549</v>
      </c>
      <c r="AS182">
        <f>_xlfn.RANK.AVG(Table2[[#This Row],[1Y Return vs Nifty Z-Score]],Table2[1Y Return vs Nifty Z-Score])</f>
        <v>134</v>
      </c>
      <c r="AT182">
        <f>_xlfn.RANK.AVG(Table2[[#This Row],[6M Return vs Nifty Z-Score]],Table2[6M Return vs Nifty Z-Score])</f>
        <v>32</v>
      </c>
      <c r="AU182">
        <f>_xlfn.RANK.AVG(Table2[[#This Row],[Sharpe Ratio Z-Score]],Table2[Sharpe Ratio Z-Score])</f>
        <v>527.5</v>
      </c>
      <c r="AV182">
        <f>(Table2[[#This Row],[Rank 1Y]]+Table2[[#This Row],[Rank 6M]]+Table2[[#This Row],[Rank Sharpe]])/3</f>
        <v>231.16666666666666</v>
      </c>
    </row>
    <row r="183" spans="1:48" x14ac:dyDescent="0.3">
      <c r="A183" t="s">
        <v>1097</v>
      </c>
      <c r="B183" t="s">
        <v>1098</v>
      </c>
      <c r="C183" t="s">
        <v>3186</v>
      </c>
      <c r="D183" t="s">
        <v>1099</v>
      </c>
      <c r="E183">
        <v>12149.03199825</v>
      </c>
      <c r="F183">
        <v>631.75</v>
      </c>
      <c r="G183">
        <v>40.707781634122803</v>
      </c>
      <c r="H183">
        <f>(Table2[[#This Row],[1Y Return vs Nifty]]-AVERAGE(Table2[1Y Return vs Nifty]))/_xlfn.STDEV.P(Table2[1Y Return vs Nifty])</f>
        <v>0.27546517860568731</v>
      </c>
      <c r="I183">
        <v>6.2531397749243096</v>
      </c>
      <c r="J183">
        <f>(Table2[[#This Row],[1M Return vs Nifty]]-AVERAGE(Table2[1M Return vs Nifty]))/_xlfn.STDEV.P(Table2[1M Return vs Nifty])</f>
        <v>0.65984448037473631</v>
      </c>
      <c r="K183">
        <v>60.174805157102099</v>
      </c>
      <c r="L183">
        <f>(Table2[[#This Row],[6M Return vs Nifty]]-AVERAGE(Table2[6M Return vs Nifty]))/_xlfn.STDEV.P(Table2[6M Return vs Nifty])</f>
        <v>1.5533040467415609</v>
      </c>
      <c r="M183">
        <v>9.5693800338728696</v>
      </c>
      <c r="N183">
        <f>(Table2[[#This Row],[1W Return vs Nifty]]-AVERAGE(Table2[1W Return vs Nifty]))/_xlfn.STDEV.P(Table2[1W Return vs Nifty])</f>
        <v>1.7956050241901473</v>
      </c>
      <c r="O183">
        <v>544.55999999999995</v>
      </c>
      <c r="P183">
        <v>528.00769034330096</v>
      </c>
      <c r="Q183">
        <v>468.10951971541198</v>
      </c>
      <c r="R183">
        <v>74.989876958479698</v>
      </c>
      <c r="S183" s="1">
        <f>(Table2[[#This Row],[Close Price]]-Table2[[#This Row],[20D EMA]])/Table2[[#This Row],[20D EMA]]</f>
        <v>0.16011091523431772</v>
      </c>
      <c r="T183" s="1">
        <f>(Table2[[#This Row],[Close Price]]-Table2[[#This Row],[50D EMA]])/Table2[[#This Row],[50D EMA]]</f>
        <v>0.19647878535490207</v>
      </c>
      <c r="U183" s="1">
        <f>(Table2[[#This Row],[Close Price]]-Table2[[#This Row],[200D EMA]])/Table2[[#This Row],[200D EMA]]</f>
        <v>0.34957733904679733</v>
      </c>
      <c r="V183">
        <v>3.72306887289874</v>
      </c>
      <c r="W183">
        <v>559.6</v>
      </c>
      <c r="X183">
        <v>642</v>
      </c>
      <c r="Y183">
        <v>559.6</v>
      </c>
      <c r="Z183">
        <v>642</v>
      </c>
      <c r="AA183">
        <v>488.3</v>
      </c>
      <c r="AB183">
        <v>642</v>
      </c>
      <c r="AC183" s="1">
        <f>(Table2[[#This Row],[Close Price]]/Table2[[#This Row],[Day Low]])-1</f>
        <v>0.12893137955682632</v>
      </c>
      <c r="AD183" s="1">
        <f>(Table2[[#This Row],[Day High]]/Table2[[#This Row],[Close Price]])-1</f>
        <v>1.6224772457459347E-2</v>
      </c>
      <c r="AE183" s="1">
        <f>(Table2[[#This Row],[Close Price]]/Table2[[#This Row],[Current Week Low]])-1</f>
        <v>0.12893137955682632</v>
      </c>
      <c r="AF183" s="1">
        <f>(Table2[[#This Row],[Current Week High]]/Table2[[#This Row],[Close Price]])-1</f>
        <v>1.6224772457459347E-2</v>
      </c>
      <c r="AG183" s="1">
        <f>(Table2[[#This Row],[Close Price]]/Table2[[#This Row],[Current Month Low]])-1</f>
        <v>0.29377431906614793</v>
      </c>
      <c r="AH183" s="1">
        <f>(Table2[[#This Row],[Current Month High]]/Table2[[#This Row],[Close Price]])-1</f>
        <v>1.6224772457459347E-2</v>
      </c>
      <c r="AI183">
        <v>1.62247724574593</v>
      </c>
      <c r="AJ183">
        <v>104.05361757105899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0.16</v>
      </c>
      <c r="AM183" t="s">
        <v>3215</v>
      </c>
      <c r="AN183">
        <v>22.02</v>
      </c>
      <c r="AO183" t="s">
        <v>3215</v>
      </c>
      <c r="AP183">
        <v>3.2068015443665998E-2</v>
      </c>
      <c r="AQ183">
        <f>(Table2[[#This Row],[Sharpe Ratio]]-AVERAGE(Table2[Sharpe Ratio]))/_xlfn.STDEV.P(Table2[Sharpe Ratio])</f>
        <v>-0.30927010335712513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3.9749486265550069</v>
      </c>
      <c r="AS183">
        <f>_xlfn.RANK.AVG(Table2[[#This Row],[1Y Return vs Nifty Z-Score]],Table2[1Y Return vs Nifty Z-Score])</f>
        <v>227</v>
      </c>
      <c r="AT183">
        <f>_xlfn.RANK.AVG(Table2[[#This Row],[6M Return vs Nifty Z-Score]],Table2[6M Return vs Nifty Z-Score])</f>
        <v>54</v>
      </c>
      <c r="AU183">
        <f>_xlfn.RANK.AVG(Table2[[#This Row],[Sharpe Ratio Z-Score]],Table2[Sharpe Ratio Z-Score])</f>
        <v>417</v>
      </c>
      <c r="AV183">
        <f>(Table2[[#This Row],[Rank 1Y]]+Table2[[#This Row],[Rank 6M]]+Table2[[#This Row],[Rank Sharpe]])/3</f>
        <v>232.66666666666666</v>
      </c>
    </row>
    <row r="184" spans="1:48" x14ac:dyDescent="0.3">
      <c r="A184" t="s">
        <v>1255</v>
      </c>
      <c r="B184" t="s">
        <v>1256</v>
      </c>
      <c r="C184" t="s">
        <v>3175</v>
      </c>
      <c r="D184" t="s">
        <v>187</v>
      </c>
      <c r="E184">
        <v>9548.2398502399992</v>
      </c>
      <c r="F184">
        <v>2167.6</v>
      </c>
      <c r="G184">
        <v>77.152342845534605</v>
      </c>
      <c r="H184">
        <f>(Table2[[#This Row],[1Y Return vs Nifty]]-AVERAGE(Table2[1Y Return vs Nifty]))/_xlfn.STDEV.P(Table2[1Y Return vs Nifty])</f>
        <v>0.88718126631769589</v>
      </c>
      <c r="I184">
        <v>5.3260146038954996</v>
      </c>
      <c r="J184">
        <f>(Table2[[#This Row],[1M Return vs Nifty]]-AVERAGE(Table2[1M Return vs Nifty]))/_xlfn.STDEV.P(Table2[1M Return vs Nifty])</f>
        <v>0.57382378040962478</v>
      </c>
      <c r="K184">
        <v>-4.8315809747765996</v>
      </c>
      <c r="L184">
        <f>(Table2[[#This Row],[6M Return vs Nifty]]-AVERAGE(Table2[6M Return vs Nifty]))/_xlfn.STDEV.P(Table2[6M Return vs Nifty])</f>
        <v>-0.48145948825223578</v>
      </c>
      <c r="M184">
        <v>0.42964755192841803</v>
      </c>
      <c r="N184">
        <f>(Table2[[#This Row],[1W Return vs Nifty]]-AVERAGE(Table2[1W Return vs Nifty]))/_xlfn.STDEV.P(Table2[1W Return vs Nifty])</f>
        <v>2.9113173436687528E-3</v>
      </c>
      <c r="O184">
        <v>2221.44</v>
      </c>
      <c r="P184">
        <v>2128.81980098956</v>
      </c>
      <c r="Q184">
        <v>1828.28418616317</v>
      </c>
      <c r="R184">
        <v>31.310385329861401</v>
      </c>
      <c r="S184" s="1">
        <f>(Table2[[#This Row],[Close Price]]-Table2[[#This Row],[20D EMA]])/Table2[[#This Row],[20D EMA]]</f>
        <v>-2.4236531259003234E-2</v>
      </c>
      <c r="T184" s="1">
        <f>(Table2[[#This Row],[Close Price]]-Table2[[#This Row],[50D EMA]])/Table2[[#This Row],[50D EMA]]</f>
        <v>1.8216759818004944E-2</v>
      </c>
      <c r="U184" s="1">
        <f>(Table2[[#This Row],[Close Price]]-Table2[[#This Row],[200D EMA]])/Table2[[#This Row],[200D EMA]]</f>
        <v>0.18559248961668082</v>
      </c>
      <c r="V184">
        <v>0.62673272606983299</v>
      </c>
      <c r="W184">
        <v>2160</v>
      </c>
      <c r="X184">
        <v>2243.6999999999998</v>
      </c>
      <c r="Y184">
        <v>2160</v>
      </c>
      <c r="Z184">
        <v>2243.6999999999998</v>
      </c>
      <c r="AA184">
        <v>2103.5</v>
      </c>
      <c r="AB184">
        <v>2399</v>
      </c>
      <c r="AC184" s="1">
        <f>(Table2[[#This Row],[Close Price]]/Table2[[#This Row],[Day Low]])-1</f>
        <v>3.5185185185184764E-3</v>
      </c>
      <c r="AD184" s="1">
        <f>(Table2[[#This Row],[Day High]]/Table2[[#This Row],[Close Price]])-1</f>
        <v>3.5107953496955169E-2</v>
      </c>
      <c r="AE184" s="1">
        <f>(Table2[[#This Row],[Close Price]]/Table2[[#This Row],[Current Week Low]])-1</f>
        <v>3.5185185185184764E-3</v>
      </c>
      <c r="AF184" s="1">
        <f>(Table2[[#This Row],[Current Week High]]/Table2[[#This Row],[Close Price]])-1</f>
        <v>3.5107953496955169E-2</v>
      </c>
      <c r="AG184" s="1">
        <f>(Table2[[#This Row],[Close Price]]/Table2[[#This Row],[Current Month Low]])-1</f>
        <v>3.047302115521755E-2</v>
      </c>
      <c r="AH184" s="1">
        <f>(Table2[[#This Row],[Current Month High]]/Table2[[#This Row],[Close Price]])-1</f>
        <v>0.10675401365565618</v>
      </c>
      <c r="AI184">
        <v>10.6754013655656</v>
      </c>
      <c r="AJ184">
        <v>128.43292233112001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0.11</v>
      </c>
      <c r="AM184" t="s">
        <v>3215</v>
      </c>
      <c r="AN184">
        <v>-6.12</v>
      </c>
      <c r="AO184" t="s">
        <v>3214</v>
      </c>
      <c r="AP184">
        <v>0.150852952408536</v>
      </c>
      <c r="AQ184">
        <f>(Table2[[#This Row],[Sharpe Ratio]]-AVERAGE(Table2[Sharpe Ratio]))/_xlfn.STDEV.P(Table2[Sharpe Ratio])</f>
        <v>1.0610767041665465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2.0435335799853003</v>
      </c>
      <c r="AS184">
        <f>_xlfn.RANK.AVG(Table2[[#This Row],[1Y Return vs Nifty Z-Score]],Table2[1Y Return vs Nifty Z-Score])</f>
        <v>107</v>
      </c>
      <c r="AT184">
        <f>_xlfn.RANK.AVG(Table2[[#This Row],[6M Return vs Nifty Z-Score]],Table2[6M Return vs Nifty Z-Score])</f>
        <v>485</v>
      </c>
      <c r="AU184">
        <f>_xlfn.RANK.AVG(Table2[[#This Row],[Sharpe Ratio Z-Score]],Table2[Sharpe Ratio Z-Score])</f>
        <v>106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1368</v>
      </c>
      <c r="B185" t="s">
        <v>1369</v>
      </c>
      <c r="C185" t="s">
        <v>3176</v>
      </c>
      <c r="D185" t="s">
        <v>1370</v>
      </c>
      <c r="E185">
        <v>8299.1443306349993</v>
      </c>
      <c r="F185">
        <v>407.85</v>
      </c>
      <c r="G185">
        <v>55.613072961075197</v>
      </c>
      <c r="H185">
        <f>(Table2[[#This Row],[1Y Return vs Nifty]]-AVERAGE(Table2[1Y Return vs Nifty]))/_xlfn.STDEV.P(Table2[1Y Return vs Nifty])</f>
        <v>0.52564809187604966</v>
      </c>
      <c r="I185">
        <v>-2.5029369110438</v>
      </c>
      <c r="J185">
        <f>(Table2[[#This Row],[1M Return vs Nifty]]-AVERAGE(Table2[1M Return vs Nifty]))/_xlfn.STDEV.P(Table2[1M Return vs Nifty])</f>
        <v>-0.15256345440213778</v>
      </c>
      <c r="K185">
        <v>14.8242546624515</v>
      </c>
      <c r="L185">
        <f>(Table2[[#This Row],[6M Return vs Nifty]]-AVERAGE(Table2[6M Return vs Nifty]))/_xlfn.STDEV.P(Table2[6M Return vs Nifty])</f>
        <v>0.1337874126187853</v>
      </c>
      <c r="M185">
        <v>4.9084969853042102</v>
      </c>
      <c r="N185">
        <f>(Table2[[#This Row],[1W Return vs Nifty]]-AVERAGE(Table2[1W Return vs Nifty]))/_xlfn.STDEV.P(Table2[1W Return vs Nifty])</f>
        <v>0.88140586945308763</v>
      </c>
      <c r="O185">
        <v>397.66</v>
      </c>
      <c r="P185">
        <v>417.44286576276102</v>
      </c>
      <c r="Q185">
        <v>389.43254135262401</v>
      </c>
      <c r="R185">
        <v>64.093890226578296</v>
      </c>
      <c r="S185" s="1">
        <f>(Table2[[#This Row],[Close Price]]-Table2[[#This Row],[20D EMA]])/Table2[[#This Row],[20D EMA]]</f>
        <v>2.5624905698335254E-2</v>
      </c>
      <c r="T185" s="1">
        <f>(Table2[[#This Row],[Close Price]]-Table2[[#This Row],[50D EMA]])/Table2[[#This Row],[50D EMA]]</f>
        <v>-2.298006876996854E-2</v>
      </c>
      <c r="U185" s="1">
        <f>(Table2[[#This Row],[Close Price]]-Table2[[#This Row],[200D EMA]])/Table2[[#This Row],[200D EMA]]</f>
        <v>4.7293065400765617E-2</v>
      </c>
      <c r="V185">
        <v>0.66292479192423004</v>
      </c>
      <c r="W185">
        <v>401.75</v>
      </c>
      <c r="X185">
        <v>413.95</v>
      </c>
      <c r="Y185">
        <v>401.75</v>
      </c>
      <c r="Z185">
        <v>413.95</v>
      </c>
      <c r="AA185">
        <v>367.2</v>
      </c>
      <c r="AB185">
        <v>413.95</v>
      </c>
      <c r="AC185" s="1">
        <f>(Table2[[#This Row],[Close Price]]/Table2[[#This Row],[Day Low]])-1</f>
        <v>1.5183571873055524E-2</v>
      </c>
      <c r="AD185" s="1">
        <f>(Table2[[#This Row],[Day High]]/Table2[[#This Row],[Close Price]])-1</f>
        <v>1.4956479097707476E-2</v>
      </c>
      <c r="AE185" s="1">
        <f>(Table2[[#This Row],[Close Price]]/Table2[[#This Row],[Current Week Low]])-1</f>
        <v>1.5183571873055524E-2</v>
      </c>
      <c r="AF185" s="1">
        <f>(Table2[[#This Row],[Current Week High]]/Table2[[#This Row],[Close Price]])-1</f>
        <v>1.4956479097707476E-2</v>
      </c>
      <c r="AG185" s="1">
        <f>(Table2[[#This Row],[Close Price]]/Table2[[#This Row],[Current Month Low]])-1</f>
        <v>0.11070261437908502</v>
      </c>
      <c r="AH185" s="1">
        <f>(Table2[[#This Row],[Current Month High]]/Table2[[#This Row],[Close Price]])-1</f>
        <v>1.4956479097707476E-2</v>
      </c>
      <c r="AI185">
        <v>44.170650974623001</v>
      </c>
      <c r="AJ185">
        <v>96.981405457618905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-0.28000000000000003</v>
      </c>
      <c r="AM185" t="s">
        <v>3214</v>
      </c>
      <c r="AN185">
        <v>3.63</v>
      </c>
      <c r="AO185" t="s">
        <v>3215</v>
      </c>
      <c r="AP185">
        <v>8.5839079455760997E-2</v>
      </c>
      <c r="AQ185">
        <f>(Table2[[#This Row],[Sharpe Ratio]]-AVERAGE(Table2[Sharpe Ratio]))/_xlfn.STDEV.P(Table2[Sharpe Ratio])</f>
        <v>0.31105270683148756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168</v>
      </c>
      <c r="AT185">
        <f>_xlfn.RANK.AVG(Table2[[#This Row],[6M Return vs Nifty Z-Score]],Table2[6M Return vs Nifty Z-Score])</f>
        <v>269</v>
      </c>
      <c r="AU185">
        <f>_xlfn.RANK.AVG(Table2[[#This Row],[Sharpe Ratio Z-Score]],Table2[Sharpe Ratio Z-Score])</f>
        <v>262</v>
      </c>
      <c r="AV185">
        <f>(Table2[[#This Row],[Rank 1Y]]+Table2[[#This Row],[Rank 6M]]+Table2[[#This Row],[Rank Sharpe]])/3</f>
        <v>233</v>
      </c>
    </row>
    <row r="186" spans="1:48" x14ac:dyDescent="0.3">
      <c r="A186" t="s">
        <v>986</v>
      </c>
      <c r="B186" t="s">
        <v>987</v>
      </c>
      <c r="C186" t="s">
        <v>3183</v>
      </c>
      <c r="D186" t="s">
        <v>988</v>
      </c>
      <c r="E186">
        <v>15230.823234775</v>
      </c>
      <c r="F186">
        <v>857.75</v>
      </c>
      <c r="G186">
        <v>33.615959638725101</v>
      </c>
      <c r="H186">
        <f>(Table2[[#This Row],[1Y Return vs Nifty]]-AVERAGE(Table2[1Y Return vs Nifty]))/_xlfn.STDEV.P(Table2[1Y Return vs Nifty])</f>
        <v>0.15643008910058315</v>
      </c>
      <c r="I186">
        <v>-3.7324863731655098</v>
      </c>
      <c r="J186">
        <f>(Table2[[#This Row],[1M Return vs Nifty]]-AVERAGE(Table2[1M Return vs Nifty]))/_xlfn.STDEV.P(Table2[1M Return vs Nifty])</f>
        <v>-0.26664374116219741</v>
      </c>
      <c r="K186">
        <v>33.673487359581699</v>
      </c>
      <c r="L186">
        <f>(Table2[[#This Row],[6M Return vs Nifty]]-AVERAGE(Table2[6M Return vs Nifty]))/_xlfn.STDEV.P(Table2[6M Return vs Nifty])</f>
        <v>0.72378685170350754</v>
      </c>
      <c r="M186">
        <v>1.2706330407302999</v>
      </c>
      <c r="N186">
        <f>(Table2[[#This Row],[1W Return vs Nifty]]-AVERAGE(Table2[1W Return vs Nifty]))/_xlfn.STDEV.P(Table2[1W Return vs Nifty])</f>
        <v>0.16786465665668104</v>
      </c>
      <c r="O186">
        <v>827.53</v>
      </c>
      <c r="P186">
        <v>805.18899987802502</v>
      </c>
      <c r="Q186">
        <v>697.75029865908596</v>
      </c>
      <c r="R186">
        <v>69.3100944683367</v>
      </c>
      <c r="S186" s="1">
        <f>(Table2[[#This Row],[Close Price]]-Table2[[#This Row],[20D EMA]])/Table2[[#This Row],[20D EMA]]</f>
        <v>3.6518313535460985E-2</v>
      </c>
      <c r="T186" s="1">
        <f>(Table2[[#This Row],[Close Price]]-Table2[[#This Row],[50D EMA]])/Table2[[#This Row],[50D EMA]]</f>
        <v>6.5277841761297348E-2</v>
      </c>
      <c r="U186" s="1">
        <f>(Table2[[#This Row],[Close Price]]-Table2[[#This Row],[200D EMA]])/Table2[[#This Row],[200D EMA]]</f>
        <v>0.2293079653973582</v>
      </c>
      <c r="V186">
        <v>0.80522710391554297</v>
      </c>
      <c r="W186">
        <v>831.05</v>
      </c>
      <c r="X186">
        <v>860.1</v>
      </c>
      <c r="Y186">
        <v>831.05</v>
      </c>
      <c r="Z186">
        <v>860.1</v>
      </c>
      <c r="AA186">
        <v>788.1</v>
      </c>
      <c r="AB186">
        <v>870.8</v>
      </c>
      <c r="AC186" s="1">
        <f>(Table2[[#This Row],[Close Price]]/Table2[[#This Row],[Day Low]])-1</f>
        <v>3.2128030804404073E-2</v>
      </c>
      <c r="AD186" s="1">
        <f>(Table2[[#This Row],[Day High]]/Table2[[#This Row],[Close Price]])-1</f>
        <v>2.73972602739736E-3</v>
      </c>
      <c r="AE186" s="1">
        <f>(Table2[[#This Row],[Close Price]]/Table2[[#This Row],[Current Week Low]])-1</f>
        <v>3.2128030804404073E-2</v>
      </c>
      <c r="AF186" s="1">
        <f>(Table2[[#This Row],[Current Week High]]/Table2[[#This Row],[Close Price]])-1</f>
        <v>2.73972602739736E-3</v>
      </c>
      <c r="AG186" s="1">
        <f>(Table2[[#This Row],[Close Price]]/Table2[[#This Row],[Current Month Low]])-1</f>
        <v>8.8377109503870122E-2</v>
      </c>
      <c r="AH186" s="1">
        <f>(Table2[[#This Row],[Current Month High]]/Table2[[#This Row],[Close Price]])-1</f>
        <v>1.5214223258525061E-2</v>
      </c>
      <c r="AI186">
        <v>2.0110754881958499</v>
      </c>
      <c r="AJ186">
        <v>89.474265518003094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</v>
      </c>
      <c r="AM186" t="s">
        <v>3216</v>
      </c>
      <c r="AN186">
        <v>6.06</v>
      </c>
      <c r="AO186" t="s">
        <v>3215</v>
      </c>
      <c r="AP186">
        <v>6.8759641389159007E-2</v>
      </c>
      <c r="AQ186">
        <f>(Table2[[#This Row],[Sharpe Ratio]]-AVERAGE(Table2[Sharpe Ratio]))/_xlfn.STDEV.P(Table2[Sharpe Ratio])</f>
        <v>0.11401801517030381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0.89545587146887806</v>
      </c>
      <c r="AS186">
        <f>_xlfn.RANK.AVG(Table2[[#This Row],[1Y Return vs Nifty Z-Score]],Table2[1Y Return vs Nifty Z-Score])</f>
        <v>252</v>
      </c>
      <c r="AT186">
        <f>_xlfn.RANK.AVG(Table2[[#This Row],[6M Return vs Nifty Z-Score]],Table2[6M Return vs Nifty Z-Score])</f>
        <v>131</v>
      </c>
      <c r="AU186">
        <f>_xlfn.RANK.AVG(Table2[[#This Row],[Sharpe Ratio Z-Score]],Table2[Sharpe Ratio Z-Score])</f>
        <v>317</v>
      </c>
      <c r="AV186">
        <f>(Table2[[#This Row],[Rank 1Y]]+Table2[[#This Row],[Rank 6M]]+Table2[[#This Row],[Rank Sharpe]])/3</f>
        <v>233.33333333333334</v>
      </c>
    </row>
    <row r="187" spans="1:48" x14ac:dyDescent="0.3">
      <c r="A187" t="s">
        <v>141</v>
      </c>
      <c r="B187" t="s">
        <v>142</v>
      </c>
      <c r="C187" t="s">
        <v>3169</v>
      </c>
      <c r="D187" t="s">
        <v>143</v>
      </c>
      <c r="E187">
        <v>207423.32723200001</v>
      </c>
      <c r="F187">
        <v>158.72</v>
      </c>
      <c r="G187">
        <v>75.775083375004002</v>
      </c>
      <c r="H187">
        <f>(Table2[[#This Row],[1Y Return vs Nifty]]-AVERAGE(Table2[1Y Return vs Nifty]))/_xlfn.STDEV.P(Table2[1Y Return vs Nifty])</f>
        <v>0.86406418801923401</v>
      </c>
      <c r="I187">
        <v>-15.3933285386117</v>
      </c>
      <c r="J187">
        <f>(Table2[[#This Row],[1M Return vs Nifty]]-AVERAGE(Table2[1M Return vs Nifty]))/_xlfn.STDEV.P(Table2[1M Return vs Nifty])</f>
        <v>-1.3485621666335723</v>
      </c>
      <c r="K187">
        <v>-5.9910114125643101</v>
      </c>
      <c r="L187">
        <f>(Table2[[#This Row],[6M Return vs Nifty]]-AVERAGE(Table2[6M Return vs Nifty]))/_xlfn.STDEV.P(Table2[6M Return vs Nifty])</f>
        <v>-0.5177507961767569</v>
      </c>
      <c r="M187">
        <v>-3.1081496718222899</v>
      </c>
      <c r="N187">
        <f>(Table2[[#This Row],[1W Return vs Nifty]]-AVERAGE(Table2[1W Return vs Nifty]))/_xlfn.STDEV.P(Table2[1W Return vs Nifty])</f>
        <v>-0.69100251784197053</v>
      </c>
      <c r="O187">
        <v>163.88</v>
      </c>
      <c r="P187">
        <v>171.50983259988001</v>
      </c>
      <c r="Q187">
        <v>152.15526372409499</v>
      </c>
      <c r="R187">
        <v>38.970570687975297</v>
      </c>
      <c r="S187" s="1">
        <f>(Table2[[#This Row],[Close Price]]-Table2[[#This Row],[20D EMA]])/Table2[[#This Row],[20D EMA]]</f>
        <v>-3.1486453502562829E-2</v>
      </c>
      <c r="T187" s="1">
        <f>(Table2[[#This Row],[Close Price]]-Table2[[#This Row],[50D EMA]])/Table2[[#This Row],[50D EMA]]</f>
        <v>-7.4572007948475849E-2</v>
      </c>
      <c r="U187" s="1">
        <f>(Table2[[#This Row],[Close Price]]-Table2[[#This Row],[200D EMA]])/Table2[[#This Row],[200D EMA]]</f>
        <v>4.3144983060256936E-2</v>
      </c>
      <c r="V187">
        <v>0.40768872858984001</v>
      </c>
      <c r="W187">
        <v>154.80000000000001</v>
      </c>
      <c r="X187">
        <v>159.30000000000001</v>
      </c>
      <c r="Y187">
        <v>154.80000000000001</v>
      </c>
      <c r="Z187">
        <v>159.30000000000001</v>
      </c>
      <c r="AA187">
        <v>151.69999999999999</v>
      </c>
      <c r="AB187">
        <v>180.25</v>
      </c>
      <c r="AC187" s="1">
        <f>(Table2[[#This Row],[Close Price]]/Table2[[#This Row],[Day Low]])-1</f>
        <v>2.532299741602051E-2</v>
      </c>
      <c r="AD187" s="1">
        <f>(Table2[[#This Row],[Day High]]/Table2[[#This Row],[Close Price]])-1</f>
        <v>3.6542338709677491E-3</v>
      </c>
      <c r="AE187" s="1">
        <f>(Table2[[#This Row],[Close Price]]/Table2[[#This Row],[Current Week Low]])-1</f>
        <v>2.532299741602051E-2</v>
      </c>
      <c r="AF187" s="1">
        <f>(Table2[[#This Row],[Current Week High]]/Table2[[#This Row],[Close Price]])-1</f>
        <v>3.6542338709677491E-3</v>
      </c>
      <c r="AG187" s="1">
        <f>(Table2[[#This Row],[Close Price]]/Table2[[#This Row],[Current Month Low]])-1</f>
        <v>4.6275543836519439E-2</v>
      </c>
      <c r="AH187" s="1">
        <f>(Table2[[#This Row],[Current Month High]]/Table2[[#This Row],[Close Price]])-1</f>
        <v>0.13564768145161299</v>
      </c>
      <c r="AI187">
        <v>44.279233870967701</v>
      </c>
      <c r="AJ187">
        <v>141.399239543726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-0.26</v>
      </c>
      <c r="AM187" t="s">
        <v>3214</v>
      </c>
      <c r="AN187">
        <v>-4.97</v>
      </c>
      <c r="AO187" t="s">
        <v>3214</v>
      </c>
      <c r="AP187">
        <v>0.16289430342207201</v>
      </c>
      <c r="AQ187">
        <f>(Table2[[#This Row],[Sharpe Ratio]]-AVERAGE(Table2[Sharpe Ratio]))/_xlfn.STDEV.P(Table2[Sharpe Ratio])</f>
        <v>1.1999901669446682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111</v>
      </c>
      <c r="AT187">
        <f>_xlfn.RANK.AVG(Table2[[#This Row],[6M Return vs Nifty Z-Score]],Table2[6M Return vs Nifty Z-Score])</f>
        <v>503</v>
      </c>
      <c r="AU187">
        <f>_xlfn.RANK.AVG(Table2[[#This Row],[Sharpe Ratio Z-Score]],Table2[Sharpe Ratio Z-Score])</f>
        <v>88</v>
      </c>
      <c r="AV187">
        <f>(Table2[[#This Row],[Rank 1Y]]+Table2[[#This Row],[Rank 6M]]+Table2[[#This Row],[Rank Sharpe]])/3</f>
        <v>234</v>
      </c>
    </row>
    <row r="188" spans="1:48" x14ac:dyDescent="0.3">
      <c r="A188" t="s">
        <v>725</v>
      </c>
      <c r="B188" t="s">
        <v>726</v>
      </c>
      <c r="C188" t="s">
        <v>3169</v>
      </c>
      <c r="D188" t="s">
        <v>395</v>
      </c>
      <c r="E188">
        <v>24141.7563735</v>
      </c>
      <c r="F188">
        <v>6759.25</v>
      </c>
      <c r="G188">
        <v>162.61545211106201</v>
      </c>
      <c r="H188">
        <f>(Table2[[#This Row],[1Y Return vs Nifty]]-AVERAGE(Table2[1Y Return vs Nifty]))/_xlfn.STDEV.P(Table2[1Y Return vs Nifty])</f>
        <v>2.3216657848812585</v>
      </c>
      <c r="I188">
        <v>2.9786624774439301</v>
      </c>
      <c r="J188">
        <f>(Table2[[#This Row],[1M Return vs Nifty]]-AVERAGE(Table2[1M Return vs Nifty]))/_xlfn.STDEV.P(Table2[1M Return vs Nifty])</f>
        <v>0.35603131905525315</v>
      </c>
      <c r="K188">
        <v>30.450094830031802</v>
      </c>
      <c r="L188">
        <f>(Table2[[#This Row],[6M Return vs Nifty]]-AVERAGE(Table2[6M Return vs Nifty]))/_xlfn.STDEV.P(Table2[6M Return vs Nifty])</f>
        <v>0.6228915094398475</v>
      </c>
      <c r="M188">
        <v>-0.33692389508750797</v>
      </c>
      <c r="N188">
        <f>(Table2[[#This Row],[1W Return vs Nifty]]-AVERAGE(Table2[1W Return vs Nifty]))/_xlfn.STDEV.P(Table2[1W Return vs Nifty])</f>
        <v>-0.14744623542151744</v>
      </c>
      <c r="O188">
        <v>6700.76</v>
      </c>
      <c r="P188">
        <v>6337.1509819336497</v>
      </c>
      <c r="Q188">
        <v>4948.8130769097697</v>
      </c>
      <c r="R188">
        <v>50.5552724437755</v>
      </c>
      <c r="S188" s="1">
        <f>(Table2[[#This Row],[Close Price]]-Table2[[#This Row],[20D EMA]])/Table2[[#This Row],[20D EMA]]</f>
        <v>8.7288606068565023E-3</v>
      </c>
      <c r="T188" s="1">
        <f>(Table2[[#This Row],[Close Price]]-Table2[[#This Row],[50D EMA]])/Table2[[#This Row],[50D EMA]]</f>
        <v>6.6607063532129307E-2</v>
      </c>
      <c r="U188" s="1">
        <f>(Table2[[#This Row],[Close Price]]-Table2[[#This Row],[200D EMA]])/Table2[[#This Row],[200D EMA]]</f>
        <v>0.36583255317065583</v>
      </c>
      <c r="V188">
        <v>0.84837899983610898</v>
      </c>
      <c r="W188">
        <v>6705</v>
      </c>
      <c r="X188">
        <v>7000</v>
      </c>
      <c r="Y188">
        <v>6705</v>
      </c>
      <c r="Z188">
        <v>7000</v>
      </c>
      <c r="AA188">
        <v>6418.4</v>
      </c>
      <c r="AB188">
        <v>7100</v>
      </c>
      <c r="AC188" s="1">
        <f>(Table2[[#This Row],[Close Price]]/Table2[[#This Row],[Day Low]])-1</f>
        <v>8.090976882923151E-3</v>
      </c>
      <c r="AD188" s="1">
        <f>(Table2[[#This Row],[Day High]]/Table2[[#This Row],[Close Price]])-1</f>
        <v>3.5617857010763032E-2</v>
      </c>
      <c r="AE188" s="1">
        <f>(Table2[[#This Row],[Close Price]]/Table2[[#This Row],[Current Week Low]])-1</f>
        <v>8.090976882923151E-3</v>
      </c>
      <c r="AF188" s="1">
        <f>(Table2[[#This Row],[Current Week High]]/Table2[[#This Row],[Close Price]])-1</f>
        <v>3.5617857010763032E-2</v>
      </c>
      <c r="AG188" s="1">
        <f>(Table2[[#This Row],[Close Price]]/Table2[[#This Row],[Current Month Low]])-1</f>
        <v>5.3105135236195977E-2</v>
      </c>
      <c r="AH188" s="1">
        <f>(Table2[[#This Row],[Current Month High]]/Table2[[#This Row],[Close Price]])-1</f>
        <v>5.041239782520246E-2</v>
      </c>
      <c r="AI188">
        <v>5.0412397825202397</v>
      </c>
      <c r="AJ188">
        <v>221.869047619047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0.37</v>
      </c>
      <c r="AM188" t="s">
        <v>3215</v>
      </c>
      <c r="AN188">
        <v>-1.54</v>
      </c>
      <c r="AO188" t="s">
        <v>3214</v>
      </c>
      <c r="AQ188">
        <f>(Table2[[#This Row],[Sharpe Ratio]]-AVERAGE(Table2[Sharpe Ratio]))/_xlfn.STDEV.P(Table2[Sharpe Ratio])</f>
        <v>-0.67921854723973452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2.4739238307151075</v>
      </c>
      <c r="AS188">
        <f>_xlfn.RANK.AVG(Table2[[#This Row],[1Y Return vs Nifty Z-Score]],Table2[1Y Return vs Nifty Z-Score])</f>
        <v>29</v>
      </c>
      <c r="AT188">
        <f>_xlfn.RANK.AVG(Table2[[#This Row],[6M Return vs Nifty Z-Score]],Table2[6M Return vs Nifty Z-Score])</f>
        <v>150</v>
      </c>
      <c r="AU188">
        <f>_xlfn.RANK.AVG(Table2[[#This Row],[Sharpe Ratio Z-Score]],Table2[Sharpe Ratio Z-Score])</f>
        <v>527.5</v>
      </c>
      <c r="AV188">
        <f>(Table2[[#This Row],[Rank 1Y]]+Table2[[#This Row],[Rank 6M]]+Table2[[#This Row],[Rank Sharpe]])/3</f>
        <v>235.5</v>
      </c>
    </row>
    <row r="189" spans="1:48" x14ac:dyDescent="0.3">
      <c r="A189" t="s">
        <v>1149</v>
      </c>
      <c r="B189" t="s">
        <v>1150</v>
      </c>
      <c r="C189" t="s">
        <v>3177</v>
      </c>
      <c r="D189" t="s">
        <v>80</v>
      </c>
      <c r="E189">
        <v>11332.940640569999</v>
      </c>
      <c r="F189">
        <v>365.7</v>
      </c>
      <c r="G189">
        <v>25.690191922201901</v>
      </c>
      <c r="H189">
        <f>(Table2[[#This Row],[1Y Return vs Nifty]]-AVERAGE(Table2[1Y Return vs Nifty]))/_xlfn.STDEV.P(Table2[1Y Return vs Nifty])</f>
        <v>2.3397355037988125E-2</v>
      </c>
      <c r="I189">
        <v>-3.9347016690820098</v>
      </c>
      <c r="J189">
        <f>(Table2[[#This Row],[1M Return vs Nifty]]-AVERAGE(Table2[1M Return vs Nifty]))/_xlfn.STDEV.P(Table2[1M Return vs Nifty])</f>
        <v>-0.28540571833846912</v>
      </c>
      <c r="K189">
        <v>50.321318755588003</v>
      </c>
      <c r="L189">
        <f>(Table2[[#This Row],[6M Return vs Nifty]]-AVERAGE(Table2[6M Return vs Nifty]))/_xlfn.STDEV.P(Table2[6M Return vs Nifty])</f>
        <v>1.2448802746265628</v>
      </c>
      <c r="M189">
        <v>-0.79732809117576997</v>
      </c>
      <c r="N189">
        <f>(Table2[[#This Row],[1W Return vs Nifty]]-AVERAGE(Table2[1W Return vs Nifty]))/_xlfn.STDEV.P(Table2[1W Return vs Nifty])</f>
        <v>-0.23775125327227464</v>
      </c>
      <c r="O189">
        <v>364.48</v>
      </c>
      <c r="P189">
        <v>350.87374338445397</v>
      </c>
      <c r="Q189">
        <v>286.67450200213898</v>
      </c>
      <c r="R189">
        <v>52.520325699031801</v>
      </c>
      <c r="S189" s="1">
        <f>(Table2[[#This Row],[Close Price]]-Table2[[#This Row],[20D EMA]])/Table2[[#This Row],[20D EMA]]</f>
        <v>3.34723441615444E-3</v>
      </c>
      <c r="T189" s="1">
        <f>(Table2[[#This Row],[Close Price]]-Table2[[#This Row],[50D EMA]])/Table2[[#This Row],[50D EMA]]</f>
        <v>4.2255246780608539E-2</v>
      </c>
      <c r="U189" s="1">
        <f>(Table2[[#This Row],[Close Price]]-Table2[[#This Row],[200D EMA]])/Table2[[#This Row],[200D EMA]]</f>
        <v>0.27566280728123971</v>
      </c>
      <c r="V189">
        <v>0.26857124038194102</v>
      </c>
      <c r="W189">
        <v>352.6</v>
      </c>
      <c r="X189">
        <v>367.45</v>
      </c>
      <c r="Y189">
        <v>352.6</v>
      </c>
      <c r="Z189">
        <v>367.45</v>
      </c>
      <c r="AA189">
        <v>352.6</v>
      </c>
      <c r="AB189">
        <v>381.65</v>
      </c>
      <c r="AC189" s="1">
        <f>(Table2[[#This Row],[Close Price]]/Table2[[#This Row],[Day Low]])-1</f>
        <v>3.7152580828133663E-2</v>
      </c>
      <c r="AD189" s="1">
        <f>(Table2[[#This Row],[Day High]]/Table2[[#This Row],[Close Price]])-1</f>
        <v>4.7853431774678157E-3</v>
      </c>
      <c r="AE189" s="1">
        <f>(Table2[[#This Row],[Close Price]]/Table2[[#This Row],[Current Week Low]])-1</f>
        <v>3.7152580828133663E-2</v>
      </c>
      <c r="AF189" s="1">
        <f>(Table2[[#This Row],[Current Week High]]/Table2[[#This Row],[Close Price]])-1</f>
        <v>4.7853431774678157E-3</v>
      </c>
      <c r="AG189" s="1">
        <f>(Table2[[#This Row],[Close Price]]/Table2[[#This Row],[Current Month Low]])-1</f>
        <v>3.7152580828133663E-2</v>
      </c>
      <c r="AH189" s="1">
        <f>(Table2[[#This Row],[Current Month High]]/Table2[[#This Row],[Close Price]])-1</f>
        <v>4.361498496034999E-2</v>
      </c>
      <c r="AI189">
        <v>5.2775499042931404</v>
      </c>
      <c r="AJ189">
        <v>111.93856853086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0.16</v>
      </c>
      <c r="AM189" t="s">
        <v>3215</v>
      </c>
      <c r="AN189">
        <v>0.55000000000000004</v>
      </c>
      <c r="AO189" t="s">
        <v>3215</v>
      </c>
      <c r="AP189">
        <v>6.1125181762435997E-2</v>
      </c>
      <c r="AQ189">
        <f>(Table2[[#This Row],[Sharpe Ratio]]-AVERAGE(Table2[Sharpe Ratio]))/_xlfn.STDEV.P(Table2[Sharpe Ratio])</f>
        <v>2.5944075460740498E-2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0.77106473351454763</v>
      </c>
      <c r="AS189">
        <f>_xlfn.RANK.AVG(Table2[[#This Row],[1Y Return vs Nifty Z-Score]],Table2[1Y Return vs Nifty Z-Score])</f>
        <v>296</v>
      </c>
      <c r="AT189">
        <f>_xlfn.RANK.AVG(Table2[[#This Row],[6M Return vs Nifty Z-Score]],Table2[6M Return vs Nifty Z-Score])</f>
        <v>76</v>
      </c>
      <c r="AU189">
        <f>_xlfn.RANK.AVG(Table2[[#This Row],[Sharpe Ratio Z-Score]],Table2[Sharpe Ratio Z-Score])</f>
        <v>338</v>
      </c>
      <c r="AV189">
        <f>(Table2[[#This Row],[Rank 1Y]]+Table2[[#This Row],[Rank 6M]]+Table2[[#This Row],[Rank Sharpe]])/3</f>
        <v>236.66666666666666</v>
      </c>
    </row>
    <row r="190" spans="1:48" x14ac:dyDescent="0.3">
      <c r="A190" t="s">
        <v>898</v>
      </c>
      <c r="B190" t="s">
        <v>899</v>
      </c>
      <c r="C190" t="s">
        <v>3169</v>
      </c>
      <c r="D190" t="s">
        <v>507</v>
      </c>
      <c r="E190">
        <v>17504.10305976</v>
      </c>
      <c r="F190">
        <v>1021.2</v>
      </c>
      <c r="G190">
        <v>78.930337295419704</v>
      </c>
      <c r="H190">
        <f>(Table2[[#This Row],[1Y Return vs Nifty]]-AVERAGE(Table2[1Y Return vs Nifty]))/_xlfn.STDEV.P(Table2[1Y Return vs Nifty])</f>
        <v>0.91702461667519197</v>
      </c>
      <c r="I190">
        <v>-1.8793977279394101</v>
      </c>
      <c r="J190">
        <f>(Table2[[#This Row],[1M Return vs Nifty]]-AVERAGE(Table2[1M Return vs Nifty]))/_xlfn.STDEV.P(Table2[1M Return vs Nifty])</f>
        <v>-9.4710126003348383E-2</v>
      </c>
      <c r="K190">
        <v>48.536209510424598</v>
      </c>
      <c r="L190">
        <f>(Table2[[#This Row],[6M Return vs Nifty]]-AVERAGE(Table2[6M Return vs Nifty]))/_xlfn.STDEV.P(Table2[6M Return vs Nifty])</f>
        <v>1.1890046074164216</v>
      </c>
      <c r="M190">
        <v>-2.7793672900034498</v>
      </c>
      <c r="N190">
        <f>(Table2[[#This Row],[1W Return vs Nifty]]-AVERAGE(Table2[1W Return vs Nifty]))/_xlfn.STDEV.P(Table2[1W Return vs Nifty])</f>
        <v>-0.62651418539099324</v>
      </c>
      <c r="O190">
        <v>1032.8</v>
      </c>
      <c r="P190">
        <v>969.70415059262598</v>
      </c>
      <c r="Q190">
        <v>759.505961856417</v>
      </c>
      <c r="R190">
        <v>43.373509087709898</v>
      </c>
      <c r="S190" s="1">
        <f>(Table2[[#This Row],[Close Price]]-Table2[[#This Row],[20D EMA]])/Table2[[#This Row],[20D EMA]]</f>
        <v>-1.1231603408210602E-2</v>
      </c>
      <c r="T190" s="1">
        <f>(Table2[[#This Row],[Close Price]]-Table2[[#This Row],[50D EMA]])/Table2[[#This Row],[50D EMA]]</f>
        <v>5.310470144518082E-2</v>
      </c>
      <c r="U190" s="1">
        <f>(Table2[[#This Row],[Close Price]]-Table2[[#This Row],[200D EMA]])/Table2[[#This Row],[200D EMA]]</f>
        <v>0.34455824086481068</v>
      </c>
      <c r="V190">
        <v>0.76852688255387702</v>
      </c>
      <c r="W190">
        <v>1016</v>
      </c>
      <c r="X190">
        <v>1050</v>
      </c>
      <c r="Y190">
        <v>1016</v>
      </c>
      <c r="Z190">
        <v>1050</v>
      </c>
      <c r="AA190">
        <v>974.1</v>
      </c>
      <c r="AB190">
        <v>1122</v>
      </c>
      <c r="AC190" s="1">
        <f>(Table2[[#This Row],[Close Price]]/Table2[[#This Row],[Day Low]])-1</f>
        <v>5.1181102362205522E-3</v>
      </c>
      <c r="AD190" s="1">
        <f>(Table2[[#This Row],[Day High]]/Table2[[#This Row],[Close Price]])-1</f>
        <v>2.8202115158636909E-2</v>
      </c>
      <c r="AE190" s="1">
        <f>(Table2[[#This Row],[Close Price]]/Table2[[#This Row],[Current Week Low]])-1</f>
        <v>5.1181102362205522E-3</v>
      </c>
      <c r="AF190" s="1">
        <f>(Table2[[#This Row],[Current Week High]]/Table2[[#This Row],[Close Price]])-1</f>
        <v>2.8202115158636909E-2</v>
      </c>
      <c r="AG190" s="1">
        <f>(Table2[[#This Row],[Close Price]]/Table2[[#This Row],[Current Month Low]])-1</f>
        <v>4.8352325223283144E-2</v>
      </c>
      <c r="AH190" s="1">
        <f>(Table2[[#This Row],[Current Month High]]/Table2[[#This Row],[Close Price]])-1</f>
        <v>9.870740305522907E-2</v>
      </c>
      <c r="AI190">
        <v>16.431649040344599</v>
      </c>
      <c r="AJ190">
        <v>139.97180119844899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0.3</v>
      </c>
      <c r="AM190" t="s">
        <v>3215</v>
      </c>
      <c r="AN190">
        <v>2.17</v>
      </c>
      <c r="AO190" t="s">
        <v>3215</v>
      </c>
      <c r="AQ190">
        <f>(Table2[[#This Row],[Sharpe Ratio]]-AVERAGE(Table2[Sharpe Ratio]))/_xlfn.STDEV.P(Table2[Sharpe Ratio])</f>
        <v>-0.67921854723973452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0.70558636545753739</v>
      </c>
      <c r="AS190">
        <f>_xlfn.RANK.AVG(Table2[[#This Row],[1Y Return vs Nifty Z-Score]],Table2[1Y Return vs Nifty Z-Score])</f>
        <v>104</v>
      </c>
      <c r="AT190">
        <f>_xlfn.RANK.AVG(Table2[[#This Row],[6M Return vs Nifty Z-Score]],Table2[6M Return vs Nifty Z-Score])</f>
        <v>82</v>
      </c>
      <c r="AU190">
        <f>_xlfn.RANK.AVG(Table2[[#This Row],[Sharpe Ratio Z-Score]],Table2[Sharpe Ratio Z-Score])</f>
        <v>527.5</v>
      </c>
      <c r="AV190">
        <f>(Table2[[#This Row],[Rank 1Y]]+Table2[[#This Row],[Rank 6M]]+Table2[[#This Row],[Rank Sharpe]])/3</f>
        <v>237.83333333333334</v>
      </c>
    </row>
    <row r="191" spans="1:48" x14ac:dyDescent="0.3">
      <c r="A191" t="s">
        <v>1575</v>
      </c>
      <c r="B191" t="s">
        <v>1576</v>
      </c>
      <c r="C191" t="s">
        <v>3178</v>
      </c>
      <c r="D191" t="s">
        <v>332</v>
      </c>
      <c r="E191">
        <v>6356.9567703599996</v>
      </c>
      <c r="F191">
        <v>2337.9</v>
      </c>
      <c r="G191">
        <v>69.023245591148495</v>
      </c>
      <c r="H191">
        <f>(Table2[[#This Row],[1Y Return vs Nifty]]-AVERAGE(Table2[1Y Return vs Nifty]))/_xlfn.STDEV.P(Table2[1Y Return vs Nifty])</f>
        <v>0.75073567872405478</v>
      </c>
      <c r="I191">
        <v>20.2442682829675</v>
      </c>
      <c r="J191">
        <f>(Table2[[#This Row],[1M Return vs Nifty]]-AVERAGE(Table2[1M Return vs Nifty]))/_xlfn.STDEV.P(Table2[1M Return vs Nifty])</f>
        <v>1.9579719664704667</v>
      </c>
      <c r="K191">
        <v>112.817810013211</v>
      </c>
      <c r="L191">
        <f>(Table2[[#This Row],[6M Return vs Nifty]]-AVERAGE(Table2[6M Return vs Nifty]))/_xlfn.STDEV.P(Table2[6M Return vs Nifty])</f>
        <v>3.2010816425673769</v>
      </c>
      <c r="M191">
        <v>9.6404619402966905</v>
      </c>
      <c r="N191">
        <f>(Table2[[#This Row],[1W Return vs Nifty]]-AVERAGE(Table2[1W Return vs Nifty]))/_xlfn.STDEV.P(Table2[1W Return vs Nifty])</f>
        <v>1.8095472360183784</v>
      </c>
      <c r="O191">
        <v>1479.34</v>
      </c>
      <c r="P191">
        <v>2041.95669420677</v>
      </c>
      <c r="Q191">
        <v>1654.06846463396</v>
      </c>
      <c r="R191">
        <v>72.006635904887403</v>
      </c>
      <c r="S191" s="1">
        <f>(Table2[[#This Row],[Close Price]]-Table2[[#This Row],[20D EMA]])/Table2[[#This Row],[20D EMA]]</f>
        <v>0.58036692038341442</v>
      </c>
      <c r="T191" s="1">
        <f>(Table2[[#This Row],[Close Price]]-Table2[[#This Row],[50D EMA]])/Table2[[#This Row],[50D EMA]]</f>
        <v>0.14493123513973147</v>
      </c>
      <c r="U191" s="1">
        <f>(Table2[[#This Row],[Close Price]]-Table2[[#This Row],[200D EMA]])/Table2[[#This Row],[200D EMA]]</f>
        <v>0.41342396036633811</v>
      </c>
      <c r="V191">
        <v>1.42981527168934</v>
      </c>
      <c r="W191">
        <v>2300.0500000000002</v>
      </c>
      <c r="X191">
        <v>2353.9499999999998</v>
      </c>
      <c r="Y191">
        <v>2275.1999999999998</v>
      </c>
      <c r="Z191">
        <v>2439.8000000000002</v>
      </c>
      <c r="AA191">
        <v>2275.1999999999998</v>
      </c>
      <c r="AB191">
        <v>2439.8000000000002</v>
      </c>
      <c r="AC191" s="1">
        <f>(Table2[[#This Row],[Close Price]]/Table2[[#This Row],[Day Low]])-1</f>
        <v>1.6456163996434903E-2</v>
      </c>
      <c r="AD191" s="1">
        <f>(Table2[[#This Row],[Day High]]/Table2[[#This Row],[Close Price]])-1</f>
        <v>6.8651353779032309E-3</v>
      </c>
      <c r="AE191" s="1">
        <f>(Table2[[#This Row],[Close Price]]/Table2[[#This Row],[Current Week Low]])-1</f>
        <v>2.7558016877637259E-2</v>
      </c>
      <c r="AF191" s="1">
        <f>(Table2[[#This Row],[Current Week High]]/Table2[[#This Row],[Close Price]])-1</f>
        <v>4.3586124299585194E-2</v>
      </c>
      <c r="AG191" s="1">
        <f>(Table2[[#This Row],[Close Price]]/Table2[[#This Row],[Current Month Low]])-1</f>
        <v>2.7558016877637259E-2</v>
      </c>
      <c r="AH191" s="1">
        <f>(Table2[[#This Row],[Current Month High]]/Table2[[#This Row],[Close Price]])-1</f>
        <v>4.3586124299585194E-2</v>
      </c>
      <c r="AI191">
        <v>4.3586124299585096</v>
      </c>
      <c r="AJ191">
        <v>145.745519524885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0.08</v>
      </c>
      <c r="AM191" t="s">
        <v>3215</v>
      </c>
      <c r="AN191">
        <v>11.52</v>
      </c>
      <c r="AO191" t="s">
        <v>3215</v>
      </c>
      <c r="AP191">
        <v>-1.2131410936377001E-2</v>
      </c>
      <c r="AQ191">
        <f>(Table2[[#This Row],[Sharpe Ratio]]-AVERAGE(Table2[Sharpe Ratio]))/_xlfn.STDEV.P(Table2[Sharpe Ratio])</f>
        <v>-0.8191709744766873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126</v>
      </c>
      <c r="AT191">
        <f>_xlfn.RANK.AVG(Table2[[#This Row],[6M Return vs Nifty Z-Score]],Table2[6M Return vs Nifty Z-Score])</f>
        <v>6</v>
      </c>
      <c r="AU191">
        <f>_xlfn.RANK.AVG(Table2[[#This Row],[Sharpe Ratio Z-Score]],Table2[Sharpe Ratio Z-Score])</f>
        <v>583</v>
      </c>
      <c r="AV191">
        <f>(Table2[[#This Row],[Rank 1Y]]+Table2[[#This Row],[Rank 6M]]+Table2[[#This Row],[Rank Sharpe]])/3</f>
        <v>238.33333333333334</v>
      </c>
    </row>
    <row r="192" spans="1:48" x14ac:dyDescent="0.3">
      <c r="A192" t="s">
        <v>234</v>
      </c>
      <c r="B192" t="s">
        <v>235</v>
      </c>
      <c r="C192" t="s">
        <v>3173</v>
      </c>
      <c r="D192" t="s">
        <v>54</v>
      </c>
      <c r="E192">
        <v>114954.6859232</v>
      </c>
      <c r="F192">
        <v>3396.55</v>
      </c>
      <c r="G192">
        <v>49.2123485017527</v>
      </c>
      <c r="H192">
        <f>(Table2[[#This Row],[1Y Return vs Nifty]]-AVERAGE(Table2[1Y Return vs Nifty]))/_xlfn.STDEV.P(Table2[1Y Return vs Nifty])</f>
        <v>0.41821296315914008</v>
      </c>
      <c r="I192">
        <v>-1.4867528509055801</v>
      </c>
      <c r="J192">
        <f>(Table2[[#This Row],[1M Return vs Nifty]]-AVERAGE(Table2[1M Return vs Nifty]))/_xlfn.STDEV.P(Table2[1M Return vs Nifty])</f>
        <v>-5.8279676032191592E-2</v>
      </c>
      <c r="K192">
        <v>11.3529494695095</v>
      </c>
      <c r="L192">
        <f>(Table2[[#This Row],[6M Return vs Nifty]]-AVERAGE(Table2[6M Return vs Nifty]))/_xlfn.STDEV.P(Table2[6M Return vs Nifty])</f>
        <v>2.5132161254655117E-2</v>
      </c>
      <c r="M192">
        <v>0.39670253610309503</v>
      </c>
      <c r="N192">
        <f>(Table2[[#This Row],[1W Return vs Nifty]]-AVERAGE(Table2[1W Return vs Nifty]))/_xlfn.STDEV.P(Table2[1W Return vs Nifty])</f>
        <v>-3.5506138625988146E-3</v>
      </c>
      <c r="O192">
        <v>3420.23</v>
      </c>
      <c r="P192">
        <v>3313.90335907894</v>
      </c>
      <c r="Q192">
        <v>2834.26541670283</v>
      </c>
      <c r="R192">
        <v>43.739764913138799</v>
      </c>
      <c r="S192" s="1">
        <f>(Table2[[#This Row],[Close Price]]-Table2[[#This Row],[20D EMA]])/Table2[[#This Row],[20D EMA]]</f>
        <v>-6.9235109919507862E-3</v>
      </c>
      <c r="T192" s="1">
        <f>(Table2[[#This Row],[Close Price]]-Table2[[#This Row],[50D EMA]])/Table2[[#This Row],[50D EMA]]</f>
        <v>2.4939363634318798E-2</v>
      </c>
      <c r="U192" s="1">
        <f>(Table2[[#This Row],[Close Price]]-Table2[[#This Row],[200D EMA]])/Table2[[#This Row],[200D EMA]]</f>
        <v>0.19838811848160981</v>
      </c>
      <c r="V192">
        <v>0.87538809205750601</v>
      </c>
      <c r="W192">
        <v>3376.6</v>
      </c>
      <c r="X192">
        <v>3502.25</v>
      </c>
      <c r="Y192">
        <v>3376.6</v>
      </c>
      <c r="Z192">
        <v>3502.25</v>
      </c>
      <c r="AA192">
        <v>3320.95</v>
      </c>
      <c r="AB192">
        <v>3525</v>
      </c>
      <c r="AC192" s="1">
        <f>(Table2[[#This Row],[Close Price]]/Table2[[#This Row],[Day Low]])-1</f>
        <v>5.9083101344548083E-3</v>
      </c>
      <c r="AD192" s="1">
        <f>(Table2[[#This Row],[Day High]]/Table2[[#This Row],[Close Price]])-1</f>
        <v>3.1119812751174036E-2</v>
      </c>
      <c r="AE192" s="1">
        <f>(Table2[[#This Row],[Close Price]]/Table2[[#This Row],[Current Week Low]])-1</f>
        <v>5.9083101344548083E-3</v>
      </c>
      <c r="AF192" s="1">
        <f>(Table2[[#This Row],[Current Week High]]/Table2[[#This Row],[Close Price]])-1</f>
        <v>3.1119812751174036E-2</v>
      </c>
      <c r="AG192" s="1">
        <f>(Table2[[#This Row],[Close Price]]/Table2[[#This Row],[Current Month Low]])-1</f>
        <v>2.2764570378957849E-2</v>
      </c>
      <c r="AH192" s="1">
        <f>(Table2[[#This Row],[Current Month High]]/Table2[[#This Row],[Close Price]])-1</f>
        <v>3.7817785694307382E-2</v>
      </c>
      <c r="AI192">
        <v>5.22441889564411</v>
      </c>
      <c r="AJ192">
        <v>86.362514059970906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0.02</v>
      </c>
      <c r="AM192" t="s">
        <v>3215</v>
      </c>
      <c r="AN192">
        <v>-1.87</v>
      </c>
      <c r="AO192" t="s">
        <v>3214</v>
      </c>
      <c r="AP192">
        <v>0.104452581463435</v>
      </c>
      <c r="AQ192">
        <f>(Table2[[#This Row],[Sharpe Ratio]]-AVERAGE(Table2[Sharpe Ratio]))/_xlfn.STDEV.P(Table2[Sharpe Ratio])</f>
        <v>0.52578492545105104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0.90729975997005585</v>
      </c>
      <c r="AS192">
        <f>_xlfn.RANK.AVG(Table2[[#This Row],[1Y Return vs Nifty Z-Score]],Table2[1Y Return vs Nifty Z-Score])</f>
        <v>194</v>
      </c>
      <c r="AT192">
        <f>_xlfn.RANK.AVG(Table2[[#This Row],[6M Return vs Nifty Z-Score]],Table2[6M Return vs Nifty Z-Score])</f>
        <v>308</v>
      </c>
      <c r="AU192">
        <f>_xlfn.RANK.AVG(Table2[[#This Row],[Sharpe Ratio Z-Score]],Table2[Sharpe Ratio Z-Score])</f>
        <v>214</v>
      </c>
      <c r="AV192">
        <f>(Table2[[#This Row],[Rank 1Y]]+Table2[[#This Row],[Rank 6M]]+Table2[[#This Row],[Rank Sharpe]])/3</f>
        <v>238.66666666666666</v>
      </c>
    </row>
    <row r="193" spans="1:48" x14ac:dyDescent="0.3">
      <c r="A193" t="s">
        <v>1478</v>
      </c>
      <c r="B193" t="s">
        <v>1479</v>
      </c>
      <c r="C193" t="s">
        <v>3168</v>
      </c>
      <c r="D193" t="s">
        <v>21</v>
      </c>
      <c r="E193">
        <v>7287.4302159999997</v>
      </c>
      <c r="F193">
        <v>880</v>
      </c>
      <c r="G193">
        <v>55.544276527410602</v>
      </c>
      <c r="H193">
        <f>(Table2[[#This Row],[1Y Return vs Nifty]]-AVERAGE(Table2[1Y Return vs Nifty]))/_xlfn.STDEV.P(Table2[1Y Return vs Nifty])</f>
        <v>0.52449335482198778</v>
      </c>
      <c r="I193">
        <v>5.4475739022466101</v>
      </c>
      <c r="J193">
        <f>(Table2[[#This Row],[1M Return vs Nifty]]-AVERAGE(Table2[1M Return vs Nifty]))/_xlfn.STDEV.P(Table2[1M Return vs Nifty])</f>
        <v>0.5851023178263437</v>
      </c>
      <c r="K193">
        <v>3.7015857518991999</v>
      </c>
      <c r="L193">
        <f>(Table2[[#This Row],[6M Return vs Nifty]]-AVERAGE(Table2[6M Return vs Nifty]))/_xlfn.STDEV.P(Table2[6M Return vs Nifty])</f>
        <v>-0.21436301471134458</v>
      </c>
      <c r="M193">
        <v>2.65674426849916</v>
      </c>
      <c r="N193">
        <f>(Table2[[#This Row],[1W Return vs Nifty]]-AVERAGE(Table2[1W Return vs Nifty]))/_xlfn.STDEV.P(Table2[1W Return vs Nifty])</f>
        <v>0.43974054360625525</v>
      </c>
      <c r="O193">
        <v>855.13</v>
      </c>
      <c r="P193">
        <v>841.05201485859504</v>
      </c>
      <c r="Q193">
        <v>726.58591481845201</v>
      </c>
      <c r="R193">
        <v>63.113466995606998</v>
      </c>
      <c r="S193" s="1">
        <f>(Table2[[#This Row],[Close Price]]-Table2[[#This Row],[20D EMA]])/Table2[[#This Row],[20D EMA]]</f>
        <v>2.9083297276437506E-2</v>
      </c>
      <c r="T193" s="1">
        <f>(Table2[[#This Row],[Close Price]]-Table2[[#This Row],[50D EMA]])/Table2[[#This Row],[50D EMA]]</f>
        <v>4.6308652084916802E-2</v>
      </c>
      <c r="U193" s="1">
        <f>(Table2[[#This Row],[Close Price]]-Table2[[#This Row],[200D EMA]])/Table2[[#This Row],[200D EMA]]</f>
        <v>0.21114376435425494</v>
      </c>
      <c r="V193">
        <v>0.69783047124018405</v>
      </c>
      <c r="W193">
        <v>855.45</v>
      </c>
      <c r="X193">
        <v>890</v>
      </c>
      <c r="Y193">
        <v>855.45</v>
      </c>
      <c r="Z193">
        <v>890</v>
      </c>
      <c r="AA193">
        <v>787</v>
      </c>
      <c r="AB193">
        <v>899.9</v>
      </c>
      <c r="AC193" s="1">
        <f>(Table2[[#This Row],[Close Price]]/Table2[[#This Row],[Day Low]])-1</f>
        <v>2.8698345899818678E-2</v>
      </c>
      <c r="AD193" s="1">
        <f>(Table2[[#This Row],[Day High]]/Table2[[#This Row],[Close Price]])-1</f>
        <v>1.1363636363636465E-2</v>
      </c>
      <c r="AE193" s="1">
        <f>(Table2[[#This Row],[Close Price]]/Table2[[#This Row],[Current Week Low]])-1</f>
        <v>2.8698345899818678E-2</v>
      </c>
      <c r="AF193" s="1">
        <f>(Table2[[#This Row],[Current Week High]]/Table2[[#This Row],[Close Price]])-1</f>
        <v>1.1363636363636465E-2</v>
      </c>
      <c r="AG193" s="1">
        <f>(Table2[[#This Row],[Close Price]]/Table2[[#This Row],[Current Month Low]])-1</f>
        <v>0.11817026683608645</v>
      </c>
      <c r="AH193" s="1">
        <f>(Table2[[#This Row],[Current Month High]]/Table2[[#This Row],[Close Price]])-1</f>
        <v>2.2613636363636447E-2</v>
      </c>
      <c r="AI193">
        <v>5.4204545454545396</v>
      </c>
      <c r="AJ193">
        <v>112.048192771084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-0.12</v>
      </c>
      <c r="AM193" t="s">
        <v>3214</v>
      </c>
      <c r="AN193">
        <v>4.08</v>
      </c>
      <c r="AO193" t="s">
        <v>3215</v>
      </c>
      <c r="AP193">
        <v>0.124976282567997</v>
      </c>
      <c r="AQ193">
        <f>(Table2[[#This Row],[Sharpe Ratio]]-AVERAGE(Table2[Sharpe Ratio]))/_xlfn.STDEV.P(Table2[Sharpe Ratio])</f>
        <v>0.7625539048000427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2.0975271063432848</v>
      </c>
      <c r="AS193">
        <f>_xlfn.RANK.AVG(Table2[[#This Row],[1Y Return vs Nifty Z-Score]],Table2[1Y Return vs Nifty Z-Score])</f>
        <v>169</v>
      </c>
      <c r="AT193">
        <f>_xlfn.RANK.AVG(Table2[[#This Row],[6M Return vs Nifty Z-Score]],Table2[6M Return vs Nifty Z-Score])</f>
        <v>389</v>
      </c>
      <c r="AU193">
        <f>_xlfn.RANK.AVG(Table2[[#This Row],[Sharpe Ratio Z-Score]],Table2[Sharpe Ratio Z-Score])</f>
        <v>158</v>
      </c>
      <c r="AV193">
        <f>(Table2[[#This Row],[Rank 1Y]]+Table2[[#This Row],[Rank 6M]]+Table2[[#This Row],[Rank Sharpe]])/3</f>
        <v>238.66666666666666</v>
      </c>
    </row>
    <row r="194" spans="1:48" x14ac:dyDescent="0.3">
      <c r="A194" t="s">
        <v>181</v>
      </c>
      <c r="B194" t="s">
        <v>182</v>
      </c>
      <c r="C194" t="s">
        <v>3174</v>
      </c>
      <c r="D194" t="s">
        <v>89</v>
      </c>
      <c r="E194">
        <v>154207.08653822</v>
      </c>
      <c r="F194">
        <v>482.6</v>
      </c>
      <c r="G194">
        <v>52.505168638205099</v>
      </c>
      <c r="H194">
        <f>(Table2[[#This Row],[1Y Return vs Nifty]]-AVERAGE(Table2[1Y Return vs Nifty]))/_xlfn.STDEV.P(Table2[1Y Return vs Nifty])</f>
        <v>0.47348241858557166</v>
      </c>
      <c r="I194">
        <v>10.0019940793345</v>
      </c>
      <c r="J194">
        <f>(Table2[[#This Row],[1M Return vs Nifty]]-AVERAGE(Table2[1M Return vs Nifty]))/_xlfn.STDEV.P(Table2[1M Return vs Nifty])</f>
        <v>1.0076713773348722</v>
      </c>
      <c r="K194">
        <v>2.9852362294078199</v>
      </c>
      <c r="L194">
        <f>(Table2[[#This Row],[6M Return vs Nifty]]-AVERAGE(Table2[6M Return vs Nifty]))/_xlfn.STDEV.P(Table2[6M Return vs Nifty])</f>
        <v>-0.23678545615761476</v>
      </c>
      <c r="M194">
        <v>9.53410076944715</v>
      </c>
      <c r="N194">
        <f>(Table2[[#This Row],[1W Return vs Nifty]]-AVERAGE(Table2[1W Return vs Nifty]))/_xlfn.STDEV.P(Table2[1W Return vs Nifty])</f>
        <v>1.7886852466755314</v>
      </c>
      <c r="O194">
        <v>452.72</v>
      </c>
      <c r="P194">
        <v>440.91107824003899</v>
      </c>
      <c r="Q194">
        <v>399.83494216338102</v>
      </c>
      <c r="R194">
        <v>80.660451878634802</v>
      </c>
      <c r="S194" s="1">
        <f>(Table2[[#This Row],[Close Price]]-Table2[[#This Row],[20D EMA]])/Table2[[#This Row],[20D EMA]]</f>
        <v>6.6001060257996097E-2</v>
      </c>
      <c r="T194" s="1">
        <f>(Table2[[#This Row],[Close Price]]-Table2[[#This Row],[50D EMA]])/Table2[[#This Row],[50D EMA]]</f>
        <v>9.4551767504614442E-2</v>
      </c>
      <c r="U194" s="1">
        <f>(Table2[[#This Row],[Close Price]]-Table2[[#This Row],[200D EMA]])/Table2[[#This Row],[200D EMA]]</f>
        <v>0.20699806122197156</v>
      </c>
      <c r="V194">
        <v>1.2776733562867</v>
      </c>
      <c r="W194">
        <v>473.35</v>
      </c>
      <c r="X194">
        <v>489</v>
      </c>
      <c r="Y194">
        <v>473.35</v>
      </c>
      <c r="Z194">
        <v>489</v>
      </c>
      <c r="AA194">
        <v>411.3</v>
      </c>
      <c r="AB194">
        <v>494.85</v>
      </c>
      <c r="AC194" s="1">
        <f>(Table2[[#This Row],[Close Price]]/Table2[[#This Row],[Day Low]])-1</f>
        <v>1.9541565437836805E-2</v>
      </c>
      <c r="AD194" s="1">
        <f>(Table2[[#This Row],[Day High]]/Table2[[#This Row],[Close Price]])-1</f>
        <v>1.3261500207210952E-2</v>
      </c>
      <c r="AE194" s="1">
        <f>(Table2[[#This Row],[Close Price]]/Table2[[#This Row],[Current Week Low]])-1</f>
        <v>1.9541565437836805E-2</v>
      </c>
      <c r="AF194" s="1">
        <f>(Table2[[#This Row],[Current Week High]]/Table2[[#This Row],[Close Price]])-1</f>
        <v>1.3261500207210952E-2</v>
      </c>
      <c r="AG194" s="1">
        <f>(Table2[[#This Row],[Close Price]]/Table2[[#This Row],[Current Month Low]])-1</f>
        <v>0.17335278385606623</v>
      </c>
      <c r="AH194" s="1">
        <f>(Table2[[#This Row],[Current Month High]]/Table2[[#This Row],[Close Price]])-1</f>
        <v>2.5383340240364705E-2</v>
      </c>
      <c r="AI194">
        <v>2.53833402403647</v>
      </c>
      <c r="AJ194">
        <v>109.09878682842201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0.06</v>
      </c>
      <c r="AM194" t="s">
        <v>3215</v>
      </c>
      <c r="AN194">
        <v>9.7100000000000009</v>
      </c>
      <c r="AO194" t="s">
        <v>3215</v>
      </c>
      <c r="AP194">
        <v>0.126711435569137</v>
      </c>
      <c r="AQ194">
        <f>(Table2[[#This Row],[Sharpe Ratio]]-AVERAGE(Table2[Sharpe Ratio]))/_xlfn.STDEV.P(Table2[Sharpe Ratio])</f>
        <v>0.78257126926082887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3.8156248556991894</v>
      </c>
      <c r="AS194">
        <f>_xlfn.RANK.AVG(Table2[[#This Row],[1Y Return vs Nifty Z-Score]],Table2[1Y Return vs Nifty Z-Score])</f>
        <v>178</v>
      </c>
      <c r="AT194">
        <f>_xlfn.RANK.AVG(Table2[[#This Row],[6M Return vs Nifty Z-Score]],Table2[6M Return vs Nifty Z-Score])</f>
        <v>394</v>
      </c>
      <c r="AU194">
        <f>_xlfn.RANK.AVG(Table2[[#This Row],[Sharpe Ratio Z-Score]],Table2[Sharpe Ratio Z-Score])</f>
        <v>150</v>
      </c>
      <c r="AV194">
        <f>(Table2[[#This Row],[Rank 1Y]]+Table2[[#This Row],[Rank 6M]]+Table2[[#This Row],[Rank Sharpe]])/3</f>
        <v>240.66666666666666</v>
      </c>
    </row>
    <row r="195" spans="1:48" x14ac:dyDescent="0.3">
      <c r="A195" t="s">
        <v>1050</v>
      </c>
      <c r="B195" t="s">
        <v>1051</v>
      </c>
      <c r="C195" t="s">
        <v>3174</v>
      </c>
      <c r="D195" t="s">
        <v>222</v>
      </c>
      <c r="E195">
        <v>13300.031973921999</v>
      </c>
      <c r="F195">
        <v>336.13</v>
      </c>
      <c r="G195">
        <v>53.799674527071197</v>
      </c>
      <c r="H195">
        <f>(Table2[[#This Row],[1Y Return vs Nifty]]-AVERAGE(Table2[1Y Return vs Nifty]))/_xlfn.STDEV.P(Table2[1Y Return vs Nifty])</f>
        <v>0.49521049134967371</v>
      </c>
      <c r="I195">
        <v>48.632913010403897</v>
      </c>
      <c r="J195">
        <f>(Table2[[#This Row],[1M Return vs Nifty]]-AVERAGE(Table2[1M Return vs Nifty]))/_xlfn.STDEV.P(Table2[1M Return vs Nifty])</f>
        <v>4.5919324788413149</v>
      </c>
      <c r="K195">
        <v>9.5139124290707198</v>
      </c>
      <c r="L195">
        <f>(Table2[[#This Row],[6M Return vs Nifty]]-AVERAGE(Table2[6M Return vs Nifty]))/_xlfn.STDEV.P(Table2[6M Return vs Nifty])</f>
        <v>-3.2431498749399289E-2</v>
      </c>
      <c r="M195">
        <v>1.60569451080035</v>
      </c>
      <c r="N195">
        <f>(Table2[[#This Row],[1W Return vs Nifty]]-AVERAGE(Table2[1W Return vs Nifty]))/_xlfn.STDEV.P(Table2[1W Return vs Nifty])</f>
        <v>0.23358458773649304</v>
      </c>
      <c r="O195">
        <v>279.02999999999997</v>
      </c>
      <c r="P195">
        <v>243.07297099923099</v>
      </c>
      <c r="Q195">
        <v>210.60971510908101</v>
      </c>
      <c r="R195">
        <v>81.111004725380496</v>
      </c>
      <c r="S195" s="1">
        <f>(Table2[[#This Row],[Close Price]]-Table2[[#This Row],[20D EMA]])/Table2[[#This Row],[20D EMA]]</f>
        <v>0.20463749417625354</v>
      </c>
      <c r="T195" s="1">
        <f>(Table2[[#This Row],[Close Price]]-Table2[[#This Row],[50D EMA]])/Table2[[#This Row],[50D EMA]]</f>
        <v>0.38283577404031238</v>
      </c>
      <c r="U195" s="1">
        <f>(Table2[[#This Row],[Close Price]]-Table2[[#This Row],[200D EMA]])/Table2[[#This Row],[200D EMA]]</f>
        <v>0.59598525559900362</v>
      </c>
      <c r="V195">
        <v>2.5638056881492099</v>
      </c>
      <c r="W195">
        <v>324.35000000000002</v>
      </c>
      <c r="X195">
        <v>345.4</v>
      </c>
      <c r="Y195">
        <v>324.35000000000002</v>
      </c>
      <c r="Z195">
        <v>345.4</v>
      </c>
      <c r="AA195">
        <v>195</v>
      </c>
      <c r="AB195">
        <v>351</v>
      </c>
      <c r="AC195" s="1">
        <f>(Table2[[#This Row],[Close Price]]/Table2[[#This Row],[Day Low]])-1</f>
        <v>3.6318791429011732E-2</v>
      </c>
      <c r="AD195" s="1">
        <f>(Table2[[#This Row],[Day High]]/Table2[[#This Row],[Close Price]])-1</f>
        <v>2.7578615416654184E-2</v>
      </c>
      <c r="AE195" s="1">
        <f>(Table2[[#This Row],[Close Price]]/Table2[[#This Row],[Current Week Low]])-1</f>
        <v>3.6318791429011732E-2</v>
      </c>
      <c r="AF195" s="1">
        <f>(Table2[[#This Row],[Current Week High]]/Table2[[#This Row],[Close Price]])-1</f>
        <v>2.7578615416654184E-2</v>
      </c>
      <c r="AG195" s="1">
        <f>(Table2[[#This Row],[Close Price]]/Table2[[#This Row],[Current Month Low]])-1</f>
        <v>0.72374358974358977</v>
      </c>
      <c r="AH195" s="1">
        <f>(Table2[[#This Row],[Current Month High]]/Table2[[#This Row],[Close Price]])-1</f>
        <v>4.4238836164579132E-2</v>
      </c>
      <c r="AI195">
        <v>4.4238836164579096</v>
      </c>
      <c r="AJ195">
        <v>132.69643475250899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0.7</v>
      </c>
      <c r="AM195" t="s">
        <v>3215</v>
      </c>
      <c r="AN195">
        <v>57.47</v>
      </c>
      <c r="AO195" t="s">
        <v>3215</v>
      </c>
      <c r="AP195">
        <v>0.100856980095483</v>
      </c>
      <c r="AQ195">
        <f>(Table2[[#This Row],[Sharpe Ratio]]-AVERAGE(Table2[Sharpe Ratio]))/_xlfn.STDEV.P(Table2[Sharpe Ratio])</f>
        <v>0.48430474301716231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5.7726008021952451</v>
      </c>
      <c r="AS195">
        <f>_xlfn.RANK.AVG(Table2[[#This Row],[1Y Return vs Nifty Z-Score]],Table2[1Y Return vs Nifty Z-Score])</f>
        <v>176</v>
      </c>
      <c r="AT195">
        <f>_xlfn.RANK.AVG(Table2[[#This Row],[6M Return vs Nifty Z-Score]],Table2[6M Return vs Nifty Z-Score])</f>
        <v>325</v>
      </c>
      <c r="AU195">
        <f>_xlfn.RANK.AVG(Table2[[#This Row],[Sharpe Ratio Z-Score]],Table2[Sharpe Ratio Z-Score])</f>
        <v>222</v>
      </c>
      <c r="AV195">
        <f>(Table2[[#This Row],[Rank 1Y]]+Table2[[#This Row],[Rank 6M]]+Table2[[#This Row],[Rank Sharpe]])/3</f>
        <v>241</v>
      </c>
    </row>
    <row r="196" spans="1:48" x14ac:dyDescent="0.3">
      <c r="A196" t="s">
        <v>749</v>
      </c>
      <c r="B196" t="s">
        <v>750</v>
      </c>
      <c r="C196" t="s">
        <v>3171</v>
      </c>
      <c r="D196" t="s">
        <v>114</v>
      </c>
      <c r="E196">
        <v>23077.725530600001</v>
      </c>
      <c r="F196">
        <v>921.7</v>
      </c>
      <c r="G196">
        <v>57.519206560361198</v>
      </c>
      <c r="H196">
        <f>(Table2[[#This Row],[1Y Return vs Nifty]]-AVERAGE(Table2[1Y Return vs Nifty]))/_xlfn.STDEV.P(Table2[1Y Return vs Nifty])</f>
        <v>0.55764223720949735</v>
      </c>
      <c r="I196">
        <v>13.353480068225201</v>
      </c>
      <c r="J196">
        <f>(Table2[[#This Row],[1M Return vs Nifty]]-AVERAGE(Table2[1M Return vs Nifty]))/_xlfn.STDEV.P(Table2[1M Return vs Nifty])</f>
        <v>1.3186295733762174</v>
      </c>
      <c r="K196">
        <v>70.222341822153197</v>
      </c>
      <c r="L196">
        <f>(Table2[[#This Row],[6M Return vs Nifty]]-AVERAGE(Table2[6M Return vs Nifty]))/_xlfn.STDEV.P(Table2[6M Return vs Nifty])</f>
        <v>1.8678017821038004</v>
      </c>
      <c r="M196">
        <v>0.395277191869014</v>
      </c>
      <c r="N196">
        <f>(Table2[[#This Row],[1W Return vs Nifty]]-AVERAGE(Table2[1W Return vs Nifty]))/_xlfn.STDEV.P(Table2[1W Return vs Nifty])</f>
        <v>-3.8301850254938755E-3</v>
      </c>
      <c r="O196">
        <v>909.66</v>
      </c>
      <c r="P196">
        <v>845.05280255986895</v>
      </c>
      <c r="Q196">
        <v>674.79525621937796</v>
      </c>
      <c r="R196">
        <v>48.849002590591702</v>
      </c>
      <c r="S196" s="1">
        <f>(Table2[[#This Row],[Close Price]]-Table2[[#This Row],[20D EMA]])/Table2[[#This Row],[20D EMA]]</f>
        <v>1.3235714442758919E-2</v>
      </c>
      <c r="T196" s="1">
        <f>(Table2[[#This Row],[Close Price]]-Table2[[#This Row],[50D EMA]])/Table2[[#This Row],[50D EMA]]</f>
        <v>9.0701074782484875E-2</v>
      </c>
      <c r="U196" s="1">
        <f>(Table2[[#This Row],[Close Price]]-Table2[[#This Row],[200D EMA]])/Table2[[#This Row],[200D EMA]]</f>
        <v>0.36589579061941807</v>
      </c>
      <c r="V196">
        <v>1.4349697200046001</v>
      </c>
      <c r="W196">
        <v>915</v>
      </c>
      <c r="X196">
        <v>972.15</v>
      </c>
      <c r="Y196">
        <v>915</v>
      </c>
      <c r="Z196">
        <v>972.15</v>
      </c>
      <c r="AA196">
        <v>820</v>
      </c>
      <c r="AB196">
        <v>1007.95</v>
      </c>
      <c r="AC196" s="1">
        <f>(Table2[[#This Row],[Close Price]]/Table2[[#This Row],[Day Low]])-1</f>
        <v>7.322404371584712E-3</v>
      </c>
      <c r="AD196" s="1">
        <f>(Table2[[#This Row],[Day High]]/Table2[[#This Row],[Close Price]])-1</f>
        <v>5.4735814256265503E-2</v>
      </c>
      <c r="AE196" s="1">
        <f>(Table2[[#This Row],[Close Price]]/Table2[[#This Row],[Current Week Low]])-1</f>
        <v>7.322404371584712E-3</v>
      </c>
      <c r="AF196" s="1">
        <f>(Table2[[#This Row],[Current Week High]]/Table2[[#This Row],[Close Price]])-1</f>
        <v>5.4735814256265503E-2</v>
      </c>
      <c r="AG196" s="1">
        <f>(Table2[[#This Row],[Close Price]]/Table2[[#This Row],[Current Month Low]])-1</f>
        <v>0.12402439024390244</v>
      </c>
      <c r="AH196" s="1">
        <f>(Table2[[#This Row],[Current Month High]]/Table2[[#This Row],[Close Price]])-1</f>
        <v>9.3577085819680939E-2</v>
      </c>
      <c r="AI196">
        <v>9.3577085819680903</v>
      </c>
      <c r="AJ196">
        <v>104.731230564193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0.19</v>
      </c>
      <c r="AM196" t="s">
        <v>3215</v>
      </c>
      <c r="AN196">
        <v>4.9800000000000004</v>
      </c>
      <c r="AO196" t="s">
        <v>3215</v>
      </c>
      <c r="AQ196">
        <f>(Table2[[#This Row],[Sharpe Ratio]]-AVERAGE(Table2[Sharpe Ratio]))/_xlfn.STDEV.P(Table2[Sharpe Ratio])</f>
        <v>-0.67921854723973452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3.0610248604242867</v>
      </c>
      <c r="AS196">
        <f>_xlfn.RANK.AVG(Table2[[#This Row],[1Y Return vs Nifty Z-Score]],Table2[1Y Return vs Nifty Z-Score])</f>
        <v>163</v>
      </c>
      <c r="AT196">
        <f>_xlfn.RANK.AVG(Table2[[#This Row],[6M Return vs Nifty Z-Score]],Table2[6M Return vs Nifty Z-Score])</f>
        <v>36</v>
      </c>
      <c r="AU196">
        <f>_xlfn.RANK.AVG(Table2[[#This Row],[Sharpe Ratio Z-Score]],Table2[Sharpe Ratio Z-Score])</f>
        <v>527.5</v>
      </c>
      <c r="AV196">
        <f>(Table2[[#This Row],[Rank 1Y]]+Table2[[#This Row],[Rank 6M]]+Table2[[#This Row],[Rank Sharpe]])/3</f>
        <v>242.16666666666666</v>
      </c>
    </row>
    <row r="197" spans="1:48" x14ac:dyDescent="0.3">
      <c r="A197" t="s">
        <v>1495</v>
      </c>
      <c r="B197" t="s">
        <v>1496</v>
      </c>
      <c r="C197" t="s">
        <v>3171</v>
      </c>
      <c r="D197" t="s">
        <v>114</v>
      </c>
      <c r="E197">
        <v>7011.9012400699903</v>
      </c>
      <c r="F197">
        <v>1162.3</v>
      </c>
      <c r="G197">
        <v>39.999495522542801</v>
      </c>
      <c r="H197">
        <f>(Table2[[#This Row],[1Y Return vs Nifty]]-AVERAGE(Table2[1Y Return vs Nifty]))/_xlfn.STDEV.P(Table2[1Y Return vs Nifty])</f>
        <v>0.26357671034719721</v>
      </c>
      <c r="I197">
        <v>-3.8748427710726299</v>
      </c>
      <c r="J197">
        <f>(Table2[[#This Row],[1M Return vs Nifty]]-AVERAGE(Table2[1M Return vs Nifty]))/_xlfn.STDEV.P(Table2[1M Return vs Nifty])</f>
        <v>-0.27985187893597152</v>
      </c>
      <c r="K197">
        <v>23.568332642809299</v>
      </c>
      <c r="L197">
        <f>(Table2[[#This Row],[6M Return vs Nifty]]-AVERAGE(Table2[6M Return vs Nifty]))/_xlfn.STDEV.P(Table2[6M Return vs Nifty])</f>
        <v>0.4074856149073926</v>
      </c>
      <c r="M197">
        <v>-1.61916866851946</v>
      </c>
      <c r="N197">
        <f>(Table2[[#This Row],[1W Return vs Nifty]]-AVERAGE(Table2[1W Return vs Nifty]))/_xlfn.STDEV.P(Table2[1W Return vs Nifty])</f>
        <v>-0.39894945397953074</v>
      </c>
      <c r="O197">
        <v>977.08</v>
      </c>
      <c r="P197">
        <v>1186.68986160245</v>
      </c>
      <c r="Q197">
        <v>1021.56786894428</v>
      </c>
      <c r="R197">
        <v>31.152462358306</v>
      </c>
      <c r="S197" s="1">
        <f>(Table2[[#This Row],[Close Price]]-Table2[[#This Row],[20D EMA]])/Table2[[#This Row],[20D EMA]]</f>
        <v>0.189564825807508</v>
      </c>
      <c r="T197" s="1">
        <f>(Table2[[#This Row],[Close Price]]-Table2[[#This Row],[50D EMA]])/Table2[[#This Row],[50D EMA]]</f>
        <v>-2.0552852427267867E-2</v>
      </c>
      <c r="U197" s="1">
        <f>(Table2[[#This Row],[Close Price]]-Table2[[#This Row],[200D EMA]])/Table2[[#This Row],[200D EMA]]</f>
        <v>0.13776092155400005</v>
      </c>
      <c r="V197">
        <v>0.36097344180003899</v>
      </c>
      <c r="W197">
        <v>1160</v>
      </c>
      <c r="X197">
        <v>1172</v>
      </c>
      <c r="Y197">
        <v>1158</v>
      </c>
      <c r="Z197">
        <v>1190.7</v>
      </c>
      <c r="AA197">
        <v>1158</v>
      </c>
      <c r="AB197">
        <v>1190.7</v>
      </c>
      <c r="AC197" s="1">
        <f>(Table2[[#This Row],[Close Price]]/Table2[[#This Row],[Day Low]])-1</f>
        <v>1.9827586206895287E-3</v>
      </c>
      <c r="AD197" s="1">
        <f>(Table2[[#This Row],[Day High]]/Table2[[#This Row],[Close Price]])-1</f>
        <v>8.3455218102039819E-3</v>
      </c>
      <c r="AE197" s="1">
        <f>(Table2[[#This Row],[Close Price]]/Table2[[#This Row],[Current Week Low]])-1</f>
        <v>3.713298791018893E-3</v>
      </c>
      <c r="AF197" s="1">
        <f>(Table2[[#This Row],[Current Week High]]/Table2[[#This Row],[Close Price]])-1</f>
        <v>2.443431127935991E-2</v>
      </c>
      <c r="AG197" s="1">
        <f>(Table2[[#This Row],[Close Price]]/Table2[[#This Row],[Current Month Low]])-1</f>
        <v>3.713298791018893E-3</v>
      </c>
      <c r="AH197" s="1">
        <f>(Table2[[#This Row],[Current Month High]]/Table2[[#This Row],[Close Price]])-1</f>
        <v>2.443431127935991E-2</v>
      </c>
      <c r="AI197">
        <v>15.8134732857265</v>
      </c>
      <c r="AJ197">
        <v>78.472168905949999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-7.0000000000000007E-2</v>
      </c>
      <c r="AM197" t="s">
        <v>3214</v>
      </c>
      <c r="AN197">
        <v>-5.15</v>
      </c>
      <c r="AO197" t="s">
        <v>3214</v>
      </c>
      <c r="AP197">
        <v>6.9923689812644005E-2</v>
      </c>
      <c r="AQ197">
        <f>(Table2[[#This Row],[Sharpe Ratio]]-AVERAGE(Table2[Sharpe Ratio]))/_xlfn.STDEV.P(Table2[Sharpe Ratio])</f>
        <v>0.12744690675945697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229</v>
      </c>
      <c r="AT197">
        <f>_xlfn.RANK.AVG(Table2[[#This Row],[6M Return vs Nifty Z-Score]],Table2[6M Return vs Nifty Z-Score])</f>
        <v>186</v>
      </c>
      <c r="AU197">
        <f>_xlfn.RANK.AVG(Table2[[#This Row],[Sharpe Ratio Z-Score]],Table2[Sharpe Ratio Z-Score])</f>
        <v>312</v>
      </c>
      <c r="AV197">
        <f>(Table2[[#This Row],[Rank 1Y]]+Table2[[#This Row],[Rank 6M]]+Table2[[#This Row],[Rank Sharpe]])/3</f>
        <v>242.33333333333334</v>
      </c>
    </row>
    <row r="198" spans="1:48" x14ac:dyDescent="0.3">
      <c r="A198" t="s">
        <v>861</v>
      </c>
      <c r="B198" t="s">
        <v>862</v>
      </c>
      <c r="C198" t="s">
        <v>3167</v>
      </c>
      <c r="D198" t="s">
        <v>174</v>
      </c>
      <c r="E198">
        <v>19166.840043119999</v>
      </c>
      <c r="F198">
        <v>1940.4</v>
      </c>
      <c r="G198">
        <v>43.521481378889703</v>
      </c>
      <c r="H198">
        <f>(Table2[[#This Row],[1Y Return vs Nifty]]-AVERAGE(Table2[1Y Return vs Nifty]))/_xlfn.STDEV.P(Table2[1Y Return vs Nifty])</f>
        <v>0.32269267545715535</v>
      </c>
      <c r="I198">
        <v>6.2278296067427101</v>
      </c>
      <c r="J198">
        <f>(Table2[[#This Row],[1M Return vs Nifty]]-AVERAGE(Table2[1M Return vs Nifty]))/_xlfn.STDEV.P(Table2[1M Return vs Nifty])</f>
        <v>0.65749614764551068</v>
      </c>
      <c r="K198">
        <v>24.496811951418302</v>
      </c>
      <c r="L198">
        <f>(Table2[[#This Row],[6M Return vs Nifty]]-AVERAGE(Table2[6M Return vs Nifty]))/_xlfn.STDEV.P(Table2[6M Return vs Nifty])</f>
        <v>0.43654792635970363</v>
      </c>
      <c r="M198">
        <v>2.8525896726980702</v>
      </c>
      <c r="N198">
        <f>(Table2[[#This Row],[1W Return vs Nifty]]-AVERAGE(Table2[1W Return vs Nifty]))/_xlfn.STDEV.P(Table2[1W Return vs Nifty])</f>
        <v>0.47815423069346175</v>
      </c>
      <c r="O198">
        <v>1890.21</v>
      </c>
      <c r="P198">
        <v>1814.92303489591</v>
      </c>
      <c r="Q198">
        <v>1538.91270704829</v>
      </c>
      <c r="R198">
        <v>61.922420964239798</v>
      </c>
      <c r="S198" s="1">
        <f>(Table2[[#This Row],[Close Price]]-Table2[[#This Row],[20D EMA]])/Table2[[#This Row],[20D EMA]]</f>
        <v>2.6552605266081573E-2</v>
      </c>
      <c r="T198" s="1">
        <f>(Table2[[#This Row],[Close Price]]-Table2[[#This Row],[50D EMA]])/Table2[[#This Row],[50D EMA]]</f>
        <v>6.9136245830549253E-2</v>
      </c>
      <c r="U198" s="1">
        <f>(Table2[[#This Row],[Close Price]]-Table2[[#This Row],[200D EMA]])/Table2[[#This Row],[200D EMA]]</f>
        <v>0.26089023185842836</v>
      </c>
      <c r="V198">
        <v>1.3330358789222501</v>
      </c>
      <c r="W198">
        <v>1918.3</v>
      </c>
      <c r="X198">
        <v>1954.95</v>
      </c>
      <c r="Y198">
        <v>1918.3</v>
      </c>
      <c r="Z198">
        <v>1954.95</v>
      </c>
      <c r="AA198">
        <v>1790.05</v>
      </c>
      <c r="AB198">
        <v>1988</v>
      </c>
      <c r="AC198" s="1">
        <f>(Table2[[#This Row],[Close Price]]/Table2[[#This Row],[Day Low]])-1</f>
        <v>1.1520617213157447E-2</v>
      </c>
      <c r="AD198" s="1">
        <f>(Table2[[#This Row],[Day High]]/Table2[[#This Row],[Close Price]])-1</f>
        <v>7.4984539270253059E-3</v>
      </c>
      <c r="AE198" s="1">
        <f>(Table2[[#This Row],[Close Price]]/Table2[[#This Row],[Current Week Low]])-1</f>
        <v>1.1520617213157447E-2</v>
      </c>
      <c r="AF198" s="1">
        <f>(Table2[[#This Row],[Current Week High]]/Table2[[#This Row],[Close Price]])-1</f>
        <v>7.4984539270253059E-3</v>
      </c>
      <c r="AG198" s="1">
        <f>(Table2[[#This Row],[Close Price]]/Table2[[#This Row],[Current Month Low]])-1</f>
        <v>8.3992067260691083E-2</v>
      </c>
      <c r="AH198" s="1">
        <f>(Table2[[#This Row],[Current Month High]]/Table2[[#This Row],[Close Price]])-1</f>
        <v>2.4531024531024404E-2</v>
      </c>
      <c r="AI198">
        <v>2.4531024531024399</v>
      </c>
      <c r="AJ198">
        <v>98.252873563218301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0.11</v>
      </c>
      <c r="AM198" t="s">
        <v>3215</v>
      </c>
      <c r="AN198">
        <v>6.04</v>
      </c>
      <c r="AO198" t="s">
        <v>3215</v>
      </c>
      <c r="AP198">
        <v>6.2928371458244994E-2</v>
      </c>
      <c r="AQ198">
        <f>(Table2[[#This Row],[Sharpe Ratio]]-AVERAGE(Table2[Sharpe Ratio]))/_xlfn.STDEV.P(Table2[Sharpe Ratio])</f>
        <v>4.6746336304152182E-2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1.9416373164599836</v>
      </c>
      <c r="AS198">
        <f>_xlfn.RANK.AVG(Table2[[#This Row],[1Y Return vs Nifty Z-Score]],Table2[1Y Return vs Nifty Z-Score])</f>
        <v>216</v>
      </c>
      <c r="AT198">
        <f>_xlfn.RANK.AVG(Table2[[#This Row],[6M Return vs Nifty Z-Score]],Table2[6M Return vs Nifty Z-Score])</f>
        <v>182</v>
      </c>
      <c r="AU198">
        <f>_xlfn.RANK.AVG(Table2[[#This Row],[Sharpe Ratio Z-Score]],Table2[Sharpe Ratio Z-Score])</f>
        <v>331</v>
      </c>
      <c r="AV198">
        <f>(Table2[[#This Row],[Rank 1Y]]+Table2[[#This Row],[Rank 6M]]+Table2[[#This Row],[Rank Sharpe]])/3</f>
        <v>243</v>
      </c>
    </row>
    <row r="199" spans="1:48" x14ac:dyDescent="0.3">
      <c r="A199" t="s">
        <v>1659</v>
      </c>
      <c r="B199" t="s">
        <v>1660</v>
      </c>
      <c r="C199" t="s">
        <v>3171</v>
      </c>
      <c r="D199" t="s">
        <v>988</v>
      </c>
      <c r="E199">
        <v>5449.277512224</v>
      </c>
      <c r="F199">
        <v>42.72</v>
      </c>
      <c r="G199">
        <v>34.794497990318298</v>
      </c>
      <c r="H199">
        <f>(Table2[[#This Row],[1Y Return vs Nifty]]-AVERAGE(Table2[1Y Return vs Nifty]))/_xlfn.STDEV.P(Table2[1Y Return vs Nifty])</f>
        <v>0.17621166543712047</v>
      </c>
      <c r="I199">
        <v>-4.7251347807358304</v>
      </c>
      <c r="J199">
        <f>(Table2[[#This Row],[1M Return vs Nifty]]-AVERAGE(Table2[1M Return vs Nifty]))/_xlfn.STDEV.P(Table2[1M Return vs Nifty])</f>
        <v>-0.35874383024045953</v>
      </c>
      <c r="K199">
        <v>18.314224216732999</v>
      </c>
      <c r="L199">
        <f>(Table2[[#This Row],[6M Return vs Nifty]]-AVERAGE(Table2[6M Return vs Nifty]))/_xlfn.STDEV.P(Table2[6M Return vs Nifty])</f>
        <v>0.24302687676749507</v>
      </c>
      <c r="M199">
        <v>9.7387937838451109</v>
      </c>
      <c r="N199">
        <f>(Table2[[#This Row],[1W Return vs Nifty]]-AVERAGE(Table2[1W Return vs Nifty]))/_xlfn.STDEV.P(Table2[1W Return vs Nifty])</f>
        <v>1.8288343297555421</v>
      </c>
      <c r="O199">
        <v>34.630000000000003</v>
      </c>
      <c r="P199">
        <v>40.034272422533803</v>
      </c>
      <c r="Q199">
        <v>35.376661472082397</v>
      </c>
      <c r="R199">
        <v>72.457516635939697</v>
      </c>
      <c r="S199" s="1">
        <f>(Table2[[#This Row],[Close Price]]-Table2[[#This Row],[20D EMA]])/Table2[[#This Row],[20D EMA]]</f>
        <v>0.23361247473289043</v>
      </c>
      <c r="T199" s="1">
        <f>(Table2[[#This Row],[Close Price]]-Table2[[#This Row],[50D EMA]])/Table2[[#This Row],[50D EMA]]</f>
        <v>6.7085709691941331E-2</v>
      </c>
      <c r="U199" s="1">
        <f>(Table2[[#This Row],[Close Price]]-Table2[[#This Row],[200D EMA]])/Table2[[#This Row],[200D EMA]]</f>
        <v>0.2075757921281696</v>
      </c>
      <c r="V199">
        <v>0.986670266605711</v>
      </c>
      <c r="W199">
        <v>42.38</v>
      </c>
      <c r="X199">
        <v>44.84</v>
      </c>
      <c r="Y199">
        <v>41.5</v>
      </c>
      <c r="Z199">
        <v>43.29</v>
      </c>
      <c r="AA199">
        <v>41.5</v>
      </c>
      <c r="AB199">
        <v>43.29</v>
      </c>
      <c r="AC199" s="1">
        <f>(Table2[[#This Row],[Close Price]]/Table2[[#This Row],[Day Low]])-1</f>
        <v>8.0226521944313234E-3</v>
      </c>
      <c r="AD199" s="1">
        <f>(Table2[[#This Row],[Day High]]/Table2[[#This Row],[Close Price]])-1</f>
        <v>4.9625468164794073E-2</v>
      </c>
      <c r="AE199" s="1">
        <f>(Table2[[#This Row],[Close Price]]/Table2[[#This Row],[Current Week Low]])-1</f>
        <v>2.9397590361445847E-2</v>
      </c>
      <c r="AF199" s="1">
        <f>(Table2[[#This Row],[Current Week High]]/Table2[[#This Row],[Close Price]])-1</f>
        <v>1.3342696629213391E-2</v>
      </c>
      <c r="AG199" s="1">
        <f>(Table2[[#This Row],[Close Price]]/Table2[[#This Row],[Current Month Low]])-1</f>
        <v>2.9397590361445847E-2</v>
      </c>
      <c r="AH199" s="1">
        <f>(Table2[[#This Row],[Current Month High]]/Table2[[#This Row],[Close Price]])-1</f>
        <v>1.3342696629213391E-2</v>
      </c>
      <c r="AI199">
        <v>7.9119850187266003</v>
      </c>
      <c r="AJ199">
        <v>89.866666666666603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-0.12</v>
      </c>
      <c r="AM199" t="s">
        <v>3214</v>
      </c>
      <c r="AN199">
        <v>9.4</v>
      </c>
      <c r="AO199" t="s">
        <v>3215</v>
      </c>
      <c r="AP199">
        <v>8.6266604512387005E-2</v>
      </c>
      <c r="AQ199">
        <f>(Table2[[#This Row],[Sharpe Ratio]]-AVERAGE(Table2[Sharpe Ratio]))/_xlfn.STDEV.P(Table2[Sharpe Ratio])</f>
        <v>0.31598479343651809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244</v>
      </c>
      <c r="AT199">
        <f>_xlfn.RANK.AVG(Table2[[#This Row],[6M Return vs Nifty Z-Score]],Table2[6M Return vs Nifty Z-Score])</f>
        <v>235</v>
      </c>
      <c r="AU199">
        <f>_xlfn.RANK.AVG(Table2[[#This Row],[Sharpe Ratio Z-Score]],Table2[Sharpe Ratio Z-Score])</f>
        <v>261</v>
      </c>
      <c r="AV199">
        <f>(Table2[[#This Row],[Rank 1Y]]+Table2[[#This Row],[Rank 6M]]+Table2[[#This Row],[Rank Sharpe]])/3</f>
        <v>246.66666666666666</v>
      </c>
    </row>
    <row r="200" spans="1:48" x14ac:dyDescent="0.3">
      <c r="A200" t="s">
        <v>1231</v>
      </c>
      <c r="B200" t="s">
        <v>1232</v>
      </c>
      <c r="C200" t="s">
        <v>3173</v>
      </c>
      <c r="D200" t="s">
        <v>276</v>
      </c>
      <c r="E200">
        <v>9845.0674724500004</v>
      </c>
      <c r="F200">
        <v>959.35</v>
      </c>
      <c r="G200">
        <v>58.332440832551598</v>
      </c>
      <c r="H200">
        <f>(Table2[[#This Row],[1Y Return vs Nifty]]-AVERAGE(Table2[1Y Return vs Nifty]))/_xlfn.STDEV.P(Table2[1Y Return vs Nifty])</f>
        <v>0.57129224343379681</v>
      </c>
      <c r="I200">
        <v>-4.3530599804685997</v>
      </c>
      <c r="J200">
        <f>(Table2[[#This Row],[1M Return vs Nifty]]-AVERAGE(Table2[1M Return vs Nifty]))/_xlfn.STDEV.P(Table2[1M Return vs Nifty])</f>
        <v>-0.32422191695570879</v>
      </c>
      <c r="K200">
        <v>29.553846637190301</v>
      </c>
      <c r="L200">
        <f>(Table2[[#This Row],[6M Return vs Nifty]]-AVERAGE(Table2[6M Return vs Nifty]))/_xlfn.STDEV.P(Table2[6M Return vs Nifty])</f>
        <v>0.59483806346919588</v>
      </c>
      <c r="M200">
        <v>-1.3457421720376801</v>
      </c>
      <c r="N200">
        <f>(Table2[[#This Row],[1W Return vs Nifty]]-AVERAGE(Table2[1W Return vs Nifty]))/_xlfn.STDEV.P(Table2[1W Return vs Nifty])</f>
        <v>-0.34531878585042536</v>
      </c>
      <c r="O200">
        <v>908.71</v>
      </c>
      <c r="P200">
        <v>875.21587250284801</v>
      </c>
      <c r="Q200">
        <v>749.68924406734004</v>
      </c>
      <c r="R200">
        <v>66.120900932430601</v>
      </c>
      <c r="S200" s="1">
        <f>(Table2[[#This Row],[Close Price]]-Table2[[#This Row],[20D EMA]])/Table2[[#This Row],[20D EMA]]</f>
        <v>5.5727349759549231E-2</v>
      </c>
      <c r="T200" s="1">
        <f>(Table2[[#This Row],[Close Price]]-Table2[[#This Row],[50D EMA]])/Table2[[#This Row],[50D EMA]]</f>
        <v>9.6129572303749813E-2</v>
      </c>
      <c r="U200" s="1">
        <f>(Table2[[#This Row],[Close Price]]-Table2[[#This Row],[200D EMA]])/Table2[[#This Row],[200D EMA]]</f>
        <v>0.27966355072026006</v>
      </c>
      <c r="V200">
        <v>0.89077562345665295</v>
      </c>
      <c r="W200">
        <v>879.7</v>
      </c>
      <c r="X200">
        <v>988.65</v>
      </c>
      <c r="Y200">
        <v>879.7</v>
      </c>
      <c r="Z200">
        <v>988.65</v>
      </c>
      <c r="AA200">
        <v>872</v>
      </c>
      <c r="AB200">
        <v>988.65</v>
      </c>
      <c r="AC200" s="1">
        <f>(Table2[[#This Row],[Close Price]]/Table2[[#This Row],[Day Low]])-1</f>
        <v>9.054223030578612E-2</v>
      </c>
      <c r="AD200" s="1">
        <f>(Table2[[#This Row],[Day High]]/Table2[[#This Row],[Close Price]])-1</f>
        <v>3.0541512482409994E-2</v>
      </c>
      <c r="AE200" s="1">
        <f>(Table2[[#This Row],[Close Price]]/Table2[[#This Row],[Current Week Low]])-1</f>
        <v>9.054223030578612E-2</v>
      </c>
      <c r="AF200" s="1">
        <f>(Table2[[#This Row],[Current Week High]]/Table2[[#This Row],[Close Price]])-1</f>
        <v>3.0541512482409994E-2</v>
      </c>
      <c r="AG200" s="1">
        <f>(Table2[[#This Row],[Close Price]]/Table2[[#This Row],[Current Month Low]])-1</f>
        <v>0.10017201834862388</v>
      </c>
      <c r="AH200" s="1">
        <f>(Table2[[#This Row],[Current Month High]]/Table2[[#This Row],[Close Price]])-1</f>
        <v>3.0541512482409994E-2</v>
      </c>
      <c r="AI200">
        <v>3.05415124824099</v>
      </c>
      <c r="AJ200">
        <v>96.648560008199198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7.0000000000000007E-2</v>
      </c>
      <c r="AM200" t="s">
        <v>3215</v>
      </c>
      <c r="AN200">
        <v>2.29</v>
      </c>
      <c r="AO200" t="s">
        <v>3215</v>
      </c>
      <c r="AP200">
        <v>2.8112817280857998E-2</v>
      </c>
      <c r="AQ200">
        <f>(Table2[[#This Row],[Sharpe Ratio]]-AVERAGE(Table2[Sharpe Ratio]))/_xlfn.STDEV.P(Table2[Sharpe Ratio])</f>
        <v>-0.35489872693530128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0.14169087716155726</v>
      </c>
      <c r="AS200">
        <f>_xlfn.RANK.AVG(Table2[[#This Row],[1Y Return vs Nifty Z-Score]],Table2[1Y Return vs Nifty Z-Score])</f>
        <v>160</v>
      </c>
      <c r="AT200">
        <f>_xlfn.RANK.AVG(Table2[[#This Row],[6M Return vs Nifty Z-Score]],Table2[6M Return vs Nifty Z-Score])</f>
        <v>155</v>
      </c>
      <c r="AU200">
        <f>_xlfn.RANK.AVG(Table2[[#This Row],[Sharpe Ratio Z-Score]],Table2[Sharpe Ratio Z-Score])</f>
        <v>429</v>
      </c>
      <c r="AV200">
        <f>(Table2[[#This Row],[Rank 1Y]]+Table2[[#This Row],[Rank 6M]]+Table2[[#This Row],[Rank Sharpe]])/3</f>
        <v>248</v>
      </c>
    </row>
    <row r="201" spans="1:48" x14ac:dyDescent="0.3">
      <c r="A201" t="s">
        <v>475</v>
      </c>
      <c r="B201" t="s">
        <v>476</v>
      </c>
      <c r="C201" t="s">
        <v>3173</v>
      </c>
      <c r="D201" t="s">
        <v>54</v>
      </c>
      <c r="E201">
        <v>46595.976681870001</v>
      </c>
      <c r="F201">
        <v>2750.55</v>
      </c>
      <c r="G201">
        <v>43.718460459420797</v>
      </c>
      <c r="H201">
        <f>(Table2[[#This Row],[1Y Return vs Nifty]]-AVERAGE(Table2[1Y Return vs Nifty]))/_xlfn.STDEV.P(Table2[1Y Return vs Nifty])</f>
        <v>0.32599893758512027</v>
      </c>
      <c r="I201">
        <v>-5.4566368614794696</v>
      </c>
      <c r="J201">
        <f>(Table2[[#This Row],[1M Return vs Nifty]]-AVERAGE(Table2[1M Return vs Nifty]))/_xlfn.STDEV.P(Table2[1M Return vs Nifty])</f>
        <v>-0.42661419227763492</v>
      </c>
      <c r="K201">
        <v>22.871789936900502</v>
      </c>
      <c r="L201">
        <f>(Table2[[#This Row],[6M Return vs Nifty]]-AVERAGE(Table2[6M Return vs Nifty]))/_xlfn.STDEV.P(Table2[6M Return vs Nifty])</f>
        <v>0.38568314621341154</v>
      </c>
      <c r="M201">
        <v>-0.667277005942299</v>
      </c>
      <c r="N201">
        <f>(Table2[[#This Row],[1W Return vs Nifty]]-AVERAGE(Table2[1W Return vs Nifty]))/_xlfn.STDEV.P(Table2[1W Return vs Nifty])</f>
        <v>-0.21224265523319966</v>
      </c>
      <c r="O201">
        <v>2771.22</v>
      </c>
      <c r="P201">
        <v>2752.50917542156</v>
      </c>
      <c r="Q201">
        <v>2375.0816261882301</v>
      </c>
      <c r="R201">
        <v>48.116765427593798</v>
      </c>
      <c r="S201" s="1">
        <f>(Table2[[#This Row],[Close Price]]-Table2[[#This Row],[20D EMA]])/Table2[[#This Row],[20D EMA]]</f>
        <v>-7.4588087557103441E-3</v>
      </c>
      <c r="T201" s="1">
        <f>(Table2[[#This Row],[Close Price]]-Table2[[#This Row],[50D EMA]])/Table2[[#This Row],[50D EMA]]</f>
        <v>-7.1177798027132508E-4</v>
      </c>
      <c r="U201" s="1">
        <f>(Table2[[#This Row],[Close Price]]-Table2[[#This Row],[200D EMA]])/Table2[[#This Row],[200D EMA]]</f>
        <v>0.15808651360515955</v>
      </c>
      <c r="V201">
        <v>0.50935791284840204</v>
      </c>
      <c r="W201">
        <v>2700.05</v>
      </c>
      <c r="X201">
        <v>2782.25</v>
      </c>
      <c r="Y201">
        <v>2700.05</v>
      </c>
      <c r="Z201">
        <v>2782.25</v>
      </c>
      <c r="AA201">
        <v>2676.25</v>
      </c>
      <c r="AB201">
        <v>2922.8</v>
      </c>
      <c r="AC201" s="1">
        <f>(Table2[[#This Row],[Close Price]]/Table2[[#This Row],[Day Low]])-1</f>
        <v>1.8703357345234428E-2</v>
      </c>
      <c r="AD201" s="1">
        <f>(Table2[[#This Row],[Day High]]/Table2[[#This Row],[Close Price]])-1</f>
        <v>1.152496773372591E-2</v>
      </c>
      <c r="AE201" s="1">
        <f>(Table2[[#This Row],[Close Price]]/Table2[[#This Row],[Current Week Low]])-1</f>
        <v>1.8703357345234428E-2</v>
      </c>
      <c r="AF201" s="1">
        <f>(Table2[[#This Row],[Current Week High]]/Table2[[#This Row],[Close Price]])-1</f>
        <v>1.152496773372591E-2</v>
      </c>
      <c r="AG201" s="1">
        <f>(Table2[[#This Row],[Close Price]]/Table2[[#This Row],[Current Month Low]])-1</f>
        <v>2.7762727697337786E-2</v>
      </c>
      <c r="AH201" s="1">
        <f>(Table2[[#This Row],[Current Month High]]/Table2[[#This Row],[Close Price]])-1</f>
        <v>6.262383886859002E-2</v>
      </c>
      <c r="AI201">
        <v>12.268455399829101</v>
      </c>
      <c r="AJ201">
        <v>98.588498610158496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-0.05</v>
      </c>
      <c r="AM201" t="s">
        <v>3214</v>
      </c>
      <c r="AN201">
        <v>-3.89</v>
      </c>
      <c r="AO201" t="s">
        <v>3214</v>
      </c>
      <c r="AP201">
        <v>6.0373541069431998E-2</v>
      </c>
      <c r="AQ201">
        <f>(Table2[[#This Row],[Sharpe Ratio]]-AVERAGE(Table2[Sharpe Ratio]))/_xlfn.STDEV.P(Table2[Sharpe Ratio])</f>
        <v>1.7272871431162823E-2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9.0098107718860038E-2</v>
      </c>
      <c r="AS201">
        <f>_xlfn.RANK.AVG(Table2[[#This Row],[1Y Return vs Nifty Z-Score]],Table2[1Y Return vs Nifty Z-Score])</f>
        <v>214</v>
      </c>
      <c r="AT201">
        <f>_xlfn.RANK.AVG(Table2[[#This Row],[6M Return vs Nifty Z-Score]],Table2[6M Return vs Nifty Z-Score])</f>
        <v>191</v>
      </c>
      <c r="AU201">
        <f>_xlfn.RANK.AVG(Table2[[#This Row],[Sharpe Ratio Z-Score]],Table2[Sharpe Ratio Z-Score])</f>
        <v>342</v>
      </c>
      <c r="AV201">
        <f>(Table2[[#This Row],[Rank 1Y]]+Table2[[#This Row],[Rank 6M]]+Table2[[#This Row],[Rank Sharpe]])/3</f>
        <v>249</v>
      </c>
    </row>
    <row r="202" spans="1:48" x14ac:dyDescent="0.3">
      <c r="A202" t="s">
        <v>453</v>
      </c>
      <c r="B202" t="s">
        <v>454</v>
      </c>
      <c r="C202" t="s">
        <v>3183</v>
      </c>
      <c r="D202" t="s">
        <v>390</v>
      </c>
      <c r="E202">
        <v>49323.720829334998</v>
      </c>
      <c r="F202">
        <v>1674.65</v>
      </c>
      <c r="G202">
        <v>14.6478470634445</v>
      </c>
      <c r="H202">
        <f>(Table2[[#This Row],[1Y Return vs Nifty]]-AVERAGE(Table2[1Y Return vs Nifty]))/_xlfn.STDEV.P(Table2[1Y Return vs Nifty])</f>
        <v>-0.16194662419068154</v>
      </c>
      <c r="I202">
        <v>-6.7051224187142404</v>
      </c>
      <c r="J202">
        <f>(Table2[[#This Row],[1M Return vs Nifty]]-AVERAGE(Table2[1M Return vs Nifty]))/_xlfn.STDEV.P(Table2[1M Return vs Nifty])</f>
        <v>-0.54245141133457508</v>
      </c>
      <c r="K202">
        <v>34.662676740722901</v>
      </c>
      <c r="L202">
        <f>(Table2[[#This Row],[6M Return vs Nifty]]-AVERAGE(Table2[6M Return vs Nifty]))/_xlfn.STDEV.P(Table2[6M Return vs Nifty])</f>
        <v>0.75474944786853493</v>
      </c>
      <c r="M202">
        <v>0.34057941360583699</v>
      </c>
      <c r="N202">
        <f>(Table2[[#This Row],[1W Return vs Nifty]]-AVERAGE(Table2[1W Return vs Nifty]))/_xlfn.STDEV.P(Table2[1W Return vs Nifty])</f>
        <v>-1.4558766312155377E-2</v>
      </c>
      <c r="O202">
        <v>1682.79</v>
      </c>
      <c r="P202">
        <v>1661.02563945427</v>
      </c>
      <c r="Q202">
        <v>1418.8622210532301</v>
      </c>
      <c r="R202">
        <v>49.201247512372802</v>
      </c>
      <c r="S202" s="1">
        <f>(Table2[[#This Row],[Close Price]]-Table2[[#This Row],[20D EMA]])/Table2[[#This Row],[20D EMA]]</f>
        <v>-4.8372048799908921E-3</v>
      </c>
      <c r="T202" s="1">
        <f>(Table2[[#This Row],[Close Price]]-Table2[[#This Row],[50D EMA]])/Table2[[#This Row],[50D EMA]]</f>
        <v>8.2023782307215475E-3</v>
      </c>
      <c r="U202" s="1">
        <f>(Table2[[#This Row],[Close Price]]-Table2[[#This Row],[200D EMA]])/Table2[[#This Row],[200D EMA]]</f>
        <v>0.18027668589054205</v>
      </c>
      <c r="V202">
        <v>1.0701500136820501</v>
      </c>
      <c r="W202">
        <v>1636.1</v>
      </c>
      <c r="X202">
        <v>1680.9</v>
      </c>
      <c r="Y202">
        <v>1636.1</v>
      </c>
      <c r="Z202">
        <v>1680.9</v>
      </c>
      <c r="AA202">
        <v>1606.9</v>
      </c>
      <c r="AB202">
        <v>1773.55</v>
      </c>
      <c r="AC202" s="1">
        <f>(Table2[[#This Row],[Close Price]]/Table2[[#This Row],[Day Low]])-1</f>
        <v>2.3562129454189895E-2</v>
      </c>
      <c r="AD202" s="1">
        <f>(Table2[[#This Row],[Day High]]/Table2[[#This Row],[Close Price]])-1</f>
        <v>3.7321231302063218E-3</v>
      </c>
      <c r="AE202" s="1">
        <f>(Table2[[#This Row],[Close Price]]/Table2[[#This Row],[Current Week Low]])-1</f>
        <v>2.3562129454189895E-2</v>
      </c>
      <c r="AF202" s="1">
        <f>(Table2[[#This Row],[Current Week High]]/Table2[[#This Row],[Close Price]])-1</f>
        <v>3.7321231302063218E-3</v>
      </c>
      <c r="AG202" s="1">
        <f>(Table2[[#This Row],[Close Price]]/Table2[[#This Row],[Current Month Low]])-1</f>
        <v>4.216192669114438E-2</v>
      </c>
      <c r="AH202" s="1">
        <f>(Table2[[#This Row],[Current Month High]]/Table2[[#This Row],[Close Price]])-1</f>
        <v>5.9057116412384536E-2</v>
      </c>
      <c r="AI202">
        <v>6.8282924790254498</v>
      </c>
      <c r="AJ202">
        <v>64.334429125165599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</v>
      </c>
      <c r="AM202" t="s">
        <v>3216</v>
      </c>
      <c r="AN202">
        <v>-1.05</v>
      </c>
      <c r="AO202" t="s">
        <v>3214</v>
      </c>
      <c r="AP202">
        <v>8.1143101874615001E-2</v>
      </c>
      <c r="AQ202">
        <f>(Table2[[#This Row],[Sharpe Ratio]]-AVERAGE(Table2[Sharpe Ratio]))/_xlfn.STDEV.P(Table2[Sharpe Ratio])</f>
        <v>0.25687817889088427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0.29267082492200724</v>
      </c>
      <c r="AS202">
        <f>_xlfn.RANK.AVG(Table2[[#This Row],[1Y Return vs Nifty Z-Score]],Table2[1Y Return vs Nifty Z-Score])</f>
        <v>343</v>
      </c>
      <c r="AT202">
        <f>_xlfn.RANK.AVG(Table2[[#This Row],[6M Return vs Nifty Z-Score]],Table2[6M Return vs Nifty Z-Score])</f>
        <v>125</v>
      </c>
      <c r="AU202">
        <f>_xlfn.RANK.AVG(Table2[[#This Row],[Sharpe Ratio Z-Score]],Table2[Sharpe Ratio Z-Score])</f>
        <v>280</v>
      </c>
      <c r="AV202">
        <f>(Table2[[#This Row],[Rank 1Y]]+Table2[[#This Row],[Rank 6M]]+Table2[[#This Row],[Rank Sharpe]])/3</f>
        <v>249.33333333333334</v>
      </c>
    </row>
    <row r="203" spans="1:48" x14ac:dyDescent="0.3">
      <c r="A203" t="s">
        <v>1062</v>
      </c>
      <c r="B203" t="s">
        <v>1063</v>
      </c>
      <c r="C203" t="s">
        <v>3171</v>
      </c>
      <c r="D203" t="s">
        <v>988</v>
      </c>
      <c r="E203">
        <v>13091.508508049999</v>
      </c>
      <c r="F203">
        <v>648.9</v>
      </c>
      <c r="G203">
        <v>19.125661604029901</v>
      </c>
      <c r="H203">
        <f>(Table2[[#This Row],[1Y Return vs Nifty]]-AVERAGE(Table2[1Y Return vs Nifty]))/_xlfn.STDEV.P(Table2[1Y Return vs Nifty])</f>
        <v>-8.6787228626079654E-2</v>
      </c>
      <c r="I203">
        <v>3.54796068339552</v>
      </c>
      <c r="J203">
        <f>(Table2[[#This Row],[1M Return vs Nifty]]-AVERAGE(Table2[1M Return vs Nifty]))/_xlfn.STDEV.P(Table2[1M Return vs Nifty])</f>
        <v>0.40885205102879618</v>
      </c>
      <c r="K203">
        <v>56.335315564396403</v>
      </c>
      <c r="L203">
        <f>(Table2[[#This Row],[6M Return vs Nifty]]-AVERAGE(Table2[6M Return vs Nifty]))/_xlfn.STDEV.P(Table2[6M Return vs Nifty])</f>
        <v>1.4331242631680428</v>
      </c>
      <c r="M203">
        <v>10.498435441204</v>
      </c>
      <c r="N203">
        <f>(Table2[[#This Row],[1W Return vs Nifty]]-AVERAGE(Table2[1W Return vs Nifty]))/_xlfn.STDEV.P(Table2[1W Return vs Nifty])</f>
        <v>1.9778326534259514</v>
      </c>
      <c r="O203">
        <v>592.92999999999995</v>
      </c>
      <c r="P203">
        <v>548.95915717211699</v>
      </c>
      <c r="Q203">
        <v>459.379223944101</v>
      </c>
      <c r="R203">
        <v>80.176231962794901</v>
      </c>
      <c r="S203" s="1">
        <f>(Table2[[#This Row],[Close Price]]-Table2[[#This Row],[20D EMA]])/Table2[[#This Row],[20D EMA]]</f>
        <v>9.4395628489029118E-2</v>
      </c>
      <c r="T203" s="1">
        <f>(Table2[[#This Row],[Close Price]]-Table2[[#This Row],[50D EMA]])/Table2[[#This Row],[50D EMA]]</f>
        <v>0.18205515204940503</v>
      </c>
      <c r="U203" s="1">
        <f>(Table2[[#This Row],[Close Price]]-Table2[[#This Row],[200D EMA]])/Table2[[#This Row],[200D EMA]]</f>
        <v>0.41255844012431997</v>
      </c>
      <c r="V203">
        <v>1.13235021047093</v>
      </c>
      <c r="W203">
        <v>641</v>
      </c>
      <c r="X203">
        <v>659.7</v>
      </c>
      <c r="Y203">
        <v>641</v>
      </c>
      <c r="Z203">
        <v>659.7</v>
      </c>
      <c r="AA203">
        <v>546.1</v>
      </c>
      <c r="AB203">
        <v>664.85</v>
      </c>
      <c r="AC203" s="1">
        <f>(Table2[[#This Row],[Close Price]]/Table2[[#This Row],[Day Low]])-1</f>
        <v>1.2324492979719048E-2</v>
      </c>
      <c r="AD203" s="1">
        <f>(Table2[[#This Row],[Day High]]/Table2[[#This Row],[Close Price]])-1</f>
        <v>1.6643550624133363E-2</v>
      </c>
      <c r="AE203" s="1">
        <f>(Table2[[#This Row],[Close Price]]/Table2[[#This Row],[Current Week Low]])-1</f>
        <v>1.2324492979719048E-2</v>
      </c>
      <c r="AF203" s="1">
        <f>(Table2[[#This Row],[Current Week High]]/Table2[[#This Row],[Close Price]])-1</f>
        <v>1.6643550624133363E-2</v>
      </c>
      <c r="AG203" s="1">
        <f>(Table2[[#This Row],[Close Price]]/Table2[[#This Row],[Current Month Low]])-1</f>
        <v>0.1882439113715435</v>
      </c>
      <c r="AH203" s="1">
        <f>(Table2[[#This Row],[Current Month High]]/Table2[[#This Row],[Close Price]])-1</f>
        <v>2.4580058560641049E-2</v>
      </c>
      <c r="AI203">
        <v>2.4580058560641</v>
      </c>
      <c r="AJ203">
        <v>88.908296943231406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0.32</v>
      </c>
      <c r="AM203" t="s">
        <v>3215</v>
      </c>
      <c r="AN203">
        <v>13.3</v>
      </c>
      <c r="AO203" t="s">
        <v>3215</v>
      </c>
      <c r="AP203">
        <v>5.1764777611710999E-2</v>
      </c>
      <c r="AQ203">
        <f>(Table2[[#This Row],[Sharpe Ratio]]-AVERAGE(Table2[Sharpe Ratio]))/_xlfn.STDEV.P(Table2[Sharpe Ratio])</f>
        <v>-8.2040996323831328E-2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3.6509807426728793</v>
      </c>
      <c r="AS203">
        <f>_xlfn.RANK.AVG(Table2[[#This Row],[1Y Return vs Nifty Z-Score]],Table2[1Y Return vs Nifty Z-Score])</f>
        <v>322</v>
      </c>
      <c r="AT203">
        <f>_xlfn.RANK.AVG(Table2[[#This Row],[6M Return vs Nifty Z-Score]],Table2[6M Return vs Nifty Z-Score])</f>
        <v>64</v>
      </c>
      <c r="AU203">
        <f>_xlfn.RANK.AVG(Table2[[#This Row],[Sharpe Ratio Z-Score]],Table2[Sharpe Ratio Z-Score])</f>
        <v>364</v>
      </c>
      <c r="AV203">
        <f>(Table2[[#This Row],[Rank 1Y]]+Table2[[#This Row],[Rank 6M]]+Table2[[#This Row],[Rank Sharpe]])/3</f>
        <v>250</v>
      </c>
    </row>
    <row r="204" spans="1:48" x14ac:dyDescent="0.3">
      <c r="A204" t="s">
        <v>1708</v>
      </c>
      <c r="B204" t="s">
        <v>1709</v>
      </c>
      <c r="C204" t="s">
        <v>3171</v>
      </c>
      <c r="D204" t="s">
        <v>1710</v>
      </c>
      <c r="E204">
        <v>4978.2060306000003</v>
      </c>
      <c r="F204">
        <v>973.5</v>
      </c>
      <c r="G204">
        <v>28.7366354177692</v>
      </c>
      <c r="H204">
        <f>(Table2[[#This Row],[1Y Return vs Nifty]]-AVERAGE(Table2[1Y Return vs Nifty]))/_xlfn.STDEV.P(Table2[1Y Return vs Nifty])</f>
        <v>7.4531418245218958E-2</v>
      </c>
      <c r="I204">
        <v>-5.8063338452832198</v>
      </c>
      <c r="J204">
        <f>(Table2[[#This Row],[1M Return vs Nifty]]-AVERAGE(Table2[1M Return vs Nifty]))/_xlfn.STDEV.P(Table2[1M Return vs Nifty])</f>
        <v>-0.45905984283537615</v>
      </c>
      <c r="K204">
        <v>34.418844961460898</v>
      </c>
      <c r="L204">
        <f>(Table2[[#This Row],[6M Return vs Nifty]]-AVERAGE(Table2[6M Return vs Nifty]))/_xlfn.STDEV.P(Table2[6M Return vs Nifty])</f>
        <v>0.74711727443701303</v>
      </c>
      <c r="M204">
        <v>-3.50669818161369</v>
      </c>
      <c r="N204">
        <f>(Table2[[#This Row],[1W Return vs Nifty]]-AVERAGE(Table2[1W Return vs Nifty]))/_xlfn.STDEV.P(Table2[1W Return vs Nifty])</f>
        <v>-0.76917498150953767</v>
      </c>
      <c r="O204">
        <v>807.67</v>
      </c>
      <c r="P204">
        <v>1056.5239537903699</v>
      </c>
      <c r="Q204">
        <v>883.47802964684502</v>
      </c>
      <c r="R204">
        <v>20.935195965044201</v>
      </c>
      <c r="S204" s="1">
        <f>(Table2[[#This Row],[Close Price]]-Table2[[#This Row],[20D EMA]])/Table2[[#This Row],[20D EMA]]</f>
        <v>0.20531900404868331</v>
      </c>
      <c r="T204" s="1">
        <f>(Table2[[#This Row],[Close Price]]-Table2[[#This Row],[50D EMA]])/Table2[[#This Row],[50D EMA]]</f>
        <v>-7.85821783713605E-2</v>
      </c>
      <c r="U204" s="1">
        <f>(Table2[[#This Row],[Close Price]]-Table2[[#This Row],[200D EMA]])/Table2[[#This Row],[200D EMA]]</f>
        <v>0.10189497342581309</v>
      </c>
      <c r="V204">
        <v>0.53966594215262198</v>
      </c>
      <c r="W204">
        <v>971.55</v>
      </c>
      <c r="X204">
        <v>987</v>
      </c>
      <c r="Y204">
        <v>970</v>
      </c>
      <c r="Z204">
        <v>1033.3</v>
      </c>
      <c r="AA204">
        <v>970</v>
      </c>
      <c r="AB204">
        <v>1033.3</v>
      </c>
      <c r="AC204" s="1">
        <f>(Table2[[#This Row],[Close Price]]/Table2[[#This Row],[Day Low]])-1</f>
        <v>2.007102053419807E-3</v>
      </c>
      <c r="AD204" s="1">
        <f>(Table2[[#This Row],[Day High]]/Table2[[#This Row],[Close Price]])-1</f>
        <v>1.3867488443759735E-2</v>
      </c>
      <c r="AE204" s="1">
        <f>(Table2[[#This Row],[Close Price]]/Table2[[#This Row],[Current Week Low]])-1</f>
        <v>3.6082474226803996E-3</v>
      </c>
      <c r="AF204" s="1">
        <f>(Table2[[#This Row],[Current Week High]]/Table2[[#This Row],[Close Price]])-1</f>
        <v>6.1427837699024046E-2</v>
      </c>
      <c r="AG204" s="1">
        <f>(Table2[[#This Row],[Close Price]]/Table2[[#This Row],[Current Month Low]])-1</f>
        <v>3.6082474226803996E-3</v>
      </c>
      <c r="AH204" s="1">
        <f>(Table2[[#This Row],[Current Month High]]/Table2[[#This Row],[Close Price]])-1</f>
        <v>6.1427837699024046E-2</v>
      </c>
      <c r="AI204">
        <v>23.369286081150499</v>
      </c>
      <c r="AJ204">
        <v>68.4256055363321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-0.12</v>
      </c>
      <c r="AM204" t="s">
        <v>3214</v>
      </c>
      <c r="AN204">
        <v>-14.54</v>
      </c>
      <c r="AO204" t="s">
        <v>3214</v>
      </c>
      <c r="AP204">
        <v>5.7768889128166002E-2</v>
      </c>
      <c r="AQ204">
        <f>(Table2[[#This Row],[Sharpe Ratio]]-AVERAGE(Table2[Sharpe Ratio]))/_xlfn.STDEV.P(Table2[Sharpe Ratio])</f>
        <v>-1.2775353231193018E-2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276</v>
      </c>
      <c r="AT204">
        <f>_xlfn.RANK.AVG(Table2[[#This Row],[6M Return vs Nifty Z-Score]],Table2[6M Return vs Nifty Z-Score])</f>
        <v>126</v>
      </c>
      <c r="AU204">
        <f>_xlfn.RANK.AVG(Table2[[#This Row],[Sharpe Ratio Z-Score]],Table2[Sharpe Ratio Z-Score])</f>
        <v>350</v>
      </c>
      <c r="AV204">
        <f>(Table2[[#This Row],[Rank 1Y]]+Table2[[#This Row],[Rank 6M]]+Table2[[#This Row],[Rank Sharpe]])/3</f>
        <v>250.66666666666666</v>
      </c>
    </row>
    <row r="205" spans="1:48" x14ac:dyDescent="0.3">
      <c r="A205" t="s">
        <v>1770</v>
      </c>
      <c r="B205" t="s">
        <v>1771</v>
      </c>
      <c r="C205" t="s">
        <v>613</v>
      </c>
      <c r="D205" t="s">
        <v>613</v>
      </c>
      <c r="E205">
        <v>4640.8392030000005</v>
      </c>
      <c r="F205">
        <v>224.7</v>
      </c>
      <c r="G205">
        <v>26.1424495950356</v>
      </c>
      <c r="H205">
        <f>(Table2[[#This Row],[1Y Return vs Nifty]]-AVERAGE(Table2[1Y Return vs Nifty]))/_xlfn.STDEV.P(Table2[1Y Return vs Nifty])</f>
        <v>3.098842720534736E-2</v>
      </c>
      <c r="I205">
        <v>-3.0810861656049</v>
      </c>
      <c r="J205">
        <f>(Table2[[#This Row],[1M Return vs Nifty]]-AVERAGE(Table2[1M Return vs Nifty]))/_xlfn.STDEV.P(Table2[1M Return vs Nifty])</f>
        <v>-0.20620540601312246</v>
      </c>
      <c r="K205">
        <v>23.399749952023502</v>
      </c>
      <c r="L205">
        <f>(Table2[[#This Row],[6M Return vs Nifty]]-AVERAGE(Table2[6M Return vs Nifty]))/_xlfn.STDEV.P(Table2[6M Return vs Nifty])</f>
        <v>0.4022088116230787</v>
      </c>
      <c r="M205">
        <v>3.6352178662233001</v>
      </c>
      <c r="N205">
        <f>(Table2[[#This Row],[1W Return vs Nifty]]-AVERAGE(Table2[1W Return vs Nifty]))/_xlfn.STDEV.P(Table2[1W Return vs Nifty])</f>
        <v>0.63166120041111595</v>
      </c>
      <c r="O205">
        <v>181.05</v>
      </c>
      <c r="P205">
        <v>211.95527276624199</v>
      </c>
      <c r="Q205">
        <v>186.225733852887</v>
      </c>
      <c r="R205">
        <v>69.932927333769399</v>
      </c>
      <c r="S205" s="1">
        <f>(Table2[[#This Row],[Close Price]]-Table2[[#This Row],[20D EMA]])/Table2[[#This Row],[20D EMA]]</f>
        <v>0.24109362054681013</v>
      </c>
      <c r="T205" s="1">
        <f>(Table2[[#This Row],[Close Price]]-Table2[[#This Row],[50D EMA]])/Table2[[#This Row],[50D EMA]]</f>
        <v>6.0129323830569244E-2</v>
      </c>
      <c r="U205" s="1">
        <f>(Table2[[#This Row],[Close Price]]-Table2[[#This Row],[200D EMA]])/Table2[[#This Row],[200D EMA]]</f>
        <v>0.206600158587677</v>
      </c>
      <c r="V205">
        <v>0.76203738913778596</v>
      </c>
      <c r="W205">
        <v>224.7</v>
      </c>
      <c r="X205">
        <v>232.5</v>
      </c>
      <c r="Y205">
        <v>212.9</v>
      </c>
      <c r="Z205">
        <v>230.6</v>
      </c>
      <c r="AA205">
        <v>212.9</v>
      </c>
      <c r="AB205">
        <v>230.6</v>
      </c>
      <c r="AC205" s="1">
        <f>(Table2[[#This Row],[Close Price]]/Table2[[#This Row],[Day Low]])-1</f>
        <v>0</v>
      </c>
      <c r="AD205" s="1">
        <f>(Table2[[#This Row],[Day High]]/Table2[[#This Row],[Close Price]])-1</f>
        <v>3.471295060080104E-2</v>
      </c>
      <c r="AE205" s="1">
        <f>(Table2[[#This Row],[Close Price]]/Table2[[#This Row],[Current Week Low]])-1</f>
        <v>5.5425082198214959E-2</v>
      </c>
      <c r="AF205" s="1">
        <f>(Table2[[#This Row],[Current Week High]]/Table2[[#This Row],[Close Price]])-1</f>
        <v>2.6257231864708519E-2</v>
      </c>
      <c r="AG205" s="1">
        <f>(Table2[[#This Row],[Close Price]]/Table2[[#This Row],[Current Month Low]])-1</f>
        <v>5.5425082198214959E-2</v>
      </c>
      <c r="AH205" s="1">
        <f>(Table2[[#This Row],[Current Month High]]/Table2[[#This Row],[Close Price]])-1</f>
        <v>2.6257231864708519E-2</v>
      </c>
      <c r="AI205">
        <v>8.2331998219848703</v>
      </c>
      <c r="AJ205">
        <v>67.561521252796396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-0.11</v>
      </c>
      <c r="AM205" t="s">
        <v>3214</v>
      </c>
      <c r="AN205">
        <v>5.76</v>
      </c>
      <c r="AO205" t="s">
        <v>3215</v>
      </c>
      <c r="AP205">
        <v>8.2794457933408006E-2</v>
      </c>
      <c r="AQ205">
        <f>(Table2[[#This Row],[Sharpe Ratio]]-AVERAGE(Table2[Sharpe Ratio]))/_xlfn.STDEV.P(Table2[Sharpe Ratio])</f>
        <v>0.27592883094385562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292</v>
      </c>
      <c r="AT205">
        <f>_xlfn.RANK.AVG(Table2[[#This Row],[6M Return vs Nifty Z-Score]],Table2[6M Return vs Nifty Z-Score])</f>
        <v>187</v>
      </c>
      <c r="AU205">
        <f>_xlfn.RANK.AVG(Table2[[#This Row],[Sharpe Ratio Z-Score]],Table2[Sharpe Ratio Z-Score])</f>
        <v>273</v>
      </c>
      <c r="AV205">
        <f>(Table2[[#This Row],[Rank 1Y]]+Table2[[#This Row],[Rank 6M]]+Table2[[#This Row],[Rank Sharpe]])/3</f>
        <v>250.66666666666666</v>
      </c>
    </row>
    <row r="206" spans="1:48" x14ac:dyDescent="0.3">
      <c r="A206" t="s">
        <v>346</v>
      </c>
      <c r="B206" t="s">
        <v>347</v>
      </c>
      <c r="C206" t="s">
        <v>3169</v>
      </c>
      <c r="D206" t="s">
        <v>127</v>
      </c>
      <c r="E206">
        <v>73479.944802469996</v>
      </c>
      <c r="F206">
        <v>1619.95</v>
      </c>
      <c r="G206">
        <v>81.608006956518807</v>
      </c>
      <c r="H206">
        <f>(Table2[[#This Row],[1Y Return vs Nifty]]-AVERAGE(Table2[1Y Return vs Nifty]))/_xlfn.STDEV.P(Table2[1Y Return vs Nifty])</f>
        <v>0.96196887049048529</v>
      </c>
      <c r="I206">
        <v>-8.4968661861226895</v>
      </c>
      <c r="J206">
        <f>(Table2[[#This Row],[1M Return vs Nifty]]-AVERAGE(Table2[1M Return vs Nifty]))/_xlfn.STDEV.P(Table2[1M Return vs Nifty])</f>
        <v>-0.70869331463612129</v>
      </c>
      <c r="K206">
        <v>22.593135504834201</v>
      </c>
      <c r="L206">
        <f>(Table2[[#This Row],[6M Return vs Nifty]]-AVERAGE(Table2[6M Return vs Nifty]))/_xlfn.STDEV.P(Table2[6M Return vs Nifty])</f>
        <v>0.37696098965355224</v>
      </c>
      <c r="M206">
        <v>-14.534247126273501</v>
      </c>
      <c r="N206">
        <f>(Table2[[#This Row],[1W Return vs Nifty]]-AVERAGE(Table2[1W Return vs Nifty]))/_xlfn.STDEV.P(Table2[1W Return vs Nifty])</f>
        <v>-2.9321504990191447</v>
      </c>
      <c r="O206">
        <v>1749.43</v>
      </c>
      <c r="P206">
        <v>1664.57090215365</v>
      </c>
      <c r="Q206">
        <v>1322.3617694373099</v>
      </c>
      <c r="R206">
        <v>27.0525870756545</v>
      </c>
      <c r="S206" s="1">
        <f>(Table2[[#This Row],[Close Price]]-Table2[[#This Row],[20D EMA]])/Table2[[#This Row],[20D EMA]]</f>
        <v>-7.4012678415255259E-2</v>
      </c>
      <c r="T206" s="1">
        <f>(Table2[[#This Row],[Close Price]]-Table2[[#This Row],[50D EMA]])/Table2[[#This Row],[50D EMA]]</f>
        <v>-2.6806249043473392E-2</v>
      </c>
      <c r="U206" s="1">
        <f>(Table2[[#This Row],[Close Price]]-Table2[[#This Row],[200D EMA]])/Table2[[#This Row],[200D EMA]]</f>
        <v>0.22504297798122186</v>
      </c>
      <c r="V206">
        <v>1.78959281733522</v>
      </c>
      <c r="W206">
        <v>1603.2</v>
      </c>
      <c r="X206">
        <v>1713.7</v>
      </c>
      <c r="Y206">
        <v>1603.2</v>
      </c>
      <c r="Z206">
        <v>1713.7</v>
      </c>
      <c r="AA206">
        <v>1545.05</v>
      </c>
      <c r="AB206">
        <v>1966.5</v>
      </c>
      <c r="AC206" s="1">
        <f>(Table2[[#This Row],[Close Price]]/Table2[[#This Row],[Day Low]])-1</f>
        <v>1.0447854291417258E-2</v>
      </c>
      <c r="AD206" s="1">
        <f>(Table2[[#This Row],[Day High]]/Table2[[#This Row],[Close Price]])-1</f>
        <v>5.7872156548041565E-2</v>
      </c>
      <c r="AE206" s="1">
        <f>(Table2[[#This Row],[Close Price]]/Table2[[#This Row],[Current Week Low]])-1</f>
        <v>1.0447854291417258E-2</v>
      </c>
      <c r="AF206" s="1">
        <f>(Table2[[#This Row],[Current Week High]]/Table2[[#This Row],[Close Price]])-1</f>
        <v>5.7872156548041565E-2</v>
      </c>
      <c r="AG206" s="1">
        <f>(Table2[[#This Row],[Close Price]]/Table2[[#This Row],[Current Month Low]])-1</f>
        <v>4.8477395553542024E-2</v>
      </c>
      <c r="AH206" s="1">
        <f>(Table2[[#This Row],[Current Month High]]/Table2[[#This Row],[Close Price]])-1</f>
        <v>0.21392635575172059</v>
      </c>
      <c r="AI206">
        <v>21.392635575172001</v>
      </c>
      <c r="AJ206">
        <v>144.964463934674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-0.02</v>
      </c>
      <c r="AM206" t="s">
        <v>3214</v>
      </c>
      <c r="AN206">
        <v>-10.64</v>
      </c>
      <c r="AO206" t="s">
        <v>3214</v>
      </c>
      <c r="AP206">
        <v>1.6487328338445E-2</v>
      </c>
      <c r="AQ206">
        <f>(Table2[[#This Row],[Sharpe Ratio]]-AVERAGE(Table2[Sharpe Ratio]))/_xlfn.STDEV.P(Table2[Sharpe Ratio])</f>
        <v>-0.48901465160720559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-2.7909286051184341</v>
      </c>
      <c r="AS206">
        <f>_xlfn.RANK.AVG(Table2[[#This Row],[1Y Return vs Nifty Z-Score]],Table2[1Y Return vs Nifty Z-Score])</f>
        <v>101</v>
      </c>
      <c r="AT206">
        <f>_xlfn.RANK.AVG(Table2[[#This Row],[6M Return vs Nifty Z-Score]],Table2[6M Return vs Nifty Z-Score])</f>
        <v>195</v>
      </c>
      <c r="AU206">
        <f>_xlfn.RANK.AVG(Table2[[#This Row],[Sharpe Ratio Z-Score]],Table2[Sharpe Ratio Z-Score])</f>
        <v>457</v>
      </c>
      <c r="AV206">
        <f>(Table2[[#This Row],[Rank 1Y]]+Table2[[#This Row],[Rank 6M]]+Table2[[#This Row],[Rank Sharpe]])/3</f>
        <v>251</v>
      </c>
    </row>
    <row r="207" spans="1:48" x14ac:dyDescent="0.3">
      <c r="A207" t="s">
        <v>211</v>
      </c>
      <c r="B207" t="s">
        <v>212</v>
      </c>
      <c r="C207" t="s">
        <v>3174</v>
      </c>
      <c r="D207" t="s">
        <v>57</v>
      </c>
      <c r="E207">
        <v>127875.47692284</v>
      </c>
      <c r="F207">
        <v>733.05</v>
      </c>
      <c r="G207">
        <v>34.192404946208597</v>
      </c>
      <c r="H207">
        <f>(Table2[[#This Row],[1Y Return vs Nifty]]-AVERAGE(Table2[1Y Return vs Nifty]))/_xlfn.STDEV.P(Table2[1Y Return vs Nifty])</f>
        <v>0.16610563070549439</v>
      </c>
      <c r="I207">
        <v>-0.48387086689597603</v>
      </c>
      <c r="J207">
        <f>(Table2[[#This Row],[1M Return vs Nifty]]-AVERAGE(Table2[1M Return vs Nifty]))/_xlfn.STDEV.P(Table2[1M Return vs Nifty])</f>
        <v>3.4769906637617372E-2</v>
      </c>
      <c r="K207">
        <v>25.7883415141631</v>
      </c>
      <c r="L207">
        <f>(Table2[[#This Row],[6M Return vs Nifty]]-AVERAGE(Table2[6M Return vs Nifty]))/_xlfn.STDEV.P(Table2[6M Return vs Nifty])</f>
        <v>0.47697406623630362</v>
      </c>
      <c r="M207">
        <v>-5.22405280898003</v>
      </c>
      <c r="N207">
        <f>(Table2[[#This Row],[1W Return vs Nifty]]-AVERAGE(Table2[1W Return vs Nifty]))/_xlfn.STDEV.P(Table2[1W Return vs Nifty])</f>
        <v>-1.1060219120936956</v>
      </c>
      <c r="O207">
        <v>750.23</v>
      </c>
      <c r="P207">
        <v>726.13464626852203</v>
      </c>
      <c r="Q207">
        <v>613.23700363101204</v>
      </c>
      <c r="R207">
        <v>36.735810506052601</v>
      </c>
      <c r="S207" s="1">
        <f>(Table2[[#This Row],[Close Price]]-Table2[[#This Row],[20D EMA]])/Table2[[#This Row],[20D EMA]]</f>
        <v>-2.2899644109139947E-2</v>
      </c>
      <c r="T207" s="1">
        <f>(Table2[[#This Row],[Close Price]]-Table2[[#This Row],[50D EMA]])/Table2[[#This Row],[50D EMA]]</f>
        <v>9.5235143606143928E-3</v>
      </c>
      <c r="U207" s="1">
        <f>(Table2[[#This Row],[Close Price]]-Table2[[#This Row],[200D EMA]])/Table2[[#This Row],[200D EMA]]</f>
        <v>0.19537796261407608</v>
      </c>
      <c r="V207">
        <v>1.2563895161980501</v>
      </c>
      <c r="W207">
        <v>721.05</v>
      </c>
      <c r="X207">
        <v>736.6</v>
      </c>
      <c r="Y207">
        <v>721.05</v>
      </c>
      <c r="Z207">
        <v>736.6</v>
      </c>
      <c r="AA207">
        <v>676.25</v>
      </c>
      <c r="AB207">
        <v>804.9</v>
      </c>
      <c r="AC207" s="1">
        <f>(Table2[[#This Row],[Close Price]]/Table2[[#This Row],[Day Low]])-1</f>
        <v>1.6642396505096801E-2</v>
      </c>
      <c r="AD207" s="1">
        <f>(Table2[[#This Row],[Day High]]/Table2[[#This Row],[Close Price]])-1</f>
        <v>4.842780165063898E-3</v>
      </c>
      <c r="AE207" s="1">
        <f>(Table2[[#This Row],[Close Price]]/Table2[[#This Row],[Current Week Low]])-1</f>
        <v>1.6642396505096801E-2</v>
      </c>
      <c r="AF207" s="1">
        <f>(Table2[[#This Row],[Current Week High]]/Table2[[#This Row],[Close Price]])-1</f>
        <v>4.842780165063898E-3</v>
      </c>
      <c r="AG207" s="1">
        <f>(Table2[[#This Row],[Close Price]]/Table2[[#This Row],[Current Month Low]])-1</f>
        <v>8.3992606284657878E-2</v>
      </c>
      <c r="AH207" s="1">
        <f>(Table2[[#This Row],[Current Month High]]/Table2[[#This Row],[Close Price]])-1</f>
        <v>9.8015142214037176E-2</v>
      </c>
      <c r="AI207">
        <v>9.8015142214037105</v>
      </c>
      <c r="AJ207">
        <v>110.949640287769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</v>
      </c>
      <c r="AM207" t="s">
        <v>3216</v>
      </c>
      <c r="AN207">
        <v>-3.56</v>
      </c>
      <c r="AO207" t="s">
        <v>3214</v>
      </c>
      <c r="AP207">
        <v>6.3190459740044003E-2</v>
      </c>
      <c r="AQ207">
        <f>(Table2[[#This Row],[Sharpe Ratio]]-AVERAGE(Table2[Sharpe Ratio]))/_xlfn.STDEV.P(Table2[Sharpe Ratio])</f>
        <v>4.9769883307917928E-2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-0.37840242520636225</v>
      </c>
      <c r="AS207">
        <f>_xlfn.RANK.AVG(Table2[[#This Row],[1Y Return vs Nifty Z-Score]],Table2[1Y Return vs Nifty Z-Score])</f>
        <v>248</v>
      </c>
      <c r="AT207">
        <f>_xlfn.RANK.AVG(Table2[[#This Row],[6M Return vs Nifty Z-Score]],Table2[6M Return vs Nifty Z-Score])</f>
        <v>176</v>
      </c>
      <c r="AU207">
        <f>_xlfn.RANK.AVG(Table2[[#This Row],[Sharpe Ratio Z-Score]],Table2[Sharpe Ratio Z-Score])</f>
        <v>330</v>
      </c>
      <c r="AV207">
        <f>(Table2[[#This Row],[Rank 1Y]]+Table2[[#This Row],[Rank 6M]]+Table2[[#This Row],[Rank Sharpe]])/3</f>
        <v>251.33333333333334</v>
      </c>
    </row>
    <row r="208" spans="1:48" x14ac:dyDescent="0.3">
      <c r="A208" t="s">
        <v>1831</v>
      </c>
      <c r="B208" t="s">
        <v>1832</v>
      </c>
      <c r="C208" t="s">
        <v>3181</v>
      </c>
      <c r="D208" t="s">
        <v>106</v>
      </c>
      <c r="E208">
        <v>4327.8367691699996</v>
      </c>
      <c r="F208">
        <v>1109.7</v>
      </c>
      <c r="G208">
        <v>22.384050267360902</v>
      </c>
      <c r="H208">
        <f>(Table2[[#This Row],[1Y Return vs Nifty]]-AVERAGE(Table2[1Y Return vs Nifty]))/_xlfn.STDEV.P(Table2[1Y Return vs Nifty])</f>
        <v>-3.2095699928133027E-2</v>
      </c>
      <c r="I208">
        <v>-14.610840777419501</v>
      </c>
      <c r="J208">
        <f>(Table2[[#This Row],[1M Return vs Nifty]]-AVERAGE(Table2[1M Return vs Nifty]))/_xlfn.STDEV.P(Table2[1M Return vs Nifty])</f>
        <v>-1.2759612417151025</v>
      </c>
      <c r="K208">
        <v>55.645728918927396</v>
      </c>
      <c r="L208">
        <f>(Table2[[#This Row],[6M Return vs Nifty]]-AVERAGE(Table2[6M Return vs Nifty]))/_xlfn.STDEV.P(Table2[6M Return vs Nifty])</f>
        <v>1.4115395259766463</v>
      </c>
      <c r="M208">
        <v>-4.6924311414642998</v>
      </c>
      <c r="N208">
        <f>(Table2[[#This Row],[1W Return vs Nifty]]-AVERAGE(Table2[1W Return vs Nifty]))/_xlfn.STDEV.P(Table2[1W Return vs Nifty])</f>
        <v>-1.0017480923006763</v>
      </c>
      <c r="O208">
        <v>915.13</v>
      </c>
      <c r="P208">
        <v>1179.6832611801799</v>
      </c>
      <c r="Q208">
        <v>1006.8597236209</v>
      </c>
      <c r="R208">
        <v>46.3067056412076</v>
      </c>
      <c r="S208" s="1">
        <f>(Table2[[#This Row],[Close Price]]-Table2[[#This Row],[20D EMA]])/Table2[[#This Row],[20D EMA]]</f>
        <v>0.21261460120420056</v>
      </c>
      <c r="T208" s="1">
        <f>(Table2[[#This Row],[Close Price]]-Table2[[#This Row],[50D EMA]])/Table2[[#This Row],[50D EMA]]</f>
        <v>-5.9323772306616548E-2</v>
      </c>
      <c r="U208" s="1">
        <f>(Table2[[#This Row],[Close Price]]-Table2[[#This Row],[200D EMA]])/Table2[[#This Row],[200D EMA]]</f>
        <v>0.10213962676872471</v>
      </c>
      <c r="V208">
        <v>0.203811877470815</v>
      </c>
      <c r="W208">
        <v>1100</v>
      </c>
      <c r="X208">
        <v>1140</v>
      </c>
      <c r="Y208">
        <v>1056</v>
      </c>
      <c r="Z208">
        <v>1119</v>
      </c>
      <c r="AA208">
        <v>1056</v>
      </c>
      <c r="AB208">
        <v>1119</v>
      </c>
      <c r="AC208" s="1">
        <f>(Table2[[#This Row],[Close Price]]/Table2[[#This Row],[Day Low]])-1</f>
        <v>8.8181818181818361E-3</v>
      </c>
      <c r="AD208" s="1">
        <f>(Table2[[#This Row],[Day High]]/Table2[[#This Row],[Close Price]])-1</f>
        <v>2.730467693971339E-2</v>
      </c>
      <c r="AE208" s="1">
        <f>(Table2[[#This Row],[Close Price]]/Table2[[#This Row],[Current Week Low]])-1</f>
        <v>5.0852272727272663E-2</v>
      </c>
      <c r="AF208" s="1">
        <f>(Table2[[#This Row],[Current Week High]]/Table2[[#This Row],[Close Price]])-1</f>
        <v>8.3806434171396216E-3</v>
      </c>
      <c r="AG208" s="1">
        <f>(Table2[[#This Row],[Close Price]]/Table2[[#This Row],[Current Month Low]])-1</f>
        <v>5.0852272727272663E-2</v>
      </c>
      <c r="AH208" s="1">
        <f>(Table2[[#This Row],[Current Month High]]/Table2[[#This Row],[Close Price]])-1</f>
        <v>8.3806434171396216E-3</v>
      </c>
      <c r="AI208">
        <v>43.5252771019194</v>
      </c>
      <c r="AJ208">
        <v>81.918032786885206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</v>
      </c>
      <c r="AM208">
        <v>0</v>
      </c>
      <c r="AN208">
        <v>-3.77</v>
      </c>
      <c r="AO208" t="s">
        <v>3214</v>
      </c>
      <c r="AP208">
        <v>4.6917561348070999E-2</v>
      </c>
      <c r="AQ208">
        <f>(Table2[[#This Row],[Sharpe Ratio]]-AVERAGE(Table2[Sharpe Ratio]))/_xlfn.STDEV.P(Table2[Sharpe Ratio])</f>
        <v>-0.13796026944025636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313</v>
      </c>
      <c r="AT208">
        <f>_xlfn.RANK.AVG(Table2[[#This Row],[6M Return vs Nifty Z-Score]],Table2[6M Return vs Nifty Z-Score])</f>
        <v>66</v>
      </c>
      <c r="AU208">
        <f>_xlfn.RANK.AVG(Table2[[#This Row],[Sharpe Ratio Z-Score]],Table2[Sharpe Ratio Z-Score])</f>
        <v>375</v>
      </c>
      <c r="AV208">
        <f>(Table2[[#This Row],[Rank 1Y]]+Table2[[#This Row],[Rank 6M]]+Table2[[#This Row],[Rank Sharpe]])/3</f>
        <v>251.33333333333334</v>
      </c>
    </row>
    <row r="209" spans="1:48" x14ac:dyDescent="0.3">
      <c r="A209" t="s">
        <v>1901</v>
      </c>
      <c r="B209" t="s">
        <v>1902</v>
      </c>
      <c r="C209" t="s">
        <v>3167</v>
      </c>
      <c r="D209" t="s">
        <v>270</v>
      </c>
      <c r="E209">
        <v>3868.2850589</v>
      </c>
      <c r="F209">
        <v>2276.15</v>
      </c>
      <c r="G209">
        <v>56.984031658510801</v>
      </c>
      <c r="H209">
        <f>(Table2[[#This Row],[1Y Return vs Nifty]]-AVERAGE(Table2[1Y Return vs Nifty]))/_xlfn.STDEV.P(Table2[1Y Return vs Nifty])</f>
        <v>0.54865941271333984</v>
      </c>
      <c r="I209">
        <v>-16.498347157637198</v>
      </c>
      <c r="J209">
        <f>(Table2[[#This Row],[1M Return vs Nifty]]-AVERAGE(Table2[1M Return vs Nifty]))/_xlfn.STDEV.P(Table2[1M Return vs Nifty])</f>
        <v>-1.4510882095599817</v>
      </c>
      <c r="K209">
        <v>41.436573406301399</v>
      </c>
      <c r="L209">
        <f>(Table2[[#This Row],[6M Return vs Nifty]]-AVERAGE(Table2[6M Return vs Nifty]))/_xlfn.STDEV.P(Table2[6M Return vs Nifty])</f>
        <v>0.96677904596022102</v>
      </c>
      <c r="M209">
        <v>-5.4022199878698798</v>
      </c>
      <c r="N209">
        <f>(Table2[[#This Row],[1W Return vs Nifty]]-AVERAGE(Table2[1W Return vs Nifty]))/_xlfn.STDEV.P(Table2[1W Return vs Nifty])</f>
        <v>-1.1409681406614789</v>
      </c>
      <c r="O209">
        <v>1812.55</v>
      </c>
      <c r="P209">
        <v>2380.65085643063</v>
      </c>
      <c r="Q209">
        <v>1974.59889539438</v>
      </c>
      <c r="R209">
        <v>34.010319282559202</v>
      </c>
      <c r="S209" s="1">
        <f>(Table2[[#This Row],[Close Price]]-Table2[[#This Row],[20D EMA]])/Table2[[#This Row],[20D EMA]]</f>
        <v>0.255772254558495</v>
      </c>
      <c r="T209" s="1">
        <f>(Table2[[#This Row],[Close Price]]-Table2[[#This Row],[50D EMA]])/Table2[[#This Row],[50D EMA]]</f>
        <v>-4.3895918693138698E-2</v>
      </c>
      <c r="U209" s="1">
        <f>(Table2[[#This Row],[Close Price]]-Table2[[#This Row],[200D EMA]])/Table2[[#This Row],[200D EMA]]</f>
        <v>0.1527151186547141</v>
      </c>
      <c r="V209">
        <v>0.430825238556719</v>
      </c>
      <c r="W209">
        <v>2290.5500000000002</v>
      </c>
      <c r="X209">
        <v>2330</v>
      </c>
      <c r="Y209">
        <v>2251.65</v>
      </c>
      <c r="Z209">
        <v>2304</v>
      </c>
      <c r="AA209">
        <v>2251.65</v>
      </c>
      <c r="AB209">
        <v>2304</v>
      </c>
      <c r="AC209" s="1">
        <f>(Table2[[#This Row],[Close Price]]/Table2[[#This Row],[Day Low]])-1</f>
        <v>-6.2866997009451975E-3</v>
      </c>
      <c r="AD209" s="1">
        <f>(Table2[[#This Row],[Day High]]/Table2[[#This Row],[Close Price]])-1</f>
        <v>2.3658370494035852E-2</v>
      </c>
      <c r="AE209" s="1">
        <f>(Table2[[#This Row],[Close Price]]/Table2[[#This Row],[Current Week Low]])-1</f>
        <v>1.0880909555215146E-2</v>
      </c>
      <c r="AF209" s="1">
        <f>(Table2[[#This Row],[Current Week High]]/Table2[[#This Row],[Close Price]])-1</f>
        <v>1.2235573226720531E-2</v>
      </c>
      <c r="AG209" s="1">
        <f>(Table2[[#This Row],[Close Price]]/Table2[[#This Row],[Current Month Low]])-1</f>
        <v>1.0880909555215146E-2</v>
      </c>
      <c r="AH209" s="1">
        <f>(Table2[[#This Row],[Current Month High]]/Table2[[#This Row],[Close Price]])-1</f>
        <v>1.2235573226720531E-2</v>
      </c>
      <c r="AI209">
        <v>23.014739801858301</v>
      </c>
      <c r="AJ209">
        <v>105.382359575907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-0.11</v>
      </c>
      <c r="AM209" t="s">
        <v>3214</v>
      </c>
      <c r="AN209">
        <v>-6.27</v>
      </c>
      <c r="AO209" t="s">
        <v>3214</v>
      </c>
      <c r="AP209">
        <v>5.087416928106E-3</v>
      </c>
      <c r="AQ209">
        <f>(Table2[[#This Row],[Sharpe Ratio]]-AVERAGE(Table2[Sharpe Ratio]))/_xlfn.STDEV.P(Table2[Sharpe Ratio])</f>
        <v>-0.62052823073913532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166</v>
      </c>
      <c r="AT209">
        <f>_xlfn.RANK.AVG(Table2[[#This Row],[6M Return vs Nifty Z-Score]],Table2[6M Return vs Nifty Z-Score])</f>
        <v>102</v>
      </c>
      <c r="AU209">
        <f>_xlfn.RANK.AVG(Table2[[#This Row],[Sharpe Ratio Z-Score]],Table2[Sharpe Ratio Z-Score])</f>
        <v>487</v>
      </c>
      <c r="AV209">
        <f>(Table2[[#This Row],[Rank 1Y]]+Table2[[#This Row],[Rank 6M]]+Table2[[#This Row],[Rank Sharpe]])/3</f>
        <v>251.66666666666666</v>
      </c>
    </row>
    <row r="210" spans="1:48" x14ac:dyDescent="0.3">
      <c r="A210" t="s">
        <v>290</v>
      </c>
      <c r="B210" t="s">
        <v>291</v>
      </c>
      <c r="C210" t="s">
        <v>3179</v>
      </c>
      <c r="D210" t="s">
        <v>292</v>
      </c>
      <c r="E210">
        <v>97462.404582689996</v>
      </c>
      <c r="F210">
        <v>684.7</v>
      </c>
      <c r="G210">
        <v>34.355741995933499</v>
      </c>
      <c r="H210">
        <f>(Table2[[#This Row],[1Y Return vs Nifty]]-AVERAGE(Table2[1Y Return vs Nifty]))/_xlfn.STDEV.P(Table2[1Y Return vs Nifty])</f>
        <v>0.16884721676703415</v>
      </c>
      <c r="I210">
        <v>6.8140033865753704</v>
      </c>
      <c r="J210">
        <f>(Table2[[#This Row],[1M Return vs Nifty]]-AVERAGE(Table2[1M Return vs Nifty]))/_xlfn.STDEV.P(Table2[1M Return vs Nifty])</f>
        <v>0.71188263225194992</v>
      </c>
      <c r="K210">
        <v>-1.7532567811058299</v>
      </c>
      <c r="L210">
        <f>(Table2[[#This Row],[6M Return vs Nifty]]-AVERAGE(Table2[6M Return vs Nifty]))/_xlfn.STDEV.P(Table2[6M Return vs Nifty])</f>
        <v>-0.3851049269409309</v>
      </c>
      <c r="M210">
        <v>1.16033529844497</v>
      </c>
      <c r="N210">
        <f>(Table2[[#This Row],[1W Return vs Nifty]]-AVERAGE(Table2[1W Return vs Nifty]))/_xlfn.STDEV.P(Table2[1W Return vs Nifty])</f>
        <v>0.1462305367450861</v>
      </c>
      <c r="O210">
        <v>688.17</v>
      </c>
      <c r="P210">
        <v>660.74631045174704</v>
      </c>
      <c r="Q210">
        <v>579.11843753628705</v>
      </c>
      <c r="R210">
        <v>40.962643906141402</v>
      </c>
      <c r="S210" s="1">
        <f>(Table2[[#This Row],[Close Price]]-Table2[[#This Row],[20D EMA]])/Table2[[#This Row],[20D EMA]]</f>
        <v>-5.0423587195023234E-3</v>
      </c>
      <c r="T210" s="1">
        <f>(Table2[[#This Row],[Close Price]]-Table2[[#This Row],[50D EMA]])/Table2[[#This Row],[50D EMA]]</f>
        <v>3.6252475676899446E-2</v>
      </c>
      <c r="U210" s="1">
        <f>(Table2[[#This Row],[Close Price]]-Table2[[#This Row],[200D EMA]])/Table2[[#This Row],[200D EMA]]</f>
        <v>0.1823142825721161</v>
      </c>
      <c r="V210">
        <v>0.63562388122378699</v>
      </c>
      <c r="W210">
        <v>682.2</v>
      </c>
      <c r="X210">
        <v>708.15</v>
      </c>
      <c r="Y210">
        <v>682.2</v>
      </c>
      <c r="Z210">
        <v>708.15</v>
      </c>
      <c r="AA210">
        <v>647.1</v>
      </c>
      <c r="AB210">
        <v>720.45</v>
      </c>
      <c r="AC210" s="1">
        <f>(Table2[[#This Row],[Close Price]]/Table2[[#This Row],[Day Low]])-1</f>
        <v>3.6646144825565052E-3</v>
      </c>
      <c r="AD210" s="1">
        <f>(Table2[[#This Row],[Day High]]/Table2[[#This Row],[Close Price]])-1</f>
        <v>3.4248576018694132E-2</v>
      </c>
      <c r="AE210" s="1">
        <f>(Table2[[#This Row],[Close Price]]/Table2[[#This Row],[Current Week Low]])-1</f>
        <v>3.6646144825565052E-3</v>
      </c>
      <c r="AF210" s="1">
        <f>(Table2[[#This Row],[Current Week High]]/Table2[[#This Row],[Close Price]])-1</f>
        <v>3.4248576018694132E-2</v>
      </c>
      <c r="AG210" s="1">
        <f>(Table2[[#This Row],[Close Price]]/Table2[[#This Row],[Current Month Low]])-1</f>
        <v>5.8105393293154117E-2</v>
      </c>
      <c r="AH210" s="1">
        <f>(Table2[[#This Row],[Current Month High]]/Table2[[#This Row],[Close Price]])-1</f>
        <v>5.221264787498181E-2</v>
      </c>
      <c r="AI210">
        <v>5.2212647874981801</v>
      </c>
      <c r="AJ210">
        <v>84.257265877287395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0.06</v>
      </c>
      <c r="AM210" t="s">
        <v>3215</v>
      </c>
      <c r="AN210">
        <v>-2.31</v>
      </c>
      <c r="AO210" t="s">
        <v>3214</v>
      </c>
      <c r="AP210">
        <v>0.17971132778566301</v>
      </c>
      <c r="AQ210">
        <f>(Table2[[#This Row],[Sharpe Ratio]]-AVERAGE(Table2[Sharpe Ratio]))/_xlfn.STDEV.P(Table2[Sharpe Ratio])</f>
        <v>1.3939975574230605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2.0358530162461999</v>
      </c>
      <c r="AS210">
        <f>_xlfn.RANK.AVG(Table2[[#This Row],[1Y Return vs Nifty Z-Score]],Table2[1Y Return vs Nifty Z-Score])</f>
        <v>246</v>
      </c>
      <c r="AT210">
        <f>_xlfn.RANK.AVG(Table2[[#This Row],[6M Return vs Nifty Z-Score]],Table2[6M Return vs Nifty Z-Score])</f>
        <v>449</v>
      </c>
      <c r="AU210">
        <f>_xlfn.RANK.AVG(Table2[[#This Row],[Sharpe Ratio Z-Score]],Table2[Sharpe Ratio Z-Score])</f>
        <v>61</v>
      </c>
      <c r="AV210">
        <f>(Table2[[#This Row],[Rank 1Y]]+Table2[[#This Row],[Rank 6M]]+Table2[[#This Row],[Rank Sharpe]])/3</f>
        <v>252</v>
      </c>
    </row>
    <row r="211" spans="1:48" x14ac:dyDescent="0.3">
      <c r="A211" t="s">
        <v>675</v>
      </c>
      <c r="B211" t="s">
        <v>676</v>
      </c>
      <c r="C211" t="s">
        <v>3172</v>
      </c>
      <c r="D211" t="s">
        <v>46</v>
      </c>
      <c r="E211">
        <v>27646.201000000001</v>
      </c>
      <c r="F211">
        <v>1038.55</v>
      </c>
      <c r="G211">
        <v>21.465394163569599</v>
      </c>
      <c r="H211">
        <f>(Table2[[#This Row],[1Y Return vs Nifty]]-AVERAGE(Table2[1Y Return vs Nifty]))/_xlfn.STDEV.P(Table2[1Y Return vs Nifty])</f>
        <v>-4.7515194609496034E-2</v>
      </c>
      <c r="I211">
        <v>9.8279972697313198</v>
      </c>
      <c r="J211">
        <f>(Table2[[#This Row],[1M Return vs Nifty]]-AVERAGE(Table2[1M Return vs Nifty]))/_xlfn.STDEV.P(Table2[1M Return vs Nifty])</f>
        <v>0.99152757300136152</v>
      </c>
      <c r="K211">
        <v>28.759087273111401</v>
      </c>
      <c r="L211">
        <f>(Table2[[#This Row],[6M Return vs Nifty]]-AVERAGE(Table2[6M Return vs Nifty]))/_xlfn.STDEV.P(Table2[6M Return vs Nifty])</f>
        <v>0.56996131720857635</v>
      </c>
      <c r="M211">
        <v>6.34378893529062</v>
      </c>
      <c r="N211">
        <f>(Table2[[#This Row],[1W Return vs Nifty]]-AVERAGE(Table2[1W Return vs Nifty]))/_xlfn.STDEV.P(Table2[1W Return vs Nifty])</f>
        <v>1.1629282062732393</v>
      </c>
      <c r="O211">
        <v>977.75</v>
      </c>
      <c r="P211">
        <v>928.77388356986501</v>
      </c>
      <c r="Q211">
        <v>798.871353749371</v>
      </c>
      <c r="R211">
        <v>69.268165608628706</v>
      </c>
      <c r="S211" s="1">
        <f>(Table2[[#This Row],[Close Price]]-Table2[[#This Row],[20D EMA]])/Table2[[#This Row],[20D EMA]]</f>
        <v>6.2183584760930659E-2</v>
      </c>
      <c r="T211" s="1">
        <f>(Table2[[#This Row],[Close Price]]-Table2[[#This Row],[50D EMA]])/Table2[[#This Row],[50D EMA]]</f>
        <v>0.11819466327820928</v>
      </c>
      <c r="U211" s="1">
        <f>(Table2[[#This Row],[Close Price]]-Table2[[#This Row],[200D EMA]])/Table2[[#This Row],[200D EMA]]</f>
        <v>0.30002158060335593</v>
      </c>
      <c r="V211">
        <v>0.97762304503220798</v>
      </c>
      <c r="W211">
        <v>1018.05</v>
      </c>
      <c r="X211">
        <v>1068</v>
      </c>
      <c r="Y211">
        <v>1018.05</v>
      </c>
      <c r="Z211">
        <v>1068</v>
      </c>
      <c r="AA211">
        <v>920.8</v>
      </c>
      <c r="AB211">
        <v>1068</v>
      </c>
      <c r="AC211" s="1">
        <f>(Table2[[#This Row],[Close Price]]/Table2[[#This Row],[Day Low]])-1</f>
        <v>2.0136535533618272E-2</v>
      </c>
      <c r="AD211" s="1">
        <f>(Table2[[#This Row],[Day High]]/Table2[[#This Row],[Close Price]])-1</f>
        <v>2.8356843676279553E-2</v>
      </c>
      <c r="AE211" s="1">
        <f>(Table2[[#This Row],[Close Price]]/Table2[[#This Row],[Current Week Low]])-1</f>
        <v>2.0136535533618272E-2</v>
      </c>
      <c r="AF211" s="1">
        <f>(Table2[[#This Row],[Current Week High]]/Table2[[#This Row],[Close Price]])-1</f>
        <v>2.8356843676279553E-2</v>
      </c>
      <c r="AG211" s="1">
        <f>(Table2[[#This Row],[Close Price]]/Table2[[#This Row],[Current Month Low]])-1</f>
        <v>0.12787793223284094</v>
      </c>
      <c r="AH211" s="1">
        <f>(Table2[[#This Row],[Current Month High]]/Table2[[#This Row],[Close Price]])-1</f>
        <v>2.8356843676279553E-2</v>
      </c>
      <c r="AI211">
        <v>2.83568436762795</v>
      </c>
      <c r="AJ211">
        <v>88.810108171984297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0.15</v>
      </c>
      <c r="AM211" t="s">
        <v>3215</v>
      </c>
      <c r="AN211">
        <v>4.3099999999999996</v>
      </c>
      <c r="AO211" t="s">
        <v>3215</v>
      </c>
      <c r="AP211">
        <v>7.9796838182998001E-2</v>
      </c>
      <c r="AQ211">
        <f>(Table2[[#This Row],[Sharpe Ratio]]-AVERAGE(Table2[Sharpe Ratio]))/_xlfn.STDEV.P(Table2[Sharpe Ratio])</f>
        <v>0.24134718481847936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2.9182490866921604</v>
      </c>
      <c r="AS211">
        <f>_xlfn.RANK.AVG(Table2[[#This Row],[1Y Return vs Nifty Z-Score]],Table2[1Y Return vs Nifty Z-Score])</f>
        <v>315</v>
      </c>
      <c r="AT211">
        <f>_xlfn.RANK.AVG(Table2[[#This Row],[6M Return vs Nifty Z-Score]],Table2[6M Return vs Nifty Z-Score])</f>
        <v>159</v>
      </c>
      <c r="AU211">
        <f>_xlfn.RANK.AVG(Table2[[#This Row],[Sharpe Ratio Z-Score]],Table2[Sharpe Ratio Z-Score])</f>
        <v>282</v>
      </c>
      <c r="AV211">
        <f>(Table2[[#This Row],[Rank 1Y]]+Table2[[#This Row],[Rank 6M]]+Table2[[#This Row],[Rank Sharpe]])/3</f>
        <v>252</v>
      </c>
    </row>
    <row r="212" spans="1:48" x14ac:dyDescent="0.3">
      <c r="A212" t="s">
        <v>809</v>
      </c>
      <c r="B212" t="s">
        <v>810</v>
      </c>
      <c r="C212" t="s">
        <v>3170</v>
      </c>
      <c r="D212" t="s">
        <v>722</v>
      </c>
      <c r="E212">
        <v>20497.322397615</v>
      </c>
      <c r="F212">
        <v>1196.8499999999999</v>
      </c>
      <c r="G212">
        <v>2.6095830996961098</v>
      </c>
      <c r="H212">
        <f>(Table2[[#This Row],[1Y Return vs Nifty]]-AVERAGE(Table2[1Y Return vs Nifty]))/_xlfn.STDEV.P(Table2[1Y Return vs Nifty])</f>
        <v>-0.36400694512665566</v>
      </c>
      <c r="I212">
        <v>-10.769294631493</v>
      </c>
      <c r="J212">
        <f>(Table2[[#This Row],[1M Return vs Nifty]]-AVERAGE(Table2[1M Return vs Nifty]))/_xlfn.STDEV.P(Table2[1M Return vs Nifty])</f>
        <v>-0.91953419308457218</v>
      </c>
      <c r="K212">
        <v>48.685365157774299</v>
      </c>
      <c r="L212">
        <f>(Table2[[#This Row],[6M Return vs Nifty]]-AVERAGE(Table2[6M Return vs Nifty]))/_xlfn.STDEV.P(Table2[6M Return vs Nifty])</f>
        <v>1.1936733252197749</v>
      </c>
      <c r="M212">
        <v>-1.4799267678941299</v>
      </c>
      <c r="N212">
        <f>(Table2[[#This Row],[1W Return vs Nifty]]-AVERAGE(Table2[1W Return vs Nifty]))/_xlfn.STDEV.P(Table2[1W Return vs Nifty])</f>
        <v>-0.37163814268311235</v>
      </c>
      <c r="O212">
        <v>1249.03</v>
      </c>
      <c r="P212">
        <v>1263.54438670488</v>
      </c>
      <c r="Q212">
        <v>1105.0446918366399</v>
      </c>
      <c r="R212">
        <v>31.582523829520699</v>
      </c>
      <c r="S212" s="1">
        <f>(Table2[[#This Row],[Close Price]]-Table2[[#This Row],[20D EMA]])/Table2[[#This Row],[20D EMA]]</f>
        <v>-4.177641850075664E-2</v>
      </c>
      <c r="T212" s="1">
        <f>(Table2[[#This Row],[Close Price]]-Table2[[#This Row],[50D EMA]])/Table2[[#This Row],[50D EMA]]</f>
        <v>-5.278357247014355E-2</v>
      </c>
      <c r="U212" s="1">
        <f>(Table2[[#This Row],[Close Price]]-Table2[[#This Row],[200D EMA]])/Table2[[#This Row],[200D EMA]]</f>
        <v>8.3078366731733674E-2</v>
      </c>
      <c r="V212">
        <v>0.60763668122140202</v>
      </c>
      <c r="W212">
        <v>1188</v>
      </c>
      <c r="X212">
        <v>1219</v>
      </c>
      <c r="Y212">
        <v>1188</v>
      </c>
      <c r="Z212">
        <v>1219</v>
      </c>
      <c r="AA212">
        <v>1188</v>
      </c>
      <c r="AB212">
        <v>1369</v>
      </c>
      <c r="AC212" s="1">
        <f>(Table2[[#This Row],[Close Price]]/Table2[[#This Row],[Day Low]])-1</f>
        <v>7.4494949494949836E-3</v>
      </c>
      <c r="AD212" s="1">
        <f>(Table2[[#This Row],[Day High]]/Table2[[#This Row],[Close Price]])-1</f>
        <v>1.8506913982537565E-2</v>
      </c>
      <c r="AE212" s="1">
        <f>(Table2[[#This Row],[Close Price]]/Table2[[#This Row],[Current Week Low]])-1</f>
        <v>7.4494949494949836E-3</v>
      </c>
      <c r="AF212" s="1">
        <f>(Table2[[#This Row],[Current Week High]]/Table2[[#This Row],[Close Price]])-1</f>
        <v>1.8506913982537565E-2</v>
      </c>
      <c r="AG212" s="1">
        <f>(Table2[[#This Row],[Close Price]]/Table2[[#This Row],[Current Month Low]])-1</f>
        <v>7.4494949494949836E-3</v>
      </c>
      <c r="AH212" s="1">
        <f>(Table2[[#This Row],[Current Month High]]/Table2[[#This Row],[Close Price]])-1</f>
        <v>0.14383590257759971</v>
      </c>
      <c r="AI212">
        <v>24.911225299745102</v>
      </c>
      <c r="AJ212">
        <v>83.777351247600706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-0.18</v>
      </c>
      <c r="AM212" t="s">
        <v>3214</v>
      </c>
      <c r="AN212">
        <v>-5.05</v>
      </c>
      <c r="AO212" t="s">
        <v>3214</v>
      </c>
      <c r="AP212">
        <v>8.5340441752285001E-2</v>
      </c>
      <c r="AQ212">
        <f>(Table2[[#This Row],[Sharpe Ratio]]-AVERAGE(Table2[Sharpe Ratio]))/_xlfn.STDEV.P(Table2[Sharpe Ratio])</f>
        <v>0.30530023852591992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412</v>
      </c>
      <c r="AT212">
        <f>_xlfn.RANK.AVG(Table2[[#This Row],[6M Return vs Nifty Z-Score]],Table2[6M Return vs Nifty Z-Score])</f>
        <v>81</v>
      </c>
      <c r="AU212">
        <f>_xlfn.RANK.AVG(Table2[[#This Row],[Sharpe Ratio Z-Score]],Table2[Sharpe Ratio Z-Score])</f>
        <v>264</v>
      </c>
      <c r="AV212">
        <f>(Table2[[#This Row],[Rank 1Y]]+Table2[[#This Row],[Rank 6M]]+Table2[[#This Row],[Rank Sharpe]])/3</f>
        <v>252.33333333333334</v>
      </c>
    </row>
    <row r="213" spans="1:48" x14ac:dyDescent="0.3">
      <c r="A213" t="s">
        <v>902</v>
      </c>
      <c r="B213" t="s">
        <v>903</v>
      </c>
      <c r="C213" t="s">
        <v>3169</v>
      </c>
      <c r="D213" t="s">
        <v>24</v>
      </c>
      <c r="E213">
        <v>17268.013401407999</v>
      </c>
      <c r="F213">
        <v>214.56</v>
      </c>
      <c r="G213">
        <v>28.3305445322666</v>
      </c>
      <c r="H213">
        <f>(Table2[[#This Row],[1Y Return vs Nifty]]-AVERAGE(Table2[1Y Return vs Nifty]))/_xlfn.STDEV.P(Table2[1Y Return vs Nifty])</f>
        <v>6.7715248164472552E-2</v>
      </c>
      <c r="I213">
        <v>-5.0317045216636496</v>
      </c>
      <c r="J213">
        <f>(Table2[[#This Row],[1M Return vs Nifty]]-AVERAGE(Table2[1M Return vs Nifty]))/_xlfn.STDEV.P(Table2[1M Return vs Nifty])</f>
        <v>-0.38718804093260401</v>
      </c>
      <c r="K213">
        <v>-0.527843084290605</v>
      </c>
      <c r="L213">
        <f>(Table2[[#This Row],[6M Return vs Nifty]]-AVERAGE(Table2[6M Return vs Nifty]))/_xlfn.STDEV.P(Table2[6M Return vs Nifty])</f>
        <v>-0.34674827840330669</v>
      </c>
      <c r="M213">
        <v>2.72995048331211</v>
      </c>
      <c r="N213">
        <f>(Table2[[#This Row],[1W Return vs Nifty]]-AVERAGE(Table2[1W Return vs Nifty]))/_xlfn.STDEV.P(Table2[1W Return vs Nifty])</f>
        <v>0.45409942345930177</v>
      </c>
      <c r="O213">
        <v>217.54</v>
      </c>
      <c r="P213">
        <v>216.0036835718</v>
      </c>
      <c r="Q213">
        <v>193.67590329651901</v>
      </c>
      <c r="R213">
        <v>40.981623779779099</v>
      </c>
      <c r="S213" s="1">
        <f>(Table2[[#This Row],[Close Price]]-Table2[[#This Row],[20D EMA]])/Table2[[#This Row],[20D EMA]]</f>
        <v>-1.3698630136986256E-2</v>
      </c>
      <c r="T213" s="1">
        <f>(Table2[[#This Row],[Close Price]]-Table2[[#This Row],[50D EMA]])/Table2[[#This Row],[50D EMA]]</f>
        <v>-6.6836062604465315E-3</v>
      </c>
      <c r="U213" s="1">
        <f>(Table2[[#This Row],[Close Price]]-Table2[[#This Row],[200D EMA]])/Table2[[#This Row],[200D EMA]]</f>
        <v>0.10783012418177448</v>
      </c>
      <c r="V213">
        <v>0.88931476121071595</v>
      </c>
      <c r="W213">
        <v>212.61</v>
      </c>
      <c r="X213">
        <v>217.76</v>
      </c>
      <c r="Y213">
        <v>212.61</v>
      </c>
      <c r="Z213">
        <v>217.76</v>
      </c>
      <c r="AA213">
        <v>206.1</v>
      </c>
      <c r="AB213">
        <v>226</v>
      </c>
      <c r="AC213" s="1">
        <f>(Table2[[#This Row],[Close Price]]/Table2[[#This Row],[Day Low]])-1</f>
        <v>9.1717228728658284E-3</v>
      </c>
      <c r="AD213" s="1">
        <f>(Table2[[#This Row],[Day High]]/Table2[[#This Row],[Close Price]])-1</f>
        <v>1.4914243102162494E-2</v>
      </c>
      <c r="AE213" s="1">
        <f>(Table2[[#This Row],[Close Price]]/Table2[[#This Row],[Current Week Low]])-1</f>
        <v>9.1717228728658284E-3</v>
      </c>
      <c r="AF213" s="1">
        <f>(Table2[[#This Row],[Current Week High]]/Table2[[#This Row],[Close Price]])-1</f>
        <v>1.4914243102162494E-2</v>
      </c>
      <c r="AG213" s="1">
        <f>(Table2[[#This Row],[Close Price]]/Table2[[#This Row],[Current Month Low]])-1</f>
        <v>4.1048034934497935E-2</v>
      </c>
      <c r="AH213" s="1">
        <f>(Table2[[#This Row],[Current Month High]]/Table2[[#This Row],[Close Price]])-1</f>
        <v>5.3318419090231162E-2</v>
      </c>
      <c r="AI213">
        <v>8.47781506338554</v>
      </c>
      <c r="AJ213">
        <v>67.625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0.08</v>
      </c>
      <c r="AM213" t="s">
        <v>3215</v>
      </c>
      <c r="AN213">
        <v>-2.2200000000000002</v>
      </c>
      <c r="AO213" t="s">
        <v>3214</v>
      </c>
      <c r="AP213">
        <v>0.18951996973625801</v>
      </c>
      <c r="AQ213">
        <f>(Table2[[#This Row],[Sharpe Ratio]]-AVERAGE(Table2[Sharpe Ratio]))/_xlfn.STDEV.P(Table2[Sharpe Ratio])</f>
        <v>1.5071536656517981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1.2950320179396617</v>
      </c>
      <c r="AS213">
        <f>_xlfn.RANK.AVG(Table2[[#This Row],[1Y Return vs Nifty Z-Score]],Table2[1Y Return vs Nifty Z-Score])</f>
        <v>278</v>
      </c>
      <c r="AT213">
        <f>_xlfn.RANK.AVG(Table2[[#This Row],[6M Return vs Nifty Z-Score]],Table2[6M Return vs Nifty Z-Score])</f>
        <v>436</v>
      </c>
      <c r="AU213">
        <f>_xlfn.RANK.AVG(Table2[[#This Row],[Sharpe Ratio Z-Score]],Table2[Sharpe Ratio Z-Score])</f>
        <v>43</v>
      </c>
      <c r="AV213">
        <f>(Table2[[#This Row],[Rank 1Y]]+Table2[[#This Row],[Rank 6M]]+Table2[[#This Row],[Rank Sharpe]])/3</f>
        <v>252.33333333333334</v>
      </c>
    </row>
    <row r="214" spans="1:48" x14ac:dyDescent="0.3">
      <c r="A214" t="s">
        <v>811</v>
      </c>
      <c r="B214" t="s">
        <v>812</v>
      </c>
      <c r="C214" t="s">
        <v>3171</v>
      </c>
      <c r="D214" t="s">
        <v>37</v>
      </c>
      <c r="E214">
        <v>20490.242335200001</v>
      </c>
      <c r="F214">
        <v>558</v>
      </c>
      <c r="G214">
        <v>19.931898570097001</v>
      </c>
      <c r="H214">
        <f>(Table2[[#This Row],[1Y Return vs Nifty]]-AVERAGE(Table2[1Y Return vs Nifty]))/_xlfn.STDEV.P(Table2[1Y Return vs Nifty])</f>
        <v>-7.3254671057601223E-2</v>
      </c>
      <c r="I214">
        <v>-1.67645009101524</v>
      </c>
      <c r="J214">
        <f>(Table2[[#This Row],[1M Return vs Nifty]]-AVERAGE(Table2[1M Return vs Nifty]))/_xlfn.STDEV.P(Table2[1M Return vs Nifty])</f>
        <v>-7.5880200627565481E-2</v>
      </c>
      <c r="K214">
        <v>10.0855588547309</v>
      </c>
      <c r="L214">
        <f>(Table2[[#This Row],[6M Return vs Nifty]]-AVERAGE(Table2[6M Return vs Nifty]))/_xlfn.STDEV.P(Table2[6M Return vs Nifty])</f>
        <v>-1.4538405915671243E-2</v>
      </c>
      <c r="M214">
        <v>0.40228150221384601</v>
      </c>
      <c r="N214">
        <f>(Table2[[#This Row],[1W Return vs Nifty]]-AVERAGE(Table2[1W Return vs Nifty]))/_xlfn.STDEV.P(Table2[1W Return vs Nifty])</f>
        <v>-2.4563392263104123E-3</v>
      </c>
      <c r="O214">
        <v>545.87</v>
      </c>
      <c r="P214">
        <v>534.42655443948001</v>
      </c>
      <c r="Q214">
        <v>470.40978617860401</v>
      </c>
      <c r="R214">
        <v>64.157410835229697</v>
      </c>
      <c r="S214" s="1">
        <f>(Table2[[#This Row],[Close Price]]-Table2[[#This Row],[20D EMA]])/Table2[[#This Row],[20D EMA]]</f>
        <v>2.222140802755234E-2</v>
      </c>
      <c r="T214" s="1">
        <f>(Table2[[#This Row],[Close Price]]-Table2[[#This Row],[50D EMA]])/Table2[[#This Row],[50D EMA]]</f>
        <v>4.4109794628832404E-2</v>
      </c>
      <c r="U214" s="1">
        <f>(Table2[[#This Row],[Close Price]]-Table2[[#This Row],[200D EMA]])/Table2[[#This Row],[200D EMA]]</f>
        <v>0.18619981215301495</v>
      </c>
      <c r="V214">
        <v>0.38493963058071601</v>
      </c>
      <c r="W214">
        <v>532.04999999999995</v>
      </c>
      <c r="X214">
        <v>560</v>
      </c>
      <c r="Y214">
        <v>532.04999999999995</v>
      </c>
      <c r="Z214">
        <v>560</v>
      </c>
      <c r="AA214">
        <v>525</v>
      </c>
      <c r="AB214">
        <v>595.85</v>
      </c>
      <c r="AC214" s="1">
        <f>(Table2[[#This Row],[Close Price]]/Table2[[#This Row],[Day Low]])-1</f>
        <v>4.8773611502678449E-2</v>
      </c>
      <c r="AD214" s="1">
        <f>(Table2[[#This Row],[Day High]]/Table2[[#This Row],[Close Price]])-1</f>
        <v>3.5842293906809264E-3</v>
      </c>
      <c r="AE214" s="1">
        <f>(Table2[[#This Row],[Close Price]]/Table2[[#This Row],[Current Week Low]])-1</f>
        <v>4.8773611502678449E-2</v>
      </c>
      <c r="AF214" s="1">
        <f>(Table2[[#This Row],[Current Week High]]/Table2[[#This Row],[Close Price]])-1</f>
        <v>3.5842293906809264E-3</v>
      </c>
      <c r="AG214" s="1">
        <f>(Table2[[#This Row],[Close Price]]/Table2[[#This Row],[Current Month Low]])-1</f>
        <v>6.2857142857142945E-2</v>
      </c>
      <c r="AH214" s="1">
        <f>(Table2[[#This Row],[Current Month High]]/Table2[[#This Row],[Close Price]])-1</f>
        <v>6.7831541218638103E-2</v>
      </c>
      <c r="AI214">
        <v>6.7831541218638103</v>
      </c>
      <c r="AJ214">
        <v>67.567567567567494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0.04</v>
      </c>
      <c r="AM214" t="s">
        <v>3215</v>
      </c>
      <c r="AN214">
        <v>-1.87</v>
      </c>
      <c r="AO214" t="s">
        <v>3214</v>
      </c>
      <c r="AP214">
        <v>0.138647759482079</v>
      </c>
      <c r="AQ214">
        <f>(Table2[[#This Row],[Sharpe Ratio]]-AVERAGE(Table2[Sharpe Ratio]))/_xlfn.STDEV.P(Table2[Sharpe Ratio])</f>
        <v>0.92027310070184731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0.75414348387469898</v>
      </c>
      <c r="AS214">
        <f>_xlfn.RANK.AVG(Table2[[#This Row],[1Y Return vs Nifty Z-Score]],Table2[1Y Return vs Nifty Z-Score])</f>
        <v>320</v>
      </c>
      <c r="AT214">
        <f>_xlfn.RANK.AVG(Table2[[#This Row],[6M Return vs Nifty Z-Score]],Table2[6M Return vs Nifty Z-Score])</f>
        <v>319</v>
      </c>
      <c r="AU214">
        <f>_xlfn.RANK.AVG(Table2[[#This Row],[Sharpe Ratio Z-Score]],Table2[Sharpe Ratio Z-Score])</f>
        <v>123</v>
      </c>
      <c r="AV214">
        <f>(Table2[[#This Row],[Rank 1Y]]+Table2[[#This Row],[Rank 6M]]+Table2[[#This Row],[Rank Sharpe]])/3</f>
        <v>254</v>
      </c>
    </row>
    <row r="215" spans="1:48" x14ac:dyDescent="0.3">
      <c r="A215" t="s">
        <v>1544</v>
      </c>
      <c r="B215" t="s">
        <v>1545</v>
      </c>
      <c r="C215" t="s">
        <v>3181</v>
      </c>
      <c r="D215" t="s">
        <v>613</v>
      </c>
      <c r="E215">
        <v>6591.0289583499998</v>
      </c>
      <c r="F215">
        <v>369.35</v>
      </c>
      <c r="G215">
        <v>44.827466543462101</v>
      </c>
      <c r="H215">
        <f>(Table2[[#This Row],[1Y Return vs Nifty]]-AVERAGE(Table2[1Y Return vs Nifty]))/_xlfn.STDEV.P(Table2[1Y Return vs Nifty])</f>
        <v>0.34461342601436046</v>
      </c>
      <c r="I215">
        <v>0.103294809500973</v>
      </c>
      <c r="J215">
        <f>(Table2[[#This Row],[1M Return vs Nifty]]-AVERAGE(Table2[1M Return vs Nifty]))/_xlfn.STDEV.P(Table2[1M Return vs Nifty])</f>
        <v>8.9248421575471706E-2</v>
      </c>
      <c r="K215">
        <v>8.7769378766644106</v>
      </c>
      <c r="L215">
        <f>(Table2[[#This Row],[6M Return vs Nifty]]-AVERAGE(Table2[6M Return vs Nifty]))/_xlfn.STDEV.P(Table2[6M Return vs Nifty])</f>
        <v>-5.5499523826390208E-2</v>
      </c>
      <c r="M215">
        <v>6.0466908823452199</v>
      </c>
      <c r="N215">
        <f>(Table2[[#This Row],[1W Return vs Nifty]]-AVERAGE(Table2[1W Return vs Nifty]))/_xlfn.STDEV.P(Table2[1W Return vs Nifty])</f>
        <v>1.1046545302237791</v>
      </c>
      <c r="O215">
        <v>339.3</v>
      </c>
      <c r="P215">
        <v>364.83784370148402</v>
      </c>
      <c r="Q215">
        <v>333.673126505624</v>
      </c>
      <c r="R215">
        <v>50.344729183250799</v>
      </c>
      <c r="S215" s="1">
        <f>(Table2[[#This Row],[Close Price]]-Table2[[#This Row],[20D EMA]])/Table2[[#This Row],[20D EMA]]</f>
        <v>8.8564692012967905E-2</v>
      </c>
      <c r="T215" s="1">
        <f>(Table2[[#This Row],[Close Price]]-Table2[[#This Row],[50D EMA]])/Table2[[#This Row],[50D EMA]]</f>
        <v>1.2367566513214896E-2</v>
      </c>
      <c r="U215" s="1">
        <f>(Table2[[#This Row],[Close Price]]-Table2[[#This Row],[200D EMA]])/Table2[[#This Row],[200D EMA]]</f>
        <v>0.10692162676689128</v>
      </c>
      <c r="V215">
        <v>1.1168092655725199</v>
      </c>
      <c r="W215">
        <v>366.75</v>
      </c>
      <c r="X215">
        <v>371.95</v>
      </c>
      <c r="Y215">
        <v>365.95</v>
      </c>
      <c r="Z215">
        <v>377.95</v>
      </c>
      <c r="AA215">
        <v>365.95</v>
      </c>
      <c r="AB215">
        <v>377.95</v>
      </c>
      <c r="AC215" s="1">
        <f>(Table2[[#This Row],[Close Price]]/Table2[[#This Row],[Day Low]])-1</f>
        <v>7.0892978868439815E-3</v>
      </c>
      <c r="AD215" s="1">
        <f>(Table2[[#This Row],[Day High]]/Table2[[#This Row],[Close Price]])-1</f>
        <v>7.0393935291728216E-3</v>
      </c>
      <c r="AE215" s="1">
        <f>(Table2[[#This Row],[Close Price]]/Table2[[#This Row],[Current Week Low]])-1</f>
        <v>9.2908867331602529E-3</v>
      </c>
      <c r="AF215" s="1">
        <f>(Table2[[#This Row],[Current Week High]]/Table2[[#This Row],[Close Price]])-1</f>
        <v>2.3284147827264068E-2</v>
      </c>
      <c r="AG215" s="1">
        <f>(Table2[[#This Row],[Close Price]]/Table2[[#This Row],[Current Month Low]])-1</f>
        <v>9.2908867331602529E-3</v>
      </c>
      <c r="AH215" s="1">
        <f>(Table2[[#This Row],[Current Month High]]/Table2[[#This Row],[Close Price]])-1</f>
        <v>2.3284147827264068E-2</v>
      </c>
      <c r="AI215">
        <v>18.6679301475565</v>
      </c>
      <c r="AJ215">
        <v>77.401536983669502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-0.18</v>
      </c>
      <c r="AM215" t="s">
        <v>3214</v>
      </c>
      <c r="AN215">
        <v>5.62</v>
      </c>
      <c r="AO215" t="s">
        <v>3215</v>
      </c>
      <c r="AP215">
        <v>0.10114028353580901</v>
      </c>
      <c r="AQ215">
        <f>(Table2[[#This Row],[Sharpe Ratio]]-AVERAGE(Table2[Sharpe Ratio]))/_xlfn.STDEV.P(Table2[Sharpe Ratio])</f>
        <v>0.48757303590791862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208</v>
      </c>
      <c r="AT215">
        <f>_xlfn.RANK.AVG(Table2[[#This Row],[6M Return vs Nifty Z-Score]],Table2[6M Return vs Nifty Z-Score])</f>
        <v>333</v>
      </c>
      <c r="AU215">
        <f>_xlfn.RANK.AVG(Table2[[#This Row],[Sharpe Ratio Z-Score]],Table2[Sharpe Ratio Z-Score])</f>
        <v>221</v>
      </c>
      <c r="AV215">
        <f>(Table2[[#This Row],[Rank 1Y]]+Table2[[#This Row],[Rank 6M]]+Table2[[#This Row],[Rank Sharpe]])/3</f>
        <v>254</v>
      </c>
    </row>
    <row r="216" spans="1:48" x14ac:dyDescent="0.3">
      <c r="A216" t="s">
        <v>52</v>
      </c>
      <c r="B216" t="s">
        <v>53</v>
      </c>
      <c r="C216" t="s">
        <v>3173</v>
      </c>
      <c r="D216" t="s">
        <v>54</v>
      </c>
      <c r="E216">
        <v>462279.8686699</v>
      </c>
      <c r="F216">
        <v>1926.7</v>
      </c>
      <c r="G216">
        <v>37.362894764644302</v>
      </c>
      <c r="H216">
        <f>(Table2[[#This Row],[1Y Return vs Nifty]]-AVERAGE(Table2[1Y Return vs Nifty]))/_xlfn.STDEV.P(Table2[1Y Return vs Nifty])</f>
        <v>0.21932179145479583</v>
      </c>
      <c r="I216">
        <v>6.3509416047108003</v>
      </c>
      <c r="J216">
        <f>(Table2[[#This Row],[1M Return vs Nifty]]-AVERAGE(Table2[1M Return vs Nifty]))/_xlfn.STDEV.P(Table2[1M Return vs Nifty])</f>
        <v>0.66891874792672923</v>
      </c>
      <c r="K216">
        <v>2.6525955753644102</v>
      </c>
      <c r="L216">
        <f>(Table2[[#This Row],[6M Return vs Nifty]]-AVERAGE(Table2[6M Return vs Nifty]))/_xlfn.STDEV.P(Table2[6M Return vs Nifty])</f>
        <v>-0.24719743432435823</v>
      </c>
      <c r="M216">
        <v>4.9261755037661201</v>
      </c>
      <c r="N216">
        <f>(Table2[[#This Row],[1W Return vs Nifty]]-AVERAGE(Table2[1W Return vs Nifty]))/_xlfn.STDEV.P(Table2[1W Return vs Nifty])</f>
        <v>0.88487338547236316</v>
      </c>
      <c r="O216">
        <v>1859.59</v>
      </c>
      <c r="P216">
        <v>1784.0022851245001</v>
      </c>
      <c r="Q216">
        <v>1563.1031755445099</v>
      </c>
      <c r="R216">
        <v>71.639254900677898</v>
      </c>
      <c r="S216" s="1">
        <f>(Table2[[#This Row],[Close Price]]-Table2[[#This Row],[20D EMA]])/Table2[[#This Row],[20D EMA]]</f>
        <v>3.6088600175307531E-2</v>
      </c>
      <c r="T216" s="1">
        <f>(Table2[[#This Row],[Close Price]]-Table2[[#This Row],[50D EMA]])/Table2[[#This Row],[50D EMA]]</f>
        <v>7.9987405882465862E-2</v>
      </c>
      <c r="U216" s="1">
        <f>(Table2[[#This Row],[Close Price]]-Table2[[#This Row],[200D EMA]])/Table2[[#This Row],[200D EMA]]</f>
        <v>0.23261217182853622</v>
      </c>
      <c r="V216">
        <v>0.98243904441855301</v>
      </c>
      <c r="W216">
        <v>1921.05</v>
      </c>
      <c r="X216">
        <v>1960.35</v>
      </c>
      <c r="Y216">
        <v>1921.05</v>
      </c>
      <c r="Z216">
        <v>1960.35</v>
      </c>
      <c r="AA216">
        <v>1801.3</v>
      </c>
      <c r="AB216">
        <v>1960.35</v>
      </c>
      <c r="AC216" s="1">
        <f>(Table2[[#This Row],[Close Price]]/Table2[[#This Row],[Day Low]])-1</f>
        <v>2.9410999193149046E-3</v>
      </c>
      <c r="AD216" s="1">
        <f>(Table2[[#This Row],[Day High]]/Table2[[#This Row],[Close Price]])-1</f>
        <v>1.7465095759588767E-2</v>
      </c>
      <c r="AE216" s="1">
        <f>(Table2[[#This Row],[Close Price]]/Table2[[#This Row],[Current Week Low]])-1</f>
        <v>2.9410999193149046E-3</v>
      </c>
      <c r="AF216" s="1">
        <f>(Table2[[#This Row],[Current Week High]]/Table2[[#This Row],[Close Price]])-1</f>
        <v>1.7465095759588767E-2</v>
      </c>
      <c r="AG216" s="1">
        <f>(Table2[[#This Row],[Close Price]]/Table2[[#This Row],[Current Month Low]])-1</f>
        <v>6.9616388164103649E-2</v>
      </c>
      <c r="AH216" s="1">
        <f>(Table2[[#This Row],[Current Month High]]/Table2[[#This Row],[Close Price]])-1</f>
        <v>1.7465095759588767E-2</v>
      </c>
      <c r="AI216">
        <v>1.74650957595887</v>
      </c>
      <c r="AJ216">
        <v>80.343520381897306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0.08</v>
      </c>
      <c r="AM216" t="s">
        <v>3215</v>
      </c>
      <c r="AN216">
        <v>3.29</v>
      </c>
      <c r="AO216" t="s">
        <v>3215</v>
      </c>
      <c r="AP216">
        <v>0.13548026191616899</v>
      </c>
      <c r="AQ216">
        <f>(Table2[[#This Row],[Sharpe Ratio]]-AVERAGE(Table2[Sharpe Ratio]))/_xlfn.STDEV.P(Table2[Sharpe Ratio])</f>
        <v>0.88373168149338766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2.4096481720229179</v>
      </c>
      <c r="AS216">
        <f>_xlfn.RANK.AVG(Table2[[#This Row],[1Y Return vs Nifty Z-Score]],Table2[1Y Return vs Nifty Z-Score])</f>
        <v>238</v>
      </c>
      <c r="AT216">
        <f>_xlfn.RANK.AVG(Table2[[#This Row],[6M Return vs Nifty Z-Score]],Table2[6M Return vs Nifty Z-Score])</f>
        <v>399</v>
      </c>
      <c r="AU216">
        <f>_xlfn.RANK.AVG(Table2[[#This Row],[Sharpe Ratio Z-Score]],Table2[Sharpe Ratio Z-Score])</f>
        <v>129</v>
      </c>
      <c r="AV216">
        <f>(Table2[[#This Row],[Rank 1Y]]+Table2[[#This Row],[Rank 6M]]+Table2[[#This Row],[Rank Sharpe]])/3</f>
        <v>255.33333333333334</v>
      </c>
    </row>
    <row r="217" spans="1:48" x14ac:dyDescent="0.3">
      <c r="A217" t="s">
        <v>1402</v>
      </c>
      <c r="B217" t="s">
        <v>1403</v>
      </c>
      <c r="C217" t="s">
        <v>3179</v>
      </c>
      <c r="D217" t="s">
        <v>86</v>
      </c>
      <c r="E217">
        <v>7972.3062544649902</v>
      </c>
      <c r="F217">
        <v>4029.15</v>
      </c>
      <c r="G217">
        <v>69.223395342524398</v>
      </c>
      <c r="H217">
        <f>(Table2[[#This Row],[1Y Return vs Nifty]]-AVERAGE(Table2[1Y Return vs Nifty]))/_xlfn.STDEV.P(Table2[1Y Return vs Nifty])</f>
        <v>0.75409516005126753</v>
      </c>
      <c r="I217">
        <v>7.76351028721019</v>
      </c>
      <c r="J217">
        <f>(Table2[[#This Row],[1M Return vs Nifty]]-AVERAGE(Table2[1M Return vs Nifty]))/_xlfn.STDEV.P(Table2[1M Return vs Nifty])</f>
        <v>0.79997995801398858</v>
      </c>
      <c r="K217">
        <v>69.9084136650022</v>
      </c>
      <c r="L217">
        <f>(Table2[[#This Row],[6M Return vs Nifty]]-AVERAGE(Table2[6M Return vs Nifty]))/_xlfn.STDEV.P(Table2[6M Return vs Nifty])</f>
        <v>1.8579755234115733</v>
      </c>
      <c r="M217">
        <v>6.4637719490434096</v>
      </c>
      <c r="N217">
        <f>(Table2[[#This Row],[1W Return vs Nifty]]-AVERAGE(Table2[1W Return vs Nifty]))/_xlfn.STDEV.P(Table2[1W Return vs Nifty])</f>
        <v>1.186462023494697</v>
      </c>
      <c r="O217">
        <v>3788.11</v>
      </c>
      <c r="P217">
        <v>3572.4567784853898</v>
      </c>
      <c r="Q217">
        <v>2842.4822015089899</v>
      </c>
      <c r="R217">
        <v>75.695086079823</v>
      </c>
      <c r="S217" s="1">
        <f>(Table2[[#This Row],[Close Price]]-Table2[[#This Row],[20D EMA]])/Table2[[#This Row],[20D EMA]]</f>
        <v>6.3630675983537957E-2</v>
      </c>
      <c r="T217" s="1">
        <f>(Table2[[#This Row],[Close Price]]-Table2[[#This Row],[50D EMA]])/Table2[[#This Row],[50D EMA]]</f>
        <v>0.12783729792477264</v>
      </c>
      <c r="U217" s="1">
        <f>(Table2[[#This Row],[Close Price]]-Table2[[#This Row],[200D EMA]])/Table2[[#This Row],[200D EMA]]</f>
        <v>0.41747589408336255</v>
      </c>
      <c r="V217">
        <v>1.15932033591632</v>
      </c>
      <c r="W217">
        <v>3965.3</v>
      </c>
      <c r="X217">
        <v>4152.8999999999996</v>
      </c>
      <c r="Y217">
        <v>3965.3</v>
      </c>
      <c r="Z217">
        <v>4152.8999999999996</v>
      </c>
      <c r="AA217">
        <v>3487.4</v>
      </c>
      <c r="AB217">
        <v>4152.8999999999996</v>
      </c>
      <c r="AC217" s="1">
        <f>(Table2[[#This Row],[Close Price]]/Table2[[#This Row],[Day Low]])-1</f>
        <v>1.6102186467606527E-2</v>
      </c>
      <c r="AD217" s="1">
        <f>(Table2[[#This Row],[Day High]]/Table2[[#This Row],[Close Price]])-1</f>
        <v>3.0713674099996258E-2</v>
      </c>
      <c r="AE217" s="1">
        <f>(Table2[[#This Row],[Close Price]]/Table2[[#This Row],[Current Week Low]])-1</f>
        <v>1.6102186467606527E-2</v>
      </c>
      <c r="AF217" s="1">
        <f>(Table2[[#This Row],[Current Week High]]/Table2[[#This Row],[Close Price]])-1</f>
        <v>3.0713674099996258E-2</v>
      </c>
      <c r="AG217" s="1">
        <f>(Table2[[#This Row],[Close Price]]/Table2[[#This Row],[Current Month Low]])-1</f>
        <v>0.15534495612777421</v>
      </c>
      <c r="AH217" s="1">
        <f>(Table2[[#This Row],[Current Month High]]/Table2[[#This Row],[Close Price]])-1</f>
        <v>3.0713674099996258E-2</v>
      </c>
      <c r="AI217">
        <v>3.07136740999962</v>
      </c>
      <c r="AJ217">
        <v>152.611285266457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0.09</v>
      </c>
      <c r="AM217" t="s">
        <v>3215</v>
      </c>
      <c r="AN217">
        <v>9.32</v>
      </c>
      <c r="AO217" t="s">
        <v>3215</v>
      </c>
      <c r="AP217">
        <v>-2.2757606141664E-2</v>
      </c>
      <c r="AQ217">
        <f>(Table2[[#This Row],[Sharpe Ratio]]-AVERAGE(Table2[Sharpe Ratio]))/_xlfn.STDEV.P(Table2[Sharpe Ratio])</f>
        <v>-0.94175867833677263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3.656753986634754</v>
      </c>
      <c r="AS217">
        <f>_xlfn.RANK.AVG(Table2[[#This Row],[1Y Return vs Nifty Z-Score]],Table2[1Y Return vs Nifty Z-Score])</f>
        <v>125</v>
      </c>
      <c r="AT217">
        <f>_xlfn.RANK.AVG(Table2[[#This Row],[6M Return vs Nifty Z-Score]],Table2[6M Return vs Nifty Z-Score])</f>
        <v>37</v>
      </c>
      <c r="AU217">
        <f>_xlfn.RANK.AVG(Table2[[#This Row],[Sharpe Ratio Z-Score]],Table2[Sharpe Ratio Z-Score])</f>
        <v>606</v>
      </c>
      <c r="AV217">
        <f>(Table2[[#This Row],[Rank 1Y]]+Table2[[#This Row],[Rank 6M]]+Table2[[#This Row],[Rank Sharpe]])/3</f>
        <v>256</v>
      </c>
    </row>
    <row r="218" spans="1:48" x14ac:dyDescent="0.3">
      <c r="A218" t="s">
        <v>236</v>
      </c>
      <c r="B218" t="s">
        <v>237</v>
      </c>
      <c r="C218" t="s">
        <v>3175</v>
      </c>
      <c r="D218" t="s">
        <v>77</v>
      </c>
      <c r="E218">
        <v>114236.642606319</v>
      </c>
      <c r="F218">
        <v>5712.4</v>
      </c>
      <c r="G218">
        <v>57.997123197864198</v>
      </c>
      <c r="H218">
        <f>(Table2[[#This Row],[1Y Return vs Nifty]]-AVERAGE(Table2[1Y Return vs Nifty]))/_xlfn.STDEV.P(Table2[1Y Return vs Nifty])</f>
        <v>0.56566399096446562</v>
      </c>
      <c r="I218">
        <v>8.0429943534292008</v>
      </c>
      <c r="J218">
        <f>(Table2[[#This Row],[1M Return vs Nifty]]-AVERAGE(Table2[1M Return vs Nifty]))/_xlfn.STDEV.P(Table2[1M Return vs Nifty])</f>
        <v>0.82591110060024442</v>
      </c>
      <c r="K218">
        <v>6.4360002429673502</v>
      </c>
      <c r="L218">
        <f>(Table2[[#This Row],[6M Return vs Nifty]]-AVERAGE(Table2[6M Return vs Nifty]))/_xlfn.STDEV.P(Table2[6M Return vs Nifty])</f>
        <v>-0.1287731638204396</v>
      </c>
      <c r="M218">
        <v>-1.0371694334753201</v>
      </c>
      <c r="N218">
        <f>(Table2[[#This Row],[1W Return vs Nifty]]-AVERAGE(Table2[1W Return vs Nifty]))/_xlfn.STDEV.P(Table2[1W Return vs Nifty])</f>
        <v>-0.28479443159630174</v>
      </c>
      <c r="O218">
        <v>5846.96</v>
      </c>
      <c r="P218">
        <v>5641.6669471153</v>
      </c>
      <c r="Q218">
        <v>4936.9278520319303</v>
      </c>
      <c r="R218">
        <v>33.038378714988902</v>
      </c>
      <c r="S218" s="1">
        <f>(Table2[[#This Row],[Close Price]]-Table2[[#This Row],[20D EMA]])/Table2[[#This Row],[20D EMA]]</f>
        <v>-2.3013668641482139E-2</v>
      </c>
      <c r="T218" s="1">
        <f>(Table2[[#This Row],[Close Price]]-Table2[[#This Row],[50D EMA]])/Table2[[#This Row],[50D EMA]]</f>
        <v>1.2537615840805155E-2</v>
      </c>
      <c r="U218" s="1">
        <f>(Table2[[#This Row],[Close Price]]-Table2[[#This Row],[200D EMA]])/Table2[[#This Row],[200D EMA]]</f>
        <v>0.15707585186785789</v>
      </c>
      <c r="V218">
        <v>1.2835194284900899</v>
      </c>
      <c r="W218">
        <v>5690.5</v>
      </c>
      <c r="X218">
        <v>5890</v>
      </c>
      <c r="Y218">
        <v>5690.5</v>
      </c>
      <c r="Z218">
        <v>5890</v>
      </c>
      <c r="AA218">
        <v>5517</v>
      </c>
      <c r="AB218">
        <v>6246.25</v>
      </c>
      <c r="AC218" s="1">
        <f>(Table2[[#This Row],[Close Price]]/Table2[[#This Row],[Day Low]])-1</f>
        <v>3.8485194622615015E-3</v>
      </c>
      <c r="AD218" s="1">
        <f>(Table2[[#This Row],[Day High]]/Table2[[#This Row],[Close Price]])-1</f>
        <v>3.1090259785729435E-2</v>
      </c>
      <c r="AE218" s="1">
        <f>(Table2[[#This Row],[Close Price]]/Table2[[#This Row],[Current Week Low]])-1</f>
        <v>3.8485194622615015E-3</v>
      </c>
      <c r="AF218" s="1">
        <f>(Table2[[#This Row],[Current Week High]]/Table2[[#This Row],[Close Price]])-1</f>
        <v>3.1090259785729435E-2</v>
      </c>
      <c r="AG218" s="1">
        <f>(Table2[[#This Row],[Close Price]]/Table2[[#This Row],[Current Month Low]])-1</f>
        <v>3.5417799528729255E-2</v>
      </c>
      <c r="AH218" s="1">
        <f>(Table2[[#This Row],[Current Month High]]/Table2[[#This Row],[Close Price]])-1</f>
        <v>9.3454590014705019E-2</v>
      </c>
      <c r="AI218">
        <v>9.3454590014705001</v>
      </c>
      <c r="AJ218">
        <v>95.365857829306194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-0.03</v>
      </c>
      <c r="AM218" t="s">
        <v>3214</v>
      </c>
      <c r="AN218">
        <v>-1.56</v>
      </c>
      <c r="AO218" t="s">
        <v>3214</v>
      </c>
      <c r="AP218">
        <v>8.9468608616104006E-2</v>
      </c>
      <c r="AQ218">
        <f>(Table2[[#This Row],[Sharpe Ratio]]-AVERAGE(Table2[Sharpe Ratio]))/_xlfn.STDEV.P(Table2[Sharpe Ratio])</f>
        <v>0.35292429278148951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1.3309317889294581</v>
      </c>
      <c r="AS218">
        <f>_xlfn.RANK.AVG(Table2[[#This Row],[1Y Return vs Nifty Z-Score]],Table2[1Y Return vs Nifty Z-Score])</f>
        <v>162</v>
      </c>
      <c r="AT218">
        <f>_xlfn.RANK.AVG(Table2[[#This Row],[6M Return vs Nifty Z-Score]],Table2[6M Return vs Nifty Z-Score])</f>
        <v>358</v>
      </c>
      <c r="AU218">
        <f>_xlfn.RANK.AVG(Table2[[#This Row],[Sharpe Ratio Z-Score]],Table2[Sharpe Ratio Z-Score])</f>
        <v>252</v>
      </c>
      <c r="AV218">
        <f>(Table2[[#This Row],[Rank 1Y]]+Table2[[#This Row],[Rank 6M]]+Table2[[#This Row],[Rank Sharpe]])/3</f>
        <v>257.33333333333331</v>
      </c>
    </row>
    <row r="219" spans="1:48" x14ac:dyDescent="0.3">
      <c r="A219" t="s">
        <v>774</v>
      </c>
      <c r="B219" t="s">
        <v>775</v>
      </c>
      <c r="C219" t="s">
        <v>3181</v>
      </c>
      <c r="D219" t="s">
        <v>164</v>
      </c>
      <c r="E219">
        <v>21771.389771369999</v>
      </c>
      <c r="F219">
        <v>684.9</v>
      </c>
      <c r="G219">
        <v>28.070447238115001</v>
      </c>
      <c r="H219">
        <f>(Table2[[#This Row],[1Y Return vs Nifty]]-AVERAGE(Table2[1Y Return vs Nifty]))/_xlfn.STDEV.P(Table2[1Y Return vs Nifty])</f>
        <v>6.3349556990968309E-2</v>
      </c>
      <c r="I219">
        <v>-5.3785932454055896</v>
      </c>
      <c r="J219">
        <f>(Table2[[#This Row],[1M Return vs Nifty]]-AVERAGE(Table2[1M Return vs Nifty]))/_xlfn.STDEV.P(Table2[1M Return vs Nifty])</f>
        <v>-0.41937313498325257</v>
      </c>
      <c r="K219">
        <v>4.2172824528672104</v>
      </c>
      <c r="L219">
        <f>(Table2[[#This Row],[6M Return vs Nifty]]-AVERAGE(Table2[6M Return vs Nifty]))/_xlfn.STDEV.P(Table2[6M Return vs Nifty])</f>
        <v>-0.19822120304198726</v>
      </c>
      <c r="M219">
        <v>-4.5876314494562598</v>
      </c>
      <c r="N219">
        <f>(Table2[[#This Row],[1W Return vs Nifty]]-AVERAGE(Table2[1W Return vs Nifty]))/_xlfn.STDEV.P(Table2[1W Return vs Nifty])</f>
        <v>-0.98119237595849595</v>
      </c>
      <c r="O219">
        <v>727.79</v>
      </c>
      <c r="P219">
        <v>707.00996359117505</v>
      </c>
      <c r="Q219">
        <v>584.76806733020203</v>
      </c>
      <c r="R219">
        <v>22.594424764951299</v>
      </c>
      <c r="S219" s="1">
        <f>(Table2[[#This Row],[Close Price]]-Table2[[#This Row],[20D EMA]])/Table2[[#This Row],[20D EMA]]</f>
        <v>-5.8931834732546463E-2</v>
      </c>
      <c r="T219" s="1">
        <f>(Table2[[#This Row],[Close Price]]-Table2[[#This Row],[50D EMA]])/Table2[[#This Row],[50D EMA]]</f>
        <v>-3.1272492227507061E-2</v>
      </c>
      <c r="U219" s="1">
        <f>(Table2[[#This Row],[Close Price]]-Table2[[#This Row],[200D EMA]])/Table2[[#This Row],[200D EMA]]</f>
        <v>0.17123358518353615</v>
      </c>
      <c r="V219">
        <v>0.45569952068431802</v>
      </c>
      <c r="W219">
        <v>683.05</v>
      </c>
      <c r="X219">
        <v>702.8</v>
      </c>
      <c r="Y219">
        <v>683.05</v>
      </c>
      <c r="Z219">
        <v>702.8</v>
      </c>
      <c r="AA219">
        <v>683.05</v>
      </c>
      <c r="AB219">
        <v>801.45</v>
      </c>
      <c r="AC219" s="1">
        <f>(Table2[[#This Row],[Close Price]]/Table2[[#This Row],[Day Low]])-1</f>
        <v>2.7084400849133328E-3</v>
      </c>
      <c r="AD219" s="1">
        <f>(Table2[[#This Row],[Day High]]/Table2[[#This Row],[Close Price]])-1</f>
        <v>2.613520221930199E-2</v>
      </c>
      <c r="AE219" s="1">
        <f>(Table2[[#This Row],[Close Price]]/Table2[[#This Row],[Current Week Low]])-1</f>
        <v>2.7084400849133328E-3</v>
      </c>
      <c r="AF219" s="1">
        <f>(Table2[[#This Row],[Current Week High]]/Table2[[#This Row],[Close Price]])-1</f>
        <v>2.613520221930199E-2</v>
      </c>
      <c r="AG219" s="1">
        <f>(Table2[[#This Row],[Close Price]]/Table2[[#This Row],[Current Month Low]])-1</f>
        <v>2.7084400849133328E-3</v>
      </c>
      <c r="AH219" s="1">
        <f>(Table2[[#This Row],[Current Month High]]/Table2[[#This Row],[Close Price]])-1</f>
        <v>0.17017082785808157</v>
      </c>
      <c r="AI219">
        <v>23.2223682289385</v>
      </c>
      <c r="AJ219">
        <v>119.51923076923001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0.05</v>
      </c>
      <c r="AM219" t="s">
        <v>3215</v>
      </c>
      <c r="AN219">
        <v>-9.6999999999999993</v>
      </c>
      <c r="AO219" t="s">
        <v>3214</v>
      </c>
      <c r="AP219">
        <v>0.146063008611553</v>
      </c>
      <c r="AQ219">
        <f>(Table2[[#This Row],[Sharpe Ratio]]-AVERAGE(Table2[Sharpe Ratio]))/_xlfn.STDEV.P(Table2[Sharpe Ratio])</f>
        <v>1.0058181473315608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-0.52961900966120656</v>
      </c>
      <c r="AS219">
        <f>_xlfn.RANK.AVG(Table2[[#This Row],[1Y Return vs Nifty Z-Score]],Table2[1Y Return vs Nifty Z-Score])</f>
        <v>282</v>
      </c>
      <c r="AT219">
        <f>_xlfn.RANK.AVG(Table2[[#This Row],[6M Return vs Nifty Z-Score]],Table2[6M Return vs Nifty Z-Score])</f>
        <v>381</v>
      </c>
      <c r="AU219">
        <f>_xlfn.RANK.AVG(Table2[[#This Row],[Sharpe Ratio Z-Score]],Table2[Sharpe Ratio Z-Score])</f>
        <v>110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420</v>
      </c>
      <c r="B220" t="s">
        <v>421</v>
      </c>
      <c r="C220" t="s">
        <v>3181</v>
      </c>
      <c r="D220" t="s">
        <v>261</v>
      </c>
      <c r="E220">
        <v>57439.298523179998</v>
      </c>
      <c r="F220">
        <v>5100.2</v>
      </c>
      <c r="G220">
        <v>29.870566004883202</v>
      </c>
      <c r="H220">
        <f>(Table2[[#This Row],[1Y Return vs Nifty]]-AVERAGE(Table2[1Y Return vs Nifty]))/_xlfn.STDEV.P(Table2[1Y Return vs Nifty])</f>
        <v>9.3564260442511177E-2</v>
      </c>
      <c r="I220">
        <v>16.3508038965489</v>
      </c>
      <c r="J220">
        <f>(Table2[[#This Row],[1M Return vs Nifty]]-AVERAGE(Table2[1M Return vs Nifty]))/_xlfn.STDEV.P(Table2[1M Return vs Nifty])</f>
        <v>1.5967278299993251</v>
      </c>
      <c r="K220">
        <v>3.3327996837094198</v>
      </c>
      <c r="L220">
        <f>(Table2[[#This Row],[6M Return vs Nifty]]-AVERAGE(Table2[6M Return vs Nifty]))/_xlfn.STDEV.P(Table2[6M Return vs Nifty])</f>
        <v>-0.22590637973157471</v>
      </c>
      <c r="M220">
        <v>-2.6972241324766002</v>
      </c>
      <c r="N220">
        <f>(Table2[[#This Row],[1W Return vs Nifty]]-AVERAGE(Table2[1W Return vs Nifty]))/_xlfn.STDEV.P(Table2[1W Return vs Nifty])</f>
        <v>-0.61040238760590593</v>
      </c>
      <c r="O220">
        <v>4968.01</v>
      </c>
      <c r="P220">
        <v>4832.8102918343602</v>
      </c>
      <c r="Q220">
        <v>4332.2717623613198</v>
      </c>
      <c r="R220">
        <v>53.607715193589399</v>
      </c>
      <c r="S220" s="1">
        <f>(Table2[[#This Row],[Close Price]]-Table2[[#This Row],[20D EMA]])/Table2[[#This Row],[20D EMA]]</f>
        <v>2.6608239516426012E-2</v>
      </c>
      <c r="T220" s="1">
        <f>(Table2[[#This Row],[Close Price]]-Table2[[#This Row],[50D EMA]])/Table2[[#This Row],[50D EMA]]</f>
        <v>5.532799593177247E-2</v>
      </c>
      <c r="U220" s="1">
        <f>(Table2[[#This Row],[Close Price]]-Table2[[#This Row],[200D EMA]])/Table2[[#This Row],[200D EMA]]</f>
        <v>0.17725763289145971</v>
      </c>
      <c r="V220">
        <v>1.16169591402815</v>
      </c>
      <c r="W220">
        <v>5086.1000000000004</v>
      </c>
      <c r="X220">
        <v>5186.8999999999996</v>
      </c>
      <c r="Y220">
        <v>5086.1000000000004</v>
      </c>
      <c r="Z220">
        <v>5186.8999999999996</v>
      </c>
      <c r="AA220">
        <v>4265</v>
      </c>
      <c r="AB220">
        <v>5575.05</v>
      </c>
      <c r="AC220" s="1">
        <f>(Table2[[#This Row],[Close Price]]/Table2[[#This Row],[Day Low]])-1</f>
        <v>2.7722616543126577E-3</v>
      </c>
      <c r="AD220" s="1">
        <f>(Table2[[#This Row],[Day High]]/Table2[[#This Row],[Close Price]])-1</f>
        <v>1.699933335947601E-2</v>
      </c>
      <c r="AE220" s="1">
        <f>(Table2[[#This Row],[Close Price]]/Table2[[#This Row],[Current Week Low]])-1</f>
        <v>2.7722616543126577E-3</v>
      </c>
      <c r="AF220" s="1">
        <f>(Table2[[#This Row],[Current Week High]]/Table2[[#This Row],[Close Price]])-1</f>
        <v>1.699933335947601E-2</v>
      </c>
      <c r="AG220" s="1">
        <f>(Table2[[#This Row],[Close Price]]/Table2[[#This Row],[Current Month Low]])-1</f>
        <v>0.19582649472450164</v>
      </c>
      <c r="AH220" s="1">
        <f>(Table2[[#This Row],[Current Month High]]/Table2[[#This Row],[Close Price]])-1</f>
        <v>9.3104191992470886E-2</v>
      </c>
      <c r="AI220">
        <v>14.504333163405301</v>
      </c>
      <c r="AJ220">
        <v>103.987601239876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-0.06</v>
      </c>
      <c r="AM220" t="s">
        <v>3214</v>
      </c>
      <c r="AN220">
        <v>9.9</v>
      </c>
      <c r="AO220" t="s">
        <v>3215</v>
      </c>
      <c r="AP220">
        <v>0.14485944500732401</v>
      </c>
      <c r="AQ220">
        <f>(Table2[[#This Row],[Sharpe Ratio]]-AVERAGE(Table2[Sharpe Ratio]))/_xlfn.STDEV.P(Table2[Sharpe Ratio])</f>
        <v>0.99193339405518655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1.8459167171595421</v>
      </c>
      <c r="AS220">
        <f>_xlfn.RANK.AVG(Table2[[#This Row],[1Y Return vs Nifty Z-Score]],Table2[1Y Return vs Nifty Z-Score])</f>
        <v>271</v>
      </c>
      <c r="AT220">
        <f>_xlfn.RANK.AVG(Table2[[#This Row],[6M Return vs Nifty Z-Score]],Table2[6M Return vs Nifty Z-Score])</f>
        <v>390</v>
      </c>
      <c r="AU220">
        <f>_xlfn.RANK.AVG(Table2[[#This Row],[Sharpe Ratio Z-Score]],Table2[Sharpe Ratio Z-Score])</f>
        <v>114</v>
      </c>
      <c r="AV220">
        <f>(Table2[[#This Row],[Rank 1Y]]+Table2[[#This Row],[Rank 6M]]+Table2[[#This Row],[Rank Sharpe]])/3</f>
        <v>258.33333333333331</v>
      </c>
    </row>
    <row r="221" spans="1:48" x14ac:dyDescent="0.3">
      <c r="A221" t="s">
        <v>352</v>
      </c>
      <c r="B221" t="s">
        <v>353</v>
      </c>
      <c r="C221" t="s">
        <v>3183</v>
      </c>
      <c r="D221" t="s">
        <v>270</v>
      </c>
      <c r="E221">
        <v>72364.516057729998</v>
      </c>
      <c r="F221">
        <v>8485.1</v>
      </c>
      <c r="G221">
        <v>10.364089489015999</v>
      </c>
      <c r="H221">
        <f>(Table2[[#This Row],[1Y Return vs Nifty]]-AVERAGE(Table2[1Y Return vs Nifty]))/_xlfn.STDEV.P(Table2[1Y Return vs Nifty])</f>
        <v>-0.23384880484625636</v>
      </c>
      <c r="I221">
        <v>13.9758126516081</v>
      </c>
      <c r="J221">
        <f>(Table2[[#This Row],[1M Return vs Nifty]]-AVERAGE(Table2[1M Return vs Nifty]))/_xlfn.STDEV.P(Table2[1M Return vs Nifty])</f>
        <v>1.3763709508153483</v>
      </c>
      <c r="K221">
        <v>16.261486963265401</v>
      </c>
      <c r="L221">
        <f>(Table2[[#This Row],[6M Return vs Nifty]]-AVERAGE(Table2[6M Return vs Nifty]))/_xlfn.STDEV.P(Table2[6M Return vs Nifty])</f>
        <v>0.1787741908574427</v>
      </c>
      <c r="M221">
        <v>2.8616315718453902</v>
      </c>
      <c r="N221">
        <f>(Table2[[#This Row],[1W Return vs Nifty]]-AVERAGE(Table2[1W Return vs Nifty]))/_xlfn.STDEV.P(Table2[1W Return vs Nifty])</f>
        <v>0.47992773508556102</v>
      </c>
      <c r="O221">
        <v>8133.11</v>
      </c>
      <c r="P221">
        <v>7969.8189684283898</v>
      </c>
      <c r="Q221">
        <v>7322.2834522196399</v>
      </c>
      <c r="R221">
        <v>61.878549894020203</v>
      </c>
      <c r="S221" s="1">
        <f>(Table2[[#This Row],[Close Price]]-Table2[[#This Row],[20D EMA]])/Table2[[#This Row],[20D EMA]]</f>
        <v>4.3278647405482124E-2</v>
      </c>
      <c r="T221" s="1">
        <f>(Table2[[#This Row],[Close Price]]-Table2[[#This Row],[50D EMA]])/Table2[[#This Row],[50D EMA]]</f>
        <v>6.4654044666866695E-2</v>
      </c>
      <c r="U221" s="1">
        <f>(Table2[[#This Row],[Close Price]]-Table2[[#This Row],[200D EMA]])/Table2[[#This Row],[200D EMA]]</f>
        <v>0.1588051808384815</v>
      </c>
      <c r="V221">
        <v>1.0387594797350901</v>
      </c>
      <c r="W221">
        <v>8363</v>
      </c>
      <c r="X221">
        <v>8549</v>
      </c>
      <c r="Y221">
        <v>8363</v>
      </c>
      <c r="Z221">
        <v>8549</v>
      </c>
      <c r="AA221">
        <v>7160.15</v>
      </c>
      <c r="AB221">
        <v>8780</v>
      </c>
      <c r="AC221" s="1">
        <f>(Table2[[#This Row],[Close Price]]/Table2[[#This Row],[Day Low]])-1</f>
        <v>1.4600023914863147E-2</v>
      </c>
      <c r="AD221" s="1">
        <f>(Table2[[#This Row],[Day High]]/Table2[[#This Row],[Close Price]])-1</f>
        <v>7.5308481927143234E-3</v>
      </c>
      <c r="AE221" s="1">
        <f>(Table2[[#This Row],[Close Price]]/Table2[[#This Row],[Current Week Low]])-1</f>
        <v>1.4600023914863147E-2</v>
      </c>
      <c r="AF221" s="1">
        <f>(Table2[[#This Row],[Current Week High]]/Table2[[#This Row],[Close Price]])-1</f>
        <v>7.5308481927143234E-3</v>
      </c>
      <c r="AG221" s="1">
        <f>(Table2[[#This Row],[Close Price]]/Table2[[#This Row],[Current Month Low]])-1</f>
        <v>0.18504500604037633</v>
      </c>
      <c r="AH221" s="1">
        <f>(Table2[[#This Row],[Current Month High]]/Table2[[#This Row],[Close Price]])-1</f>
        <v>3.4755041189850289E-2</v>
      </c>
      <c r="AI221">
        <v>17.0881898857998</v>
      </c>
      <c r="AJ221">
        <v>59.344600938967098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-0.06</v>
      </c>
      <c r="AM221" t="s">
        <v>3214</v>
      </c>
      <c r="AN221">
        <v>11.84</v>
      </c>
      <c r="AO221" t="s">
        <v>3215</v>
      </c>
      <c r="AP221">
        <v>0.12634449236521</v>
      </c>
      <c r="AQ221">
        <f>(Table2[[#This Row],[Sharpe Ratio]]-AVERAGE(Table2[Sharpe Ratio]))/_xlfn.STDEV.P(Table2[Sharpe Ratio])</f>
        <v>0.77833807723419524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2.5795621491462906</v>
      </c>
      <c r="AS221">
        <f>_xlfn.RANK.AVG(Table2[[#This Row],[1Y Return vs Nifty Z-Score]],Table2[1Y Return vs Nifty Z-Score])</f>
        <v>367</v>
      </c>
      <c r="AT221">
        <f>_xlfn.RANK.AVG(Table2[[#This Row],[6M Return vs Nifty Z-Score]],Table2[6M Return vs Nifty Z-Score])</f>
        <v>257</v>
      </c>
      <c r="AU221">
        <f>_xlfn.RANK.AVG(Table2[[#This Row],[Sharpe Ratio Z-Score]],Table2[Sharpe Ratio Z-Score])</f>
        <v>152</v>
      </c>
      <c r="AV221">
        <f>(Table2[[#This Row],[Rank 1Y]]+Table2[[#This Row],[Rank 6M]]+Table2[[#This Row],[Rank Sharpe]])/3</f>
        <v>258.66666666666669</v>
      </c>
    </row>
    <row r="222" spans="1:48" x14ac:dyDescent="0.3">
      <c r="A222" t="s">
        <v>1000</v>
      </c>
      <c r="B222" t="s">
        <v>1001</v>
      </c>
      <c r="C222" t="s">
        <v>3181</v>
      </c>
      <c r="D222" t="s">
        <v>46</v>
      </c>
      <c r="E222">
        <v>14740.89059216</v>
      </c>
      <c r="F222">
        <v>801.95</v>
      </c>
      <c r="G222">
        <v>2.42793907282406</v>
      </c>
      <c r="H222">
        <f>(Table2[[#This Row],[1Y Return vs Nifty]]-AVERAGE(Table2[1Y Return vs Nifty]))/_xlfn.STDEV.P(Table2[1Y Return vs Nifty])</f>
        <v>-0.36705581084985256</v>
      </c>
      <c r="I222">
        <v>0.26759455812439498</v>
      </c>
      <c r="J222">
        <f>(Table2[[#This Row],[1M Return vs Nifty]]-AVERAGE(Table2[1M Return vs Nifty]))/_xlfn.STDEV.P(Table2[1M Return vs Nifty])</f>
        <v>0.10449251139453614</v>
      </c>
      <c r="K222">
        <v>34.897746372244399</v>
      </c>
      <c r="L222">
        <f>(Table2[[#This Row],[6M Return vs Nifty]]-AVERAGE(Table2[6M Return vs Nifty]))/_xlfn.STDEV.P(Table2[6M Return vs Nifty])</f>
        <v>0.7621073574965832</v>
      </c>
      <c r="M222">
        <v>5.45724213817949</v>
      </c>
      <c r="N222">
        <f>(Table2[[#This Row],[1W Return vs Nifty]]-AVERAGE(Table2[1W Return vs Nifty]))/_xlfn.STDEV.P(Table2[1W Return vs Nifty])</f>
        <v>0.9890383394586798</v>
      </c>
      <c r="O222">
        <v>754.9</v>
      </c>
      <c r="P222">
        <v>730.01038371975596</v>
      </c>
      <c r="Q222">
        <v>626.610539930973</v>
      </c>
      <c r="R222">
        <v>78.401824865662903</v>
      </c>
      <c r="S222" s="1">
        <f>(Table2[[#This Row],[Close Price]]-Table2[[#This Row],[20D EMA]])/Table2[[#This Row],[20D EMA]]</f>
        <v>6.2326135912041419E-2</v>
      </c>
      <c r="T222" s="1">
        <f>(Table2[[#This Row],[Close Price]]-Table2[[#This Row],[50D EMA]])/Table2[[#This Row],[50D EMA]]</f>
        <v>9.8546017816454806E-2</v>
      </c>
      <c r="U222" s="1">
        <f>(Table2[[#This Row],[Close Price]]-Table2[[#This Row],[200D EMA]])/Table2[[#This Row],[200D EMA]]</f>
        <v>0.27982207271576109</v>
      </c>
      <c r="V222">
        <v>1.40265968620842</v>
      </c>
      <c r="W222">
        <v>783.55</v>
      </c>
      <c r="X222">
        <v>826.7</v>
      </c>
      <c r="Y222">
        <v>783.55</v>
      </c>
      <c r="Z222">
        <v>826.7</v>
      </c>
      <c r="AA222">
        <v>712.3</v>
      </c>
      <c r="AB222">
        <v>826.7</v>
      </c>
      <c r="AC222" s="1">
        <f>(Table2[[#This Row],[Close Price]]/Table2[[#This Row],[Day Low]])-1</f>
        <v>2.3482866441197237E-2</v>
      </c>
      <c r="AD222" s="1">
        <f>(Table2[[#This Row],[Day High]]/Table2[[#This Row],[Close Price]])-1</f>
        <v>3.0862273209052882E-2</v>
      </c>
      <c r="AE222" s="1">
        <f>(Table2[[#This Row],[Close Price]]/Table2[[#This Row],[Current Week Low]])-1</f>
        <v>2.3482866441197237E-2</v>
      </c>
      <c r="AF222" s="1">
        <f>(Table2[[#This Row],[Current Week High]]/Table2[[#This Row],[Close Price]])-1</f>
        <v>3.0862273209052882E-2</v>
      </c>
      <c r="AG222" s="1">
        <f>(Table2[[#This Row],[Close Price]]/Table2[[#This Row],[Current Month Low]])-1</f>
        <v>0.12585989049557789</v>
      </c>
      <c r="AH222" s="1">
        <f>(Table2[[#This Row],[Current Month High]]/Table2[[#This Row],[Close Price]])-1</f>
        <v>3.0862273209052882E-2</v>
      </c>
      <c r="AI222">
        <v>3.0862273209052802</v>
      </c>
      <c r="AJ222">
        <v>79.006696428571402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0.05</v>
      </c>
      <c r="AM222" t="s">
        <v>3215</v>
      </c>
      <c r="AN222">
        <v>11.07</v>
      </c>
      <c r="AO222" t="s">
        <v>3215</v>
      </c>
      <c r="AP222">
        <v>9.3321482841771997E-2</v>
      </c>
      <c r="AQ222">
        <f>(Table2[[#This Row],[Sharpe Ratio]]-AVERAGE(Table2[Sharpe Ratio]))/_xlfn.STDEV.P(Table2[Sharpe Ratio])</f>
        <v>0.39737246971233919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1.8859548672122859</v>
      </c>
      <c r="AS222">
        <f>_xlfn.RANK.AVG(Table2[[#This Row],[1Y Return vs Nifty Z-Score]],Table2[1Y Return vs Nifty Z-Score])</f>
        <v>414</v>
      </c>
      <c r="AT222">
        <f>_xlfn.RANK.AVG(Table2[[#This Row],[6M Return vs Nifty Z-Score]],Table2[6M Return vs Nifty Z-Score])</f>
        <v>123</v>
      </c>
      <c r="AU222">
        <f>_xlfn.RANK.AVG(Table2[[#This Row],[Sharpe Ratio Z-Score]],Table2[Sharpe Ratio Z-Score])</f>
        <v>239</v>
      </c>
      <c r="AV222">
        <f>(Table2[[#This Row],[Rank 1Y]]+Table2[[#This Row],[Rank 6M]]+Table2[[#This Row],[Rank Sharpe]])/3</f>
        <v>258.66666666666669</v>
      </c>
    </row>
    <row r="223" spans="1:48" x14ac:dyDescent="0.3">
      <c r="A223" t="s">
        <v>1596</v>
      </c>
      <c r="B223" t="s">
        <v>1597</v>
      </c>
      <c r="C223" t="s">
        <v>3183</v>
      </c>
      <c r="D223" t="s">
        <v>390</v>
      </c>
      <c r="E223">
        <v>6137.1357840000001</v>
      </c>
      <c r="F223">
        <v>125.1</v>
      </c>
      <c r="G223">
        <v>42.924217753330197</v>
      </c>
      <c r="H223">
        <f>(Table2[[#This Row],[1Y Return vs Nifty]]-AVERAGE(Table2[1Y Return vs Nifty]))/_xlfn.STDEV.P(Table2[1Y Return vs Nifty])</f>
        <v>0.31266770173774211</v>
      </c>
      <c r="I223">
        <v>-10.8542718872352</v>
      </c>
      <c r="J223">
        <f>(Table2[[#This Row],[1M Return vs Nifty]]-AVERAGE(Table2[1M Return vs Nifty]))/_xlfn.STDEV.P(Table2[1M Return vs Nifty])</f>
        <v>-0.9274185686235803</v>
      </c>
      <c r="K223">
        <v>16.6367437180817</v>
      </c>
      <c r="L223">
        <f>(Table2[[#This Row],[6M Return vs Nifty]]-AVERAGE(Table2[6M Return vs Nifty]))/_xlfn.STDEV.P(Table2[6M Return vs Nifty])</f>
        <v>0.19052009470466286</v>
      </c>
      <c r="M223">
        <v>-1.2222693291665701</v>
      </c>
      <c r="N223">
        <f>(Table2[[#This Row],[1W Return vs Nifty]]-AVERAGE(Table2[1W Return vs Nifty]))/_xlfn.STDEV.P(Table2[1W Return vs Nifty])</f>
        <v>-0.32110046339746978</v>
      </c>
      <c r="O223">
        <v>108.53</v>
      </c>
      <c r="P223">
        <v>131.945979256534</v>
      </c>
      <c r="Q223">
        <v>115.30545169741499</v>
      </c>
      <c r="R223">
        <v>32.877511269096999</v>
      </c>
      <c r="S223" s="1">
        <f>(Table2[[#This Row],[Close Price]]-Table2[[#This Row],[20D EMA]])/Table2[[#This Row],[20D EMA]]</f>
        <v>0.15267667925919096</v>
      </c>
      <c r="T223" s="1">
        <f>(Table2[[#This Row],[Close Price]]-Table2[[#This Row],[50D EMA]])/Table2[[#This Row],[50D EMA]]</f>
        <v>-5.1884712934100213E-2</v>
      </c>
      <c r="U223" s="1">
        <f>(Table2[[#This Row],[Close Price]]-Table2[[#This Row],[200D EMA]])/Table2[[#This Row],[200D EMA]]</f>
        <v>8.4944364367852188E-2</v>
      </c>
      <c r="V223">
        <v>0.24757636701396901</v>
      </c>
      <c r="W223">
        <v>125.25</v>
      </c>
      <c r="X223">
        <v>130.69999999999999</v>
      </c>
      <c r="Y223">
        <v>124.77</v>
      </c>
      <c r="Z223">
        <v>127.64</v>
      </c>
      <c r="AA223">
        <v>124.77</v>
      </c>
      <c r="AB223">
        <v>127.64</v>
      </c>
      <c r="AC223" s="1">
        <f>(Table2[[#This Row],[Close Price]]/Table2[[#This Row],[Day Low]])-1</f>
        <v>-1.1976047904191933E-3</v>
      </c>
      <c r="AD223" s="1">
        <f>(Table2[[#This Row],[Day High]]/Table2[[#This Row],[Close Price]])-1</f>
        <v>4.4764188649080605E-2</v>
      </c>
      <c r="AE223" s="1">
        <f>(Table2[[#This Row],[Close Price]]/Table2[[#This Row],[Current Week Low]])-1</f>
        <v>2.644866554460279E-3</v>
      </c>
      <c r="AF223" s="1">
        <f>(Table2[[#This Row],[Current Week High]]/Table2[[#This Row],[Close Price]])-1</f>
        <v>2.0303756994404454E-2</v>
      </c>
      <c r="AG223" s="1">
        <f>(Table2[[#This Row],[Close Price]]/Table2[[#This Row],[Current Month Low]])-1</f>
        <v>2.644866554460279E-3</v>
      </c>
      <c r="AH223" s="1">
        <f>(Table2[[#This Row],[Current Month High]]/Table2[[#This Row],[Close Price]])-1</f>
        <v>2.0303756994404454E-2</v>
      </c>
      <c r="AI223">
        <v>35.851318944844103</v>
      </c>
      <c r="AJ223">
        <v>92.3136049192928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-0.19</v>
      </c>
      <c r="AM223" t="s">
        <v>3214</v>
      </c>
      <c r="AN223">
        <v>-2.8</v>
      </c>
      <c r="AO223" t="s">
        <v>3214</v>
      </c>
      <c r="AP223">
        <v>7.1624191322399E-2</v>
      </c>
      <c r="AQ223">
        <f>(Table2[[#This Row],[Sharpe Ratio]]-AVERAGE(Table2[Sharpe Ratio]))/_xlfn.STDEV.P(Table2[Sharpe Ratio])</f>
        <v>0.14706451884583716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219</v>
      </c>
      <c r="AT223">
        <f>_xlfn.RANK.AVG(Table2[[#This Row],[6M Return vs Nifty Z-Score]],Table2[6M Return vs Nifty Z-Score])</f>
        <v>252</v>
      </c>
      <c r="AU223">
        <f>_xlfn.RANK.AVG(Table2[[#This Row],[Sharpe Ratio Z-Score]],Table2[Sharpe Ratio Z-Score])</f>
        <v>305</v>
      </c>
      <c r="AV223">
        <f>(Table2[[#This Row],[Rank 1Y]]+Table2[[#This Row],[Rank 6M]]+Table2[[#This Row],[Rank Sharpe]])/3</f>
        <v>258.66666666666669</v>
      </c>
    </row>
    <row r="224" spans="1:48" x14ac:dyDescent="0.3">
      <c r="A224" t="s">
        <v>595</v>
      </c>
      <c r="B224" t="s">
        <v>596</v>
      </c>
      <c r="C224" t="s">
        <v>3169</v>
      </c>
      <c r="D224" t="s">
        <v>228</v>
      </c>
      <c r="E224">
        <v>34446.036446240003</v>
      </c>
      <c r="F224">
        <v>6808.15</v>
      </c>
      <c r="G224">
        <v>84.030238665428698</v>
      </c>
      <c r="H224">
        <f>(Table2[[#This Row],[1Y Return vs Nifty]]-AVERAGE(Table2[1Y Return vs Nifty]))/_xlfn.STDEV.P(Table2[1Y Return vs Nifty])</f>
        <v>1.0026256394363648</v>
      </c>
      <c r="I224">
        <v>-8.3539471927297999</v>
      </c>
      <c r="J224">
        <f>(Table2[[#This Row],[1M Return vs Nifty]]-AVERAGE(Table2[1M Return vs Nifty]))/_xlfn.STDEV.P(Table2[1M Return vs Nifty])</f>
        <v>-0.69543297802340354</v>
      </c>
      <c r="K224">
        <v>-11.7597598625127</v>
      </c>
      <c r="L224">
        <f>(Table2[[#This Row],[6M Return vs Nifty]]-AVERAGE(Table2[6M Return vs Nifty]))/_xlfn.STDEV.P(Table2[6M Return vs Nifty])</f>
        <v>-0.69831827095829557</v>
      </c>
      <c r="M224">
        <v>0.88234997861394104</v>
      </c>
      <c r="N224">
        <f>(Table2[[#This Row],[1W Return vs Nifty]]-AVERAGE(Table2[1W Return vs Nifty]))/_xlfn.STDEV.P(Table2[1W Return vs Nifty])</f>
        <v>9.1705687747452164E-2</v>
      </c>
      <c r="O224">
        <v>6861.49</v>
      </c>
      <c r="P224">
        <v>6724.4909009415596</v>
      </c>
      <c r="Q224">
        <v>6003.0947277240202</v>
      </c>
      <c r="R224">
        <v>42.3912425488815</v>
      </c>
      <c r="S224" s="1">
        <f>(Table2[[#This Row],[Close Price]]-Table2[[#This Row],[20D EMA]])/Table2[[#This Row],[20D EMA]]</f>
        <v>-7.7738217209381852E-3</v>
      </c>
      <c r="T224" s="1">
        <f>(Table2[[#This Row],[Close Price]]-Table2[[#This Row],[50D EMA]])/Table2[[#This Row],[50D EMA]]</f>
        <v>1.2440956540922095E-2</v>
      </c>
      <c r="U224" s="1">
        <f>(Table2[[#This Row],[Close Price]]-Table2[[#This Row],[200D EMA]])/Table2[[#This Row],[200D EMA]]</f>
        <v>0.13410670808808037</v>
      </c>
      <c r="V224">
        <v>0.61801308971681002</v>
      </c>
      <c r="W224">
        <v>6782</v>
      </c>
      <c r="X224">
        <v>6869</v>
      </c>
      <c r="Y224">
        <v>6782</v>
      </c>
      <c r="Z224">
        <v>6869</v>
      </c>
      <c r="AA224">
        <v>6570</v>
      </c>
      <c r="AB224">
        <v>7472.7</v>
      </c>
      <c r="AC224" s="1">
        <f>(Table2[[#This Row],[Close Price]]/Table2[[#This Row],[Day Low]])-1</f>
        <v>3.8557947508108814E-3</v>
      </c>
      <c r="AD224" s="1">
        <f>(Table2[[#This Row],[Day High]]/Table2[[#This Row],[Close Price]])-1</f>
        <v>8.9378171750036373E-3</v>
      </c>
      <c r="AE224" s="1">
        <f>(Table2[[#This Row],[Close Price]]/Table2[[#This Row],[Current Week Low]])-1</f>
        <v>3.8557947508108814E-3</v>
      </c>
      <c r="AF224" s="1">
        <f>(Table2[[#This Row],[Current Week High]]/Table2[[#This Row],[Close Price]])-1</f>
        <v>8.9378171750036373E-3</v>
      </c>
      <c r="AG224" s="1">
        <f>(Table2[[#This Row],[Close Price]]/Table2[[#This Row],[Current Month Low]])-1</f>
        <v>3.6248097412481028E-2</v>
      </c>
      <c r="AH224" s="1">
        <f>(Table2[[#This Row],[Current Month High]]/Table2[[#This Row],[Close Price]])-1</f>
        <v>9.7610951580091587E-2</v>
      </c>
      <c r="AI224">
        <v>43.311325396767103</v>
      </c>
      <c r="AJ224">
        <v>135.984402079722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0.03</v>
      </c>
      <c r="AM224" t="s">
        <v>3215</v>
      </c>
      <c r="AN224">
        <v>-2.27</v>
      </c>
      <c r="AO224" t="s">
        <v>3214</v>
      </c>
      <c r="AP224">
        <v>0.13773242810387801</v>
      </c>
      <c r="AQ224">
        <f>(Table2[[#This Row],[Sharpe Ratio]]-AVERAGE(Table2[Sharpe Ratio]))/_xlfn.STDEV.P(Table2[Sharpe Ratio])</f>
        <v>0.90971350060444667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0.61029357880656476</v>
      </c>
      <c r="AS224">
        <f>_xlfn.RANK.AVG(Table2[[#This Row],[1Y Return vs Nifty Z-Score]],Table2[1Y Return vs Nifty Z-Score])</f>
        <v>95</v>
      </c>
      <c r="AT224">
        <f>_xlfn.RANK.AVG(Table2[[#This Row],[6M Return vs Nifty Z-Score]],Table2[6M Return vs Nifty Z-Score])</f>
        <v>559</v>
      </c>
      <c r="AU224">
        <f>_xlfn.RANK.AVG(Table2[[#This Row],[Sharpe Ratio Z-Score]],Table2[Sharpe Ratio Z-Score])</f>
        <v>126</v>
      </c>
      <c r="AV224">
        <f>(Table2[[#This Row],[Rank 1Y]]+Table2[[#This Row],[Rank 6M]]+Table2[[#This Row],[Rank Sharpe]])/3</f>
        <v>260</v>
      </c>
    </row>
    <row r="225" spans="1:48" x14ac:dyDescent="0.3">
      <c r="A225" t="s">
        <v>1927</v>
      </c>
      <c r="B225" t="s">
        <v>1928</v>
      </c>
      <c r="C225" t="s">
        <v>3183</v>
      </c>
      <c r="D225" t="s">
        <v>270</v>
      </c>
      <c r="E225">
        <v>3769.4590936199902</v>
      </c>
      <c r="F225">
        <v>151.47</v>
      </c>
      <c r="G225">
        <v>41.776364226277501</v>
      </c>
      <c r="H225">
        <f>(Table2[[#This Row],[1Y Return vs Nifty]]-AVERAGE(Table2[1Y Return vs Nifty]))/_xlfn.STDEV.P(Table2[1Y Return vs Nifty])</f>
        <v>0.29340116523694759</v>
      </c>
      <c r="I225">
        <v>-8.6958087046079307</v>
      </c>
      <c r="J225">
        <f>(Table2[[#This Row],[1M Return vs Nifty]]-AVERAGE(Table2[1M Return vs Nifty]))/_xlfn.STDEV.P(Table2[1M Return vs Nifty])</f>
        <v>-0.72715163636837721</v>
      </c>
      <c r="K225">
        <v>46.309144204870698</v>
      </c>
      <c r="L225">
        <f>(Table2[[#This Row],[6M Return vs Nifty]]-AVERAGE(Table2[6M Return vs Nifty]))/_xlfn.STDEV.P(Table2[6M Return vs Nifty])</f>
        <v>1.1192952827879501</v>
      </c>
      <c r="M225">
        <v>-1.5959310449950801</v>
      </c>
      <c r="N225">
        <f>(Table2[[#This Row],[1W Return vs Nifty]]-AVERAGE(Table2[1W Return vs Nifty]))/_xlfn.STDEV.P(Table2[1W Return vs Nifty])</f>
        <v>-0.39439155892773148</v>
      </c>
      <c r="O225">
        <v>115.38</v>
      </c>
      <c r="P225">
        <v>152.14976787849599</v>
      </c>
      <c r="Q225">
        <v>124.337931998445</v>
      </c>
      <c r="R225">
        <v>37.366338480772001</v>
      </c>
      <c r="S225" s="1">
        <f>(Table2[[#This Row],[Close Price]]-Table2[[#This Row],[20D EMA]])/Table2[[#This Row],[20D EMA]]</f>
        <v>0.31279251170046807</v>
      </c>
      <c r="T225" s="1">
        <f>(Table2[[#This Row],[Close Price]]-Table2[[#This Row],[50D EMA]])/Table2[[#This Row],[50D EMA]]</f>
        <v>-4.4677549494445785E-3</v>
      </c>
      <c r="U225" s="1">
        <f>(Table2[[#This Row],[Close Price]]-Table2[[#This Row],[200D EMA]])/Table2[[#This Row],[200D EMA]]</f>
        <v>0.21821231514365477</v>
      </c>
      <c r="V225">
        <v>0.500431064884716</v>
      </c>
      <c r="W225">
        <v>151.47</v>
      </c>
      <c r="X225">
        <v>155.9</v>
      </c>
      <c r="Y225">
        <v>148.55000000000001</v>
      </c>
      <c r="Z225">
        <v>153.5</v>
      </c>
      <c r="AA225">
        <v>148.55000000000001</v>
      </c>
      <c r="AB225">
        <v>153.5</v>
      </c>
      <c r="AC225" s="1">
        <f>(Table2[[#This Row],[Close Price]]/Table2[[#This Row],[Day Low]])-1</f>
        <v>0</v>
      </c>
      <c r="AD225" s="1">
        <f>(Table2[[#This Row],[Day High]]/Table2[[#This Row],[Close Price]])-1</f>
        <v>2.9246715521225264E-2</v>
      </c>
      <c r="AE225" s="1">
        <f>(Table2[[#This Row],[Close Price]]/Table2[[#This Row],[Current Week Low]])-1</f>
        <v>1.9656681252103514E-2</v>
      </c>
      <c r="AF225" s="1">
        <f>(Table2[[#This Row],[Current Week High]]/Table2[[#This Row],[Close Price]])-1</f>
        <v>1.3401993794150746E-2</v>
      </c>
      <c r="AG225" s="1">
        <f>(Table2[[#This Row],[Close Price]]/Table2[[#This Row],[Current Month Low]])-1</f>
        <v>1.9656681252103514E-2</v>
      </c>
      <c r="AH225" s="1">
        <f>(Table2[[#This Row],[Current Month High]]/Table2[[#This Row],[Close Price]])-1</f>
        <v>1.3401993794150746E-2</v>
      </c>
      <c r="AI225">
        <v>16.854822737175599</v>
      </c>
      <c r="AJ225">
        <v>85.625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-0.04</v>
      </c>
      <c r="AM225" t="s">
        <v>3214</v>
      </c>
      <c r="AN225">
        <v>-4.16</v>
      </c>
      <c r="AO225" t="s">
        <v>3214</v>
      </c>
      <c r="AP225">
        <v>1.1699144009590001E-2</v>
      </c>
      <c r="AQ225">
        <f>(Table2[[#This Row],[Sharpe Ratio]]-AVERAGE(Table2[Sharpe Ratio]))/_xlfn.STDEV.P(Table2[Sharpe Ratio])</f>
        <v>-0.54425291056946645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223</v>
      </c>
      <c r="AT225">
        <f>_xlfn.RANK.AVG(Table2[[#This Row],[6M Return vs Nifty Z-Score]],Table2[6M Return vs Nifty Z-Score])</f>
        <v>85</v>
      </c>
      <c r="AU225">
        <f>_xlfn.RANK.AVG(Table2[[#This Row],[Sharpe Ratio Z-Score]],Table2[Sharpe Ratio Z-Score])</f>
        <v>474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441</v>
      </c>
      <c r="B226" t="s">
        <v>442</v>
      </c>
      <c r="C226" t="s">
        <v>3174</v>
      </c>
      <c r="D226" t="s">
        <v>103</v>
      </c>
      <c r="E226">
        <v>52073.715863924997</v>
      </c>
      <c r="F226">
        <v>132.51</v>
      </c>
      <c r="G226">
        <v>51.846825355221299</v>
      </c>
      <c r="H226">
        <f>(Table2[[#This Row],[1Y Return vs Nifty]]-AVERAGE(Table2[1Y Return vs Nifty]))/_xlfn.STDEV.P(Table2[1Y Return vs Nifty])</f>
        <v>0.46243223265790501</v>
      </c>
      <c r="I226">
        <v>-2.5465582766971799</v>
      </c>
      <c r="J226">
        <f>(Table2[[#This Row],[1M Return vs Nifty]]-AVERAGE(Table2[1M Return vs Nifty]))/_xlfn.STDEV.P(Table2[1M Return vs Nifty])</f>
        <v>-0.15661074005912617</v>
      </c>
      <c r="K226">
        <v>-9.9344146217424605</v>
      </c>
      <c r="L226">
        <f>(Table2[[#This Row],[6M Return vs Nifty]]-AVERAGE(Table2[6M Return vs Nifty]))/_xlfn.STDEV.P(Table2[6M Return vs Nifty])</f>
        <v>-0.64118317768978417</v>
      </c>
      <c r="M226">
        <v>2.8575242441316</v>
      </c>
      <c r="N226">
        <f>(Table2[[#This Row],[1W Return vs Nifty]]-AVERAGE(Table2[1W Return vs Nifty]))/_xlfn.STDEV.P(Table2[1W Return vs Nifty])</f>
        <v>0.47912211188389581</v>
      </c>
      <c r="O226">
        <v>131.1</v>
      </c>
      <c r="P226">
        <v>133.89791920574999</v>
      </c>
      <c r="Q226">
        <v>121.98751483823</v>
      </c>
      <c r="R226">
        <v>57.447935265455897</v>
      </c>
      <c r="S226" s="1">
        <f>(Table2[[#This Row],[Close Price]]-Table2[[#This Row],[20D EMA]])/Table2[[#This Row],[20D EMA]]</f>
        <v>1.0755148741418738E-2</v>
      </c>
      <c r="T226" s="1">
        <f>(Table2[[#This Row],[Close Price]]-Table2[[#This Row],[50D EMA]])/Table2[[#This Row],[50D EMA]]</f>
        <v>-1.0365502421417714E-2</v>
      </c>
      <c r="U226" s="1">
        <f>(Table2[[#This Row],[Close Price]]-Table2[[#This Row],[200D EMA]])/Table2[[#This Row],[200D EMA]]</f>
        <v>8.6258705866121332E-2</v>
      </c>
      <c r="V226">
        <v>0.49659711193069001</v>
      </c>
      <c r="W226">
        <v>129.91999999999999</v>
      </c>
      <c r="X226">
        <v>135</v>
      </c>
      <c r="Y226">
        <v>129.91999999999999</v>
      </c>
      <c r="Z226">
        <v>135</v>
      </c>
      <c r="AA226">
        <v>124.76</v>
      </c>
      <c r="AB226">
        <v>140</v>
      </c>
      <c r="AC226" s="1">
        <f>(Table2[[#This Row],[Close Price]]/Table2[[#This Row],[Day Low]])-1</f>
        <v>1.9935344827586299E-2</v>
      </c>
      <c r="AD226" s="1">
        <f>(Table2[[#This Row],[Day High]]/Table2[[#This Row],[Close Price]])-1</f>
        <v>1.879103463889531E-2</v>
      </c>
      <c r="AE226" s="1">
        <f>(Table2[[#This Row],[Close Price]]/Table2[[#This Row],[Current Week Low]])-1</f>
        <v>1.9935344827586299E-2</v>
      </c>
      <c r="AF226" s="1">
        <f>(Table2[[#This Row],[Current Week High]]/Table2[[#This Row],[Close Price]])-1</f>
        <v>1.879103463889531E-2</v>
      </c>
      <c r="AG226" s="1">
        <f>(Table2[[#This Row],[Close Price]]/Table2[[#This Row],[Current Month Low]])-1</f>
        <v>6.2119268996473131E-2</v>
      </c>
      <c r="AH226" s="1">
        <f>(Table2[[#This Row],[Current Month High]]/Table2[[#This Row],[Close Price]])-1</f>
        <v>5.6524035921817317E-2</v>
      </c>
      <c r="AI226">
        <v>28.669534374764101</v>
      </c>
      <c r="AJ226">
        <v>109.00630914826399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-0.14000000000000001</v>
      </c>
      <c r="AM226" t="s">
        <v>3214</v>
      </c>
      <c r="AN226">
        <v>0.75</v>
      </c>
      <c r="AO226" t="s">
        <v>3215</v>
      </c>
      <c r="AP226">
        <v>0.17852762818579701</v>
      </c>
      <c r="AQ226">
        <f>(Table2[[#This Row],[Sharpe Ratio]]-AVERAGE(Table2[Sharpe Ratio]))/_xlfn.STDEV.P(Table2[Sharpe Ratio])</f>
        <v>1.3803419626213127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181</v>
      </c>
      <c r="AT226">
        <f>_xlfn.RANK.AVG(Table2[[#This Row],[6M Return vs Nifty Z-Score]],Table2[6M Return vs Nifty Z-Score])</f>
        <v>537</v>
      </c>
      <c r="AU226">
        <f>_xlfn.RANK.AVG(Table2[[#This Row],[Sharpe Ratio Z-Score]],Table2[Sharpe Ratio Z-Score])</f>
        <v>65</v>
      </c>
      <c r="AV226">
        <f>(Table2[[#This Row],[Rank 1Y]]+Table2[[#This Row],[Rank 6M]]+Table2[[#This Row],[Rank Sharpe]])/3</f>
        <v>261</v>
      </c>
    </row>
    <row r="227" spans="1:48" x14ac:dyDescent="0.3">
      <c r="A227" t="s">
        <v>780</v>
      </c>
      <c r="B227" t="s">
        <v>781</v>
      </c>
      <c r="C227" t="s">
        <v>3181</v>
      </c>
      <c r="D227" t="s">
        <v>548</v>
      </c>
      <c r="E227">
        <v>21602.682481250002</v>
      </c>
      <c r="F227">
        <v>1412.5</v>
      </c>
      <c r="G227">
        <v>-3.0629364765005702</v>
      </c>
      <c r="H227">
        <f>(Table2[[#This Row],[1Y Return vs Nifty]]-AVERAGE(Table2[1Y Return vs Nifty]))/_xlfn.STDEV.P(Table2[1Y Return vs Nifty])</f>
        <v>-0.45921927221414083</v>
      </c>
      <c r="I227">
        <v>-2.2540469186120702</v>
      </c>
      <c r="J227">
        <f>(Table2[[#This Row],[1M Return vs Nifty]]-AVERAGE(Table2[1M Return vs Nifty]))/_xlfn.STDEV.P(Table2[1M Return vs Nifty])</f>
        <v>-0.1294708968572586</v>
      </c>
      <c r="K227">
        <v>28.970959215754402</v>
      </c>
      <c r="L227">
        <f>(Table2[[#This Row],[6M Return vs Nifty]]-AVERAGE(Table2[6M Return vs Nifty]))/_xlfn.STDEV.P(Table2[6M Return vs Nifty])</f>
        <v>0.57659311646140177</v>
      </c>
      <c r="M227">
        <v>4.0344076916298901</v>
      </c>
      <c r="N227">
        <f>(Table2[[#This Row],[1W Return vs Nifty]]-AVERAGE(Table2[1W Return vs Nifty]))/_xlfn.STDEV.P(Table2[1W Return vs Nifty])</f>
        <v>0.70995945358835677</v>
      </c>
      <c r="O227">
        <v>1438.87</v>
      </c>
      <c r="P227">
        <v>1449.27687333329</v>
      </c>
      <c r="Q227">
        <v>1280.5319259508799</v>
      </c>
      <c r="R227">
        <v>42.4505978711205</v>
      </c>
      <c r="S227" s="1">
        <f>(Table2[[#This Row],[Close Price]]-Table2[[#This Row],[20D EMA]])/Table2[[#This Row],[20D EMA]]</f>
        <v>-1.8326881511185788E-2</v>
      </c>
      <c r="T227" s="1">
        <f>(Table2[[#This Row],[Close Price]]-Table2[[#This Row],[50D EMA]])/Table2[[#This Row],[50D EMA]]</f>
        <v>-2.5376016142936456E-2</v>
      </c>
      <c r="U227" s="1">
        <f>(Table2[[#This Row],[Close Price]]-Table2[[#This Row],[200D EMA]])/Table2[[#This Row],[200D EMA]]</f>
        <v>0.1030572306513366</v>
      </c>
      <c r="V227">
        <v>2.2288980182039899</v>
      </c>
      <c r="W227">
        <v>1404.1</v>
      </c>
      <c r="X227">
        <v>1449.15</v>
      </c>
      <c r="Y227">
        <v>1404.1</v>
      </c>
      <c r="Z227">
        <v>1449.15</v>
      </c>
      <c r="AA227">
        <v>1369.15</v>
      </c>
      <c r="AB227">
        <v>1559</v>
      </c>
      <c r="AC227" s="1">
        <f>(Table2[[#This Row],[Close Price]]/Table2[[#This Row],[Day Low]])-1</f>
        <v>5.9824798803504997E-3</v>
      </c>
      <c r="AD227" s="1">
        <f>(Table2[[#This Row],[Day High]]/Table2[[#This Row],[Close Price]])-1</f>
        <v>2.5946902654867321E-2</v>
      </c>
      <c r="AE227" s="1">
        <f>(Table2[[#This Row],[Close Price]]/Table2[[#This Row],[Current Week Low]])-1</f>
        <v>5.9824798803504997E-3</v>
      </c>
      <c r="AF227" s="1">
        <f>(Table2[[#This Row],[Current Week High]]/Table2[[#This Row],[Close Price]])-1</f>
        <v>2.5946902654867321E-2</v>
      </c>
      <c r="AG227" s="1">
        <f>(Table2[[#This Row],[Close Price]]/Table2[[#This Row],[Current Month Low]])-1</f>
        <v>3.1661980060621486E-2</v>
      </c>
      <c r="AH227" s="1">
        <f>(Table2[[#This Row],[Current Month High]]/Table2[[#This Row],[Close Price]])-1</f>
        <v>0.10371681415929213</v>
      </c>
      <c r="AI227">
        <v>20.353982300884901</v>
      </c>
      <c r="AJ227">
        <v>69.924812030075103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-0.23</v>
      </c>
      <c r="AM227" t="s">
        <v>3214</v>
      </c>
      <c r="AN227">
        <v>-0.06</v>
      </c>
      <c r="AO227" t="s">
        <v>3214</v>
      </c>
      <c r="AP227">
        <v>0.118041461380669</v>
      </c>
      <c r="AQ227">
        <f>(Table2[[#This Row],[Sharpe Ratio]]-AVERAGE(Table2[Sharpe Ratio]))/_xlfn.STDEV.P(Table2[Sharpe Ratio])</f>
        <v>0.68255125195852173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448</v>
      </c>
      <c r="AT227">
        <f>_xlfn.RANK.AVG(Table2[[#This Row],[6M Return vs Nifty Z-Score]],Table2[6M Return vs Nifty Z-Score])</f>
        <v>158</v>
      </c>
      <c r="AU227">
        <f>_xlfn.RANK.AVG(Table2[[#This Row],[Sharpe Ratio Z-Score]],Table2[Sharpe Ratio Z-Score])</f>
        <v>178</v>
      </c>
      <c r="AV227">
        <f>(Table2[[#This Row],[Rank 1Y]]+Table2[[#This Row],[Rank 6M]]+Table2[[#This Row],[Rank Sharpe]])/3</f>
        <v>261.33333333333331</v>
      </c>
    </row>
    <row r="228" spans="1:48" x14ac:dyDescent="0.3">
      <c r="A228" t="s">
        <v>414</v>
      </c>
      <c r="B228" t="s">
        <v>415</v>
      </c>
      <c r="C228" t="s">
        <v>3169</v>
      </c>
      <c r="D228" t="s">
        <v>51</v>
      </c>
      <c r="E228">
        <v>58082.735960625003</v>
      </c>
      <c r="F228">
        <v>5271.15</v>
      </c>
      <c r="G228">
        <v>35.997270507534999</v>
      </c>
      <c r="H228">
        <f>(Table2[[#This Row],[1Y Return vs Nifty]]-AVERAGE(Table2[1Y Return vs Nifty]))/_xlfn.STDEV.P(Table2[1Y Return vs Nifty])</f>
        <v>0.19640000833885746</v>
      </c>
      <c r="I228">
        <v>10.459912701064701</v>
      </c>
      <c r="J228">
        <f>(Table2[[#This Row],[1M Return vs Nifty]]-AVERAGE(Table2[1M Return vs Nifty]))/_xlfn.STDEV.P(Table2[1M Return vs Nifty])</f>
        <v>1.0501580680204248</v>
      </c>
      <c r="K228">
        <v>11.822842973948401</v>
      </c>
      <c r="L228">
        <f>(Table2[[#This Row],[6M Return vs Nifty]]-AVERAGE(Table2[6M Return vs Nifty]))/_xlfn.STDEV.P(Table2[6M Return vs Nifty])</f>
        <v>3.9840288025816205E-2</v>
      </c>
      <c r="M228">
        <v>6.5109154298886098</v>
      </c>
      <c r="N228">
        <f>(Table2[[#This Row],[1W Return vs Nifty]]-AVERAGE(Table2[1W Return vs Nifty]))/_xlfn.STDEV.P(Table2[1W Return vs Nifty])</f>
        <v>1.1957088829183162</v>
      </c>
      <c r="O228">
        <v>4944.17</v>
      </c>
      <c r="P228">
        <v>4709.1862260906601</v>
      </c>
      <c r="Q228">
        <v>4221.7445857441699</v>
      </c>
      <c r="R228">
        <v>68.843627410664794</v>
      </c>
      <c r="S228" s="1">
        <f>(Table2[[#This Row],[Close Price]]-Table2[[#This Row],[20D EMA]])/Table2[[#This Row],[20D EMA]]</f>
        <v>6.6134457350778705E-2</v>
      </c>
      <c r="T228" s="1">
        <f>(Table2[[#This Row],[Close Price]]-Table2[[#This Row],[50D EMA]])/Table2[[#This Row],[50D EMA]]</f>
        <v>0.11933352110728797</v>
      </c>
      <c r="U228" s="1">
        <f>(Table2[[#This Row],[Close Price]]-Table2[[#This Row],[200D EMA]])/Table2[[#This Row],[200D EMA]]</f>
        <v>0.24857150709671613</v>
      </c>
      <c r="V228">
        <v>0.96546503610836998</v>
      </c>
      <c r="W228">
        <v>5217.8500000000004</v>
      </c>
      <c r="X228">
        <v>5389.95</v>
      </c>
      <c r="Y228">
        <v>5217.8500000000004</v>
      </c>
      <c r="Z228">
        <v>5389.95</v>
      </c>
      <c r="AA228">
        <v>4600</v>
      </c>
      <c r="AB228">
        <v>5535.85</v>
      </c>
      <c r="AC228" s="1">
        <f>(Table2[[#This Row],[Close Price]]/Table2[[#This Row],[Day Low]])-1</f>
        <v>1.0214935270274061E-2</v>
      </c>
      <c r="AD228" s="1">
        <f>(Table2[[#This Row],[Day High]]/Table2[[#This Row],[Close Price]])-1</f>
        <v>2.2537776386557073E-2</v>
      </c>
      <c r="AE228" s="1">
        <f>(Table2[[#This Row],[Close Price]]/Table2[[#This Row],[Current Week Low]])-1</f>
        <v>1.0214935270274061E-2</v>
      </c>
      <c r="AF228" s="1">
        <f>(Table2[[#This Row],[Current Week High]]/Table2[[#This Row],[Close Price]])-1</f>
        <v>2.2537776386557073E-2</v>
      </c>
      <c r="AG228" s="1">
        <f>(Table2[[#This Row],[Close Price]]/Table2[[#This Row],[Current Month Low]])-1</f>
        <v>0.1459021739130435</v>
      </c>
      <c r="AH228" s="1">
        <f>(Table2[[#This Row],[Current Month High]]/Table2[[#This Row],[Close Price]])-1</f>
        <v>5.0216745871394464E-2</v>
      </c>
      <c r="AI228">
        <v>5.0216745871394401</v>
      </c>
      <c r="AJ228">
        <v>79.126312570088601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0.14000000000000001</v>
      </c>
      <c r="AM228" t="s">
        <v>3215</v>
      </c>
      <c r="AN228">
        <v>7.41</v>
      </c>
      <c r="AO228" t="s">
        <v>3215</v>
      </c>
      <c r="AP228">
        <v>8.9966404490943994E-2</v>
      </c>
      <c r="AQ228">
        <f>(Table2[[#This Row],[Sharpe Ratio]]-AVERAGE(Table2[Sharpe Ratio]))/_xlfn.STDEV.P(Table2[Sharpe Ratio])</f>
        <v>0.35866704944168099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2.8407742967450957</v>
      </c>
      <c r="AS228">
        <f>_xlfn.RANK.AVG(Table2[[#This Row],[1Y Return vs Nifty Z-Score]],Table2[1Y Return vs Nifty Z-Score])</f>
        <v>239</v>
      </c>
      <c r="AT228">
        <f>_xlfn.RANK.AVG(Table2[[#This Row],[6M Return vs Nifty Z-Score]],Table2[6M Return vs Nifty Z-Score])</f>
        <v>303</v>
      </c>
      <c r="AU228">
        <f>_xlfn.RANK.AVG(Table2[[#This Row],[Sharpe Ratio Z-Score]],Table2[Sharpe Ratio Z-Score])</f>
        <v>248</v>
      </c>
      <c r="AV228">
        <f>(Table2[[#This Row],[Rank 1Y]]+Table2[[#This Row],[Rank 6M]]+Table2[[#This Row],[Rank Sharpe]])/3</f>
        <v>263.33333333333331</v>
      </c>
    </row>
    <row r="229" spans="1:48" x14ac:dyDescent="0.3">
      <c r="A229" t="s">
        <v>763</v>
      </c>
      <c r="B229" t="s">
        <v>764</v>
      </c>
      <c r="C229" t="s">
        <v>3173</v>
      </c>
      <c r="D229" t="s">
        <v>276</v>
      </c>
      <c r="E229">
        <v>22269.732427424999</v>
      </c>
      <c r="F229">
        <v>556.54999999999995</v>
      </c>
      <c r="G229">
        <v>12.581133984479401</v>
      </c>
      <c r="H229">
        <f>(Table2[[#This Row],[1Y Return vs Nifty]]-AVERAGE(Table2[1Y Return vs Nifty]))/_xlfn.STDEV.P(Table2[1Y Return vs Nifty])</f>
        <v>-0.19663607021677065</v>
      </c>
      <c r="I229">
        <v>8.4783625564826899</v>
      </c>
      <c r="J229">
        <f>(Table2[[#This Row],[1M Return vs Nifty]]-AVERAGE(Table2[1M Return vs Nifty]))/_xlfn.STDEV.P(Table2[1M Return vs Nifty])</f>
        <v>0.86630551414815382</v>
      </c>
      <c r="K229">
        <v>20.564744381835901</v>
      </c>
      <c r="L229">
        <f>(Table2[[#This Row],[6M Return vs Nifty]]-AVERAGE(Table2[6M Return vs Nifty]))/_xlfn.STDEV.P(Table2[6M Return vs Nifty])</f>
        <v>0.31347036146497709</v>
      </c>
      <c r="M229">
        <v>0.50340899552618801</v>
      </c>
      <c r="N229">
        <f>(Table2[[#This Row],[1W Return vs Nifty]]-AVERAGE(Table2[1W Return vs Nifty]))/_xlfn.STDEV.P(Table2[1W Return vs Nifty])</f>
        <v>1.7379101385144528E-2</v>
      </c>
      <c r="O229">
        <v>537.23</v>
      </c>
      <c r="P229">
        <v>501.70921100632802</v>
      </c>
      <c r="Q229">
        <v>435.70851829682402</v>
      </c>
      <c r="R229">
        <v>63.215391952820099</v>
      </c>
      <c r="S229" s="1">
        <f>(Table2[[#This Row],[Close Price]]-Table2[[#This Row],[20D EMA]])/Table2[[#This Row],[20D EMA]]</f>
        <v>3.596225080505544E-2</v>
      </c>
      <c r="T229" s="1">
        <f>(Table2[[#This Row],[Close Price]]-Table2[[#This Row],[50D EMA]])/Table2[[#This Row],[50D EMA]]</f>
        <v>0.10930791739635858</v>
      </c>
      <c r="U229" s="1">
        <f>(Table2[[#This Row],[Close Price]]-Table2[[#This Row],[200D EMA]])/Table2[[#This Row],[200D EMA]]</f>
        <v>0.27734477667671703</v>
      </c>
      <c r="V229">
        <v>0.70290546799229603</v>
      </c>
      <c r="W229">
        <v>541.15</v>
      </c>
      <c r="X229">
        <v>560</v>
      </c>
      <c r="Y229">
        <v>541.15</v>
      </c>
      <c r="Z229">
        <v>560</v>
      </c>
      <c r="AA229">
        <v>503</v>
      </c>
      <c r="AB229">
        <v>580</v>
      </c>
      <c r="AC229" s="1">
        <f>(Table2[[#This Row],[Close Price]]/Table2[[#This Row],[Day Low]])-1</f>
        <v>2.8457913702300663E-2</v>
      </c>
      <c r="AD229" s="1">
        <f>(Table2[[#This Row],[Day High]]/Table2[[#This Row],[Close Price]])-1</f>
        <v>6.1989039619083641E-3</v>
      </c>
      <c r="AE229" s="1">
        <f>(Table2[[#This Row],[Close Price]]/Table2[[#This Row],[Current Week Low]])-1</f>
        <v>2.8457913702300663E-2</v>
      </c>
      <c r="AF229" s="1">
        <f>(Table2[[#This Row],[Current Week High]]/Table2[[#This Row],[Close Price]])-1</f>
        <v>6.1989039619083641E-3</v>
      </c>
      <c r="AG229" s="1">
        <f>(Table2[[#This Row],[Close Price]]/Table2[[#This Row],[Current Month Low]])-1</f>
        <v>0.10646123260437368</v>
      </c>
      <c r="AH229" s="1">
        <f>(Table2[[#This Row],[Current Month High]]/Table2[[#This Row],[Close Price]])-1</f>
        <v>4.2134579103404901E-2</v>
      </c>
      <c r="AI229">
        <v>4.2134579103404901</v>
      </c>
      <c r="AJ229">
        <v>59.014285714285698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0.14000000000000001</v>
      </c>
      <c r="AM229" t="s">
        <v>3215</v>
      </c>
      <c r="AN229">
        <v>1.71</v>
      </c>
      <c r="AO229" t="s">
        <v>3215</v>
      </c>
      <c r="AP229">
        <v>9.8908693438862993E-2</v>
      </c>
      <c r="AQ229">
        <f>(Table2[[#This Row],[Sharpe Ratio]]-AVERAGE(Table2[Sharpe Ratio]))/_xlfn.STDEV.P(Table2[Sharpe Ratio])</f>
        <v>0.46182859016261496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1.4623474969441197</v>
      </c>
      <c r="AS229">
        <f>_xlfn.RANK.AVG(Table2[[#This Row],[1Y Return vs Nifty Z-Score]],Table2[1Y Return vs Nifty Z-Score])</f>
        <v>354</v>
      </c>
      <c r="AT229">
        <f>_xlfn.RANK.AVG(Table2[[#This Row],[6M Return vs Nifty Z-Score]],Table2[6M Return vs Nifty Z-Score])</f>
        <v>212</v>
      </c>
      <c r="AU229">
        <f>_xlfn.RANK.AVG(Table2[[#This Row],[Sharpe Ratio Z-Score]],Table2[Sharpe Ratio Z-Score])</f>
        <v>225</v>
      </c>
      <c r="AV229">
        <f>(Table2[[#This Row],[Rank 1Y]]+Table2[[#This Row],[Rank 6M]]+Table2[[#This Row],[Rank Sharpe]])/3</f>
        <v>263.66666666666669</v>
      </c>
    </row>
    <row r="230" spans="1:48" x14ac:dyDescent="0.3">
      <c r="A230" t="s">
        <v>797</v>
      </c>
      <c r="B230" t="s">
        <v>798</v>
      </c>
      <c r="C230" t="s">
        <v>3183</v>
      </c>
      <c r="D230" t="s">
        <v>390</v>
      </c>
      <c r="E230">
        <v>21212.535864664998</v>
      </c>
      <c r="F230">
        <v>529.45000000000005</v>
      </c>
      <c r="G230">
        <v>60.676944777801403</v>
      </c>
      <c r="H230">
        <f>(Table2[[#This Row],[1Y Return vs Nifty]]-AVERAGE(Table2[1Y Return vs Nifty]))/_xlfn.STDEV.P(Table2[1Y Return vs Nifty])</f>
        <v>0.61064436439072323</v>
      </c>
      <c r="I230">
        <v>-0.594050660319413</v>
      </c>
      <c r="J230">
        <f>(Table2[[#This Row],[1M Return vs Nifty]]-AVERAGE(Table2[1M Return vs Nifty]))/_xlfn.STDEV.P(Table2[1M Return vs Nifty])</f>
        <v>2.4547184562475979E-2</v>
      </c>
      <c r="K230">
        <v>32.514346907457202</v>
      </c>
      <c r="L230">
        <f>(Table2[[#This Row],[6M Return vs Nifty]]-AVERAGE(Table2[6M Return vs Nifty]))/_xlfn.STDEV.P(Table2[6M Return vs Nifty])</f>
        <v>0.68750462061417583</v>
      </c>
      <c r="M230">
        <v>9.5238151827010498</v>
      </c>
      <c r="N230">
        <f>(Table2[[#This Row],[1W Return vs Nifty]]-AVERAGE(Table2[1W Return vs Nifty]))/_xlfn.STDEV.P(Table2[1W Return vs Nifty])</f>
        <v>1.7866678017812323</v>
      </c>
      <c r="O230">
        <v>510.07</v>
      </c>
      <c r="P230">
        <v>503.37166393742399</v>
      </c>
      <c r="Q230">
        <v>435.42969252639301</v>
      </c>
      <c r="R230">
        <v>64.297285109536304</v>
      </c>
      <c r="S230" s="1">
        <f>(Table2[[#This Row],[Close Price]]-Table2[[#This Row],[20D EMA]])/Table2[[#This Row],[20D EMA]]</f>
        <v>3.7994785029505859E-2</v>
      </c>
      <c r="T230" s="1">
        <f>(Table2[[#This Row],[Close Price]]-Table2[[#This Row],[50D EMA]])/Table2[[#This Row],[50D EMA]]</f>
        <v>5.1807318390925464E-2</v>
      </c>
      <c r="U230" s="1">
        <f>(Table2[[#This Row],[Close Price]]-Table2[[#This Row],[200D EMA]])/Table2[[#This Row],[200D EMA]]</f>
        <v>0.21592534704763644</v>
      </c>
      <c r="V230">
        <v>0.91255246562747905</v>
      </c>
      <c r="W230">
        <v>519.35</v>
      </c>
      <c r="X230">
        <v>532.29999999999995</v>
      </c>
      <c r="Y230">
        <v>519.35</v>
      </c>
      <c r="Z230">
        <v>532.29999999999995</v>
      </c>
      <c r="AA230">
        <v>473.75</v>
      </c>
      <c r="AB230">
        <v>538</v>
      </c>
      <c r="AC230" s="1">
        <f>(Table2[[#This Row],[Close Price]]/Table2[[#This Row],[Day Low]])-1</f>
        <v>1.9447386155771573E-2</v>
      </c>
      <c r="AD230" s="1">
        <f>(Table2[[#This Row],[Day High]]/Table2[[#This Row],[Close Price]])-1</f>
        <v>5.3829445651145669E-3</v>
      </c>
      <c r="AE230" s="1">
        <f>(Table2[[#This Row],[Close Price]]/Table2[[#This Row],[Current Week Low]])-1</f>
        <v>1.9447386155771573E-2</v>
      </c>
      <c r="AF230" s="1">
        <f>(Table2[[#This Row],[Current Week High]]/Table2[[#This Row],[Close Price]])-1</f>
        <v>5.3829445651145669E-3</v>
      </c>
      <c r="AG230" s="1">
        <f>(Table2[[#This Row],[Close Price]]/Table2[[#This Row],[Current Month Low]])-1</f>
        <v>0.1175725593667547</v>
      </c>
      <c r="AH230" s="1">
        <f>(Table2[[#This Row],[Current Month High]]/Table2[[#This Row],[Close Price]])-1</f>
        <v>1.6148833695344145E-2</v>
      </c>
      <c r="AI230">
        <v>8.4804986306544503</v>
      </c>
      <c r="AJ230">
        <v>100.967925602581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0.02</v>
      </c>
      <c r="AM230" t="s">
        <v>3215</v>
      </c>
      <c r="AN230">
        <v>4.28</v>
      </c>
      <c r="AO230" t="s">
        <v>3215</v>
      </c>
      <c r="AP230">
        <v>1.3649078415949999E-3</v>
      </c>
      <c r="AQ230">
        <f>(Table2[[#This Row],[Sharpe Ratio]]-AVERAGE(Table2[Sharpe Ratio]))/_xlfn.STDEV.P(Table2[Sharpe Ratio])</f>
        <v>-0.66347246738242993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2.4458915039661773</v>
      </c>
      <c r="AS230">
        <f>_xlfn.RANK.AVG(Table2[[#This Row],[1Y Return vs Nifty Z-Score]],Table2[1Y Return vs Nifty Z-Score])</f>
        <v>152</v>
      </c>
      <c r="AT230">
        <f>_xlfn.RANK.AVG(Table2[[#This Row],[6M Return vs Nifty Z-Score]],Table2[6M Return vs Nifty Z-Score])</f>
        <v>140</v>
      </c>
      <c r="AU230">
        <f>_xlfn.RANK.AVG(Table2[[#This Row],[Sharpe Ratio Z-Score]],Table2[Sharpe Ratio Z-Score])</f>
        <v>499</v>
      </c>
      <c r="AV230">
        <f>(Table2[[#This Row],[Rank 1Y]]+Table2[[#This Row],[Rank 6M]]+Table2[[#This Row],[Rank Sharpe]])/3</f>
        <v>263.66666666666669</v>
      </c>
    </row>
    <row r="231" spans="1:48" x14ac:dyDescent="0.3">
      <c r="A231" t="s">
        <v>1629</v>
      </c>
      <c r="B231" t="s">
        <v>1630</v>
      </c>
      <c r="C231" t="s">
        <v>3175</v>
      </c>
      <c r="D231" t="s">
        <v>187</v>
      </c>
      <c r="E231">
        <v>5830.8108643199903</v>
      </c>
      <c r="F231">
        <v>478.4</v>
      </c>
      <c r="G231">
        <v>12.297223245440099</v>
      </c>
      <c r="H231">
        <f>(Table2[[#This Row],[1Y Return vs Nifty]]-AVERAGE(Table2[1Y Return vs Nifty]))/_xlfn.STDEV.P(Table2[1Y Return vs Nifty])</f>
        <v>-0.20140146622571381</v>
      </c>
      <c r="I231">
        <v>-8.7416925092772004</v>
      </c>
      <c r="J231">
        <f>(Table2[[#This Row],[1M Return vs Nifty]]-AVERAGE(Table2[1M Return vs Nifty]))/_xlfn.STDEV.P(Table2[1M Return vs Nifty])</f>
        <v>-0.73140883606271112</v>
      </c>
      <c r="K231">
        <v>5.3106790010707101</v>
      </c>
      <c r="L231">
        <f>(Table2[[#This Row],[6M Return vs Nifty]]-AVERAGE(Table2[6M Return vs Nifty]))/_xlfn.STDEV.P(Table2[6M Return vs Nifty])</f>
        <v>-0.16399682051656736</v>
      </c>
      <c r="M231">
        <v>-2.5438168479563998</v>
      </c>
      <c r="N231">
        <f>(Table2[[#This Row],[1W Return vs Nifty]]-AVERAGE(Table2[1W Return vs Nifty]))/_xlfn.STDEV.P(Table2[1W Return vs Nifty])</f>
        <v>-0.58031263672019273</v>
      </c>
      <c r="O231">
        <v>424.91</v>
      </c>
      <c r="P231">
        <v>489.56544944887401</v>
      </c>
      <c r="Q231">
        <v>437.37721813276301</v>
      </c>
      <c r="R231">
        <v>40.251208456179697</v>
      </c>
      <c r="S231" s="1">
        <f>(Table2[[#This Row],[Close Price]]-Table2[[#This Row],[20D EMA]])/Table2[[#This Row],[20D EMA]]</f>
        <v>0.12588548163140417</v>
      </c>
      <c r="T231" s="1">
        <f>(Table2[[#This Row],[Close Price]]-Table2[[#This Row],[50D EMA]])/Table2[[#This Row],[50D EMA]]</f>
        <v>-2.2806857513011754E-2</v>
      </c>
      <c r="U231" s="1">
        <f>(Table2[[#This Row],[Close Price]]-Table2[[#This Row],[200D EMA]])/Table2[[#This Row],[200D EMA]]</f>
        <v>9.3792680931965633E-2</v>
      </c>
      <c r="V231">
        <v>0.59303580462847705</v>
      </c>
      <c r="W231">
        <v>468.85</v>
      </c>
      <c r="X231">
        <v>481.9</v>
      </c>
      <c r="Y231">
        <v>466.85</v>
      </c>
      <c r="Z231">
        <v>481</v>
      </c>
      <c r="AA231">
        <v>466.85</v>
      </c>
      <c r="AB231">
        <v>481</v>
      </c>
      <c r="AC231" s="1">
        <f>(Table2[[#This Row],[Close Price]]/Table2[[#This Row],[Day Low]])-1</f>
        <v>2.0368987949237471E-2</v>
      </c>
      <c r="AD231" s="1">
        <f>(Table2[[#This Row],[Day High]]/Table2[[#This Row],[Close Price]])-1</f>
        <v>7.3160535117056114E-3</v>
      </c>
      <c r="AE231" s="1">
        <f>(Table2[[#This Row],[Close Price]]/Table2[[#This Row],[Current Week Low]])-1</f>
        <v>2.4740280604048204E-2</v>
      </c>
      <c r="AF231" s="1">
        <f>(Table2[[#This Row],[Current Week High]]/Table2[[#This Row],[Close Price]])-1</f>
        <v>5.4347826086957873E-3</v>
      </c>
      <c r="AG231" s="1">
        <f>(Table2[[#This Row],[Close Price]]/Table2[[#This Row],[Current Month Low]])-1</f>
        <v>2.4740280604048204E-2</v>
      </c>
      <c r="AH231" s="1">
        <f>(Table2[[#This Row],[Current Month High]]/Table2[[#This Row],[Close Price]])-1</f>
        <v>5.4347826086957873E-3</v>
      </c>
      <c r="AI231">
        <v>13.3988294314381</v>
      </c>
      <c r="AJ231">
        <v>53.875844322933403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</v>
      </c>
      <c r="AM231" t="s">
        <v>3214</v>
      </c>
      <c r="AN231">
        <v>-0.55000000000000004</v>
      </c>
      <c r="AO231" t="s">
        <v>3214</v>
      </c>
      <c r="AP231">
        <v>0.17356170781666699</v>
      </c>
      <c r="AQ231">
        <f>(Table2[[#This Row],[Sharpe Ratio]]-AVERAGE(Table2[Sharpe Ratio]))/_xlfn.STDEV.P(Table2[Sharpe Ratio])</f>
        <v>1.323053275199046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356</v>
      </c>
      <c r="AT231">
        <f>_xlfn.RANK.AVG(Table2[[#This Row],[6M Return vs Nifty Z-Score]],Table2[6M Return vs Nifty Z-Score])</f>
        <v>365</v>
      </c>
      <c r="AU231">
        <f>_xlfn.RANK.AVG(Table2[[#This Row],[Sharpe Ratio Z-Score]],Table2[Sharpe Ratio Z-Score])</f>
        <v>70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1095</v>
      </c>
      <c r="B232" t="s">
        <v>1096</v>
      </c>
      <c r="C232" t="s">
        <v>3180</v>
      </c>
      <c r="D232" t="s">
        <v>428</v>
      </c>
      <c r="E232">
        <v>12164.34114615</v>
      </c>
      <c r="F232">
        <v>261.14999999999998</v>
      </c>
      <c r="G232">
        <v>49.4832611160436</v>
      </c>
      <c r="H232">
        <f>(Table2[[#This Row],[1Y Return vs Nifty]]-AVERAGE(Table2[1Y Return vs Nifty]))/_xlfn.STDEV.P(Table2[1Y Return vs Nifty])</f>
        <v>0.42276018773853685</v>
      </c>
      <c r="I232">
        <v>-2.1473629230391902</v>
      </c>
      <c r="J232">
        <f>(Table2[[#This Row],[1M Return vs Nifty]]-AVERAGE(Table2[1M Return vs Nifty]))/_xlfn.STDEV.P(Table2[1M Return vs Nifty])</f>
        <v>-0.11957252254813434</v>
      </c>
      <c r="K232">
        <v>4.6859177719904999</v>
      </c>
      <c r="L232">
        <f>(Table2[[#This Row],[6M Return vs Nifty]]-AVERAGE(Table2[6M Return vs Nifty]))/_xlfn.STDEV.P(Table2[6M Return vs Nifty])</f>
        <v>-0.18355245870311945</v>
      </c>
      <c r="M232">
        <v>3.4761516467875699</v>
      </c>
      <c r="N232">
        <f>(Table2[[#This Row],[1W Return vs Nifty]]-AVERAGE(Table2[1W Return vs Nifty]))/_xlfn.STDEV.P(Table2[1W Return vs Nifty])</f>
        <v>0.60046148957520007</v>
      </c>
      <c r="O232">
        <v>260.93</v>
      </c>
      <c r="P232">
        <v>263.52869373068501</v>
      </c>
      <c r="Q232">
        <v>232.85052839049999</v>
      </c>
      <c r="R232">
        <v>50.353170879748802</v>
      </c>
      <c r="S232" s="1">
        <f>(Table2[[#This Row],[Close Price]]-Table2[[#This Row],[20D EMA]])/Table2[[#This Row],[20D EMA]]</f>
        <v>8.431380063617462E-4</v>
      </c>
      <c r="T232" s="1">
        <f>(Table2[[#This Row],[Close Price]]-Table2[[#This Row],[50D EMA]])/Table2[[#This Row],[50D EMA]]</f>
        <v>-9.026317768326025E-3</v>
      </c>
      <c r="U232" s="1">
        <f>(Table2[[#This Row],[Close Price]]-Table2[[#This Row],[200D EMA]])/Table2[[#This Row],[200D EMA]]</f>
        <v>0.12153492545243703</v>
      </c>
      <c r="V232">
        <v>0.49045519470667898</v>
      </c>
      <c r="W232">
        <v>260.14999999999998</v>
      </c>
      <c r="X232">
        <v>266.85000000000002</v>
      </c>
      <c r="Y232">
        <v>260.14999999999998</v>
      </c>
      <c r="Z232">
        <v>266.85000000000002</v>
      </c>
      <c r="AA232">
        <v>236.7</v>
      </c>
      <c r="AB232">
        <v>276.39999999999998</v>
      </c>
      <c r="AC232" s="1">
        <f>(Table2[[#This Row],[Close Price]]/Table2[[#This Row],[Day Low]])-1</f>
        <v>3.8439361906592584E-3</v>
      </c>
      <c r="AD232" s="1">
        <f>(Table2[[#This Row],[Day High]]/Table2[[#This Row],[Close Price]])-1</f>
        <v>2.1826536473291469E-2</v>
      </c>
      <c r="AE232" s="1">
        <f>(Table2[[#This Row],[Close Price]]/Table2[[#This Row],[Current Week Low]])-1</f>
        <v>3.8439361906592584E-3</v>
      </c>
      <c r="AF232" s="1">
        <f>(Table2[[#This Row],[Current Week High]]/Table2[[#This Row],[Close Price]])-1</f>
        <v>2.1826536473291469E-2</v>
      </c>
      <c r="AG232" s="1">
        <f>(Table2[[#This Row],[Close Price]]/Table2[[#This Row],[Current Month Low]])-1</f>
        <v>0.10329531051964502</v>
      </c>
      <c r="AH232" s="1">
        <f>(Table2[[#This Row],[Current Month High]]/Table2[[#This Row],[Close Price]])-1</f>
        <v>5.839555810836683E-2</v>
      </c>
      <c r="AI232">
        <v>47.118514263832999</v>
      </c>
      <c r="AJ232">
        <v>103.229571984435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-0.23</v>
      </c>
      <c r="AM232" t="s">
        <v>3214</v>
      </c>
      <c r="AN232">
        <v>6.81</v>
      </c>
      <c r="AO232" t="s">
        <v>3215</v>
      </c>
      <c r="AP232">
        <v>9.7878952992471999E-2</v>
      </c>
      <c r="AQ232">
        <f>(Table2[[#This Row],[Sharpe Ratio]]-AVERAGE(Table2[Sharpe Ratio]))/_xlfn.STDEV.P(Table2[Sharpe Ratio])</f>
        <v>0.44994912489247535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190</v>
      </c>
      <c r="AT232">
        <f>_xlfn.RANK.AVG(Table2[[#This Row],[6M Return vs Nifty Z-Score]],Table2[6M Return vs Nifty Z-Score])</f>
        <v>376</v>
      </c>
      <c r="AU232">
        <f>_xlfn.RANK.AVG(Table2[[#This Row],[Sharpe Ratio Z-Score]],Table2[Sharpe Ratio Z-Score])</f>
        <v>228</v>
      </c>
      <c r="AV232">
        <f>(Table2[[#This Row],[Rank 1Y]]+Table2[[#This Row],[Rank 6M]]+Table2[[#This Row],[Rank Sharpe]])/3</f>
        <v>264.66666666666669</v>
      </c>
    </row>
    <row r="233" spans="1:48" x14ac:dyDescent="0.3">
      <c r="A233" t="s">
        <v>1800</v>
      </c>
      <c r="B233" t="s">
        <v>1801</v>
      </c>
      <c r="C233" t="s">
        <v>3173</v>
      </c>
      <c r="D233" t="s">
        <v>54</v>
      </c>
      <c r="E233">
        <v>4530.7792259999997</v>
      </c>
      <c r="F233">
        <v>562.95000000000005</v>
      </c>
      <c r="G233">
        <v>63.935813412530699</v>
      </c>
      <c r="H233">
        <f>(Table2[[#This Row],[1Y Return vs Nifty]]-AVERAGE(Table2[1Y Return vs Nifty]))/_xlfn.STDEV.P(Table2[1Y Return vs Nifty])</f>
        <v>0.66534394933125363</v>
      </c>
      <c r="I233">
        <v>0.12707157079361101</v>
      </c>
      <c r="J233">
        <f>(Table2[[#This Row],[1M Return vs Nifty]]-AVERAGE(Table2[1M Return vs Nifty]))/_xlfn.STDEV.P(Table2[1M Return vs Nifty])</f>
        <v>9.1454481461675063E-2</v>
      </c>
      <c r="K233">
        <v>42.7278903589499</v>
      </c>
      <c r="L233">
        <f>(Table2[[#This Row],[6M Return vs Nifty]]-AVERAGE(Table2[6M Return vs Nifty]))/_xlfn.STDEV.P(Table2[6M Return vs Nifty])</f>
        <v>1.0071985309326361</v>
      </c>
      <c r="M233">
        <v>-10.355231088784199</v>
      </c>
      <c r="N233">
        <f>(Table2[[#This Row],[1W Return vs Nifty]]-AVERAGE(Table2[1W Return vs Nifty]))/_xlfn.STDEV.P(Table2[1W Return vs Nifty])</f>
        <v>-2.1124661410778778</v>
      </c>
      <c r="O233">
        <v>380.59</v>
      </c>
      <c r="P233">
        <v>539.76291859454705</v>
      </c>
      <c r="Q233">
        <v>418.75810506090801</v>
      </c>
      <c r="R233">
        <v>30.0303268106343</v>
      </c>
      <c r="S233" s="1">
        <f>(Table2[[#This Row],[Close Price]]-Table2[[#This Row],[20D EMA]])/Table2[[#This Row],[20D EMA]]</f>
        <v>0.47915079219107198</v>
      </c>
      <c r="T233" s="1">
        <f>(Table2[[#This Row],[Close Price]]-Table2[[#This Row],[50D EMA]])/Table2[[#This Row],[50D EMA]]</f>
        <v>4.2957899860606039E-2</v>
      </c>
      <c r="U233" s="1">
        <f>(Table2[[#This Row],[Close Price]]-Table2[[#This Row],[200D EMA]])/Table2[[#This Row],[200D EMA]]</f>
        <v>0.34433218890920203</v>
      </c>
      <c r="V233">
        <v>0.64526620421234504</v>
      </c>
      <c r="W233">
        <v>565.04999999999995</v>
      </c>
      <c r="X233">
        <v>584</v>
      </c>
      <c r="Y233">
        <v>551</v>
      </c>
      <c r="Z233">
        <v>569.20000000000005</v>
      </c>
      <c r="AA233">
        <v>551</v>
      </c>
      <c r="AB233">
        <v>569.20000000000005</v>
      </c>
      <c r="AC233" s="1">
        <f>(Table2[[#This Row],[Close Price]]/Table2[[#This Row],[Day Low]])-1</f>
        <v>-3.7164852667903592E-3</v>
      </c>
      <c r="AD233" s="1">
        <f>(Table2[[#This Row],[Day High]]/Table2[[#This Row],[Close Price]])-1</f>
        <v>3.7392308375521655E-2</v>
      </c>
      <c r="AE233" s="1">
        <f>(Table2[[#This Row],[Close Price]]/Table2[[#This Row],[Current Week Low]])-1</f>
        <v>2.1687840290381288E-2</v>
      </c>
      <c r="AF233" s="1">
        <f>(Table2[[#This Row],[Current Week High]]/Table2[[#This Row],[Close Price]])-1</f>
        <v>1.1102229327649038E-2</v>
      </c>
      <c r="AG233" s="1">
        <f>(Table2[[#This Row],[Close Price]]/Table2[[#This Row],[Current Month Low]])-1</f>
        <v>2.1687840290381288E-2</v>
      </c>
      <c r="AH233" s="1">
        <f>(Table2[[#This Row],[Current Month High]]/Table2[[#This Row],[Close Price]])-1</f>
        <v>1.1102229327649038E-2</v>
      </c>
      <c r="AI233">
        <v>19.904076738609099</v>
      </c>
      <c r="AJ233">
        <v>139.655172413793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0.25</v>
      </c>
      <c r="AM233" t="s">
        <v>3215</v>
      </c>
      <c r="AN233">
        <v>-10.39</v>
      </c>
      <c r="AO233" t="s">
        <v>3214</v>
      </c>
      <c r="AP233">
        <v>-2.4283091401950002E-3</v>
      </c>
      <c r="AQ233">
        <f>(Table2[[#This Row],[Sharpe Ratio]]-AVERAGE(Table2[Sharpe Ratio]))/_xlfn.STDEV.P(Table2[Sharpe Ratio])</f>
        <v>-0.70723241636297951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137</v>
      </c>
      <c r="AT233">
        <f>_xlfn.RANK.AVG(Table2[[#This Row],[6M Return vs Nifty Z-Score]],Table2[6M Return vs Nifty Z-Score])</f>
        <v>99</v>
      </c>
      <c r="AU233">
        <f>_xlfn.RANK.AVG(Table2[[#This Row],[Sharpe Ratio Z-Score]],Table2[Sharpe Ratio Z-Score])</f>
        <v>558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199</v>
      </c>
      <c r="B234" t="s">
        <v>200</v>
      </c>
      <c r="C234" t="s">
        <v>3169</v>
      </c>
      <c r="D234" t="s">
        <v>51</v>
      </c>
      <c r="E234">
        <v>135140.22020400001</v>
      </c>
      <c r="F234">
        <v>1608</v>
      </c>
      <c r="G234">
        <v>-3.1810633072281602</v>
      </c>
      <c r="H234">
        <f>(Table2[[#This Row],[1Y Return vs Nifty]]-AVERAGE(Table2[1Y Return vs Nifty]))/_xlfn.STDEV.P(Table2[1Y Return vs Nifty])</f>
        <v>-0.46120201203442085</v>
      </c>
      <c r="I234">
        <v>8.07078248206947</v>
      </c>
      <c r="J234">
        <f>(Table2[[#This Row],[1M Return vs Nifty]]-AVERAGE(Table2[1M Return vs Nifty]))/_xlfn.STDEV.P(Table2[1M Return vs Nifty])</f>
        <v>0.8284893439173836</v>
      </c>
      <c r="K234">
        <v>20.0461422815054</v>
      </c>
      <c r="L234">
        <f>(Table2[[#This Row],[6M Return vs Nifty]]-AVERAGE(Table2[6M Return vs Nifty]))/_xlfn.STDEV.P(Table2[6M Return vs Nifty])</f>
        <v>0.29723760795083859</v>
      </c>
      <c r="M234">
        <v>-5.5860277999334601E-2</v>
      </c>
      <c r="N234">
        <f>(Table2[[#This Row],[1W Return vs Nifty]]-AVERAGE(Table2[1W Return vs Nifty]))/_xlfn.STDEV.P(Table2[1W Return vs Nifty])</f>
        <v>-9.2317600248348591E-2</v>
      </c>
      <c r="O234">
        <v>1567.23</v>
      </c>
      <c r="P234">
        <v>1491.59584903226</v>
      </c>
      <c r="Q234">
        <v>1319.0567323360001</v>
      </c>
      <c r="R234">
        <v>58.726113521636599</v>
      </c>
      <c r="S234" s="1">
        <f>(Table2[[#This Row],[Close Price]]-Table2[[#This Row],[20D EMA]])/Table2[[#This Row],[20D EMA]]</f>
        <v>2.601405026703163E-2</v>
      </c>
      <c r="T234" s="1">
        <f>(Table2[[#This Row],[Close Price]]-Table2[[#This Row],[50D EMA]])/Table2[[#This Row],[50D EMA]]</f>
        <v>7.8040007313819215E-2</v>
      </c>
      <c r="U234" s="1">
        <f>(Table2[[#This Row],[Close Price]]-Table2[[#This Row],[200D EMA]])/Table2[[#This Row],[200D EMA]]</f>
        <v>0.21905294941506587</v>
      </c>
      <c r="V234">
        <v>0.87286694284945998</v>
      </c>
      <c r="W234">
        <v>1599.05</v>
      </c>
      <c r="X234">
        <v>1623.85</v>
      </c>
      <c r="Y234">
        <v>1599.05</v>
      </c>
      <c r="Z234">
        <v>1623.85</v>
      </c>
      <c r="AA234">
        <v>1452.55</v>
      </c>
      <c r="AB234">
        <v>1652</v>
      </c>
      <c r="AC234" s="1">
        <f>(Table2[[#This Row],[Close Price]]/Table2[[#This Row],[Day Low]])-1</f>
        <v>5.5970732622494523E-3</v>
      </c>
      <c r="AD234" s="1">
        <f>(Table2[[#This Row],[Day High]]/Table2[[#This Row],[Close Price]])-1</f>
        <v>9.8569651741293729E-3</v>
      </c>
      <c r="AE234" s="1">
        <f>(Table2[[#This Row],[Close Price]]/Table2[[#This Row],[Current Week Low]])-1</f>
        <v>5.5970732622494523E-3</v>
      </c>
      <c r="AF234" s="1">
        <f>(Table2[[#This Row],[Current Week High]]/Table2[[#This Row],[Close Price]])-1</f>
        <v>9.8569651741293729E-3</v>
      </c>
      <c r="AG234" s="1">
        <f>(Table2[[#This Row],[Close Price]]/Table2[[#This Row],[Current Month Low]])-1</f>
        <v>0.10701869126708208</v>
      </c>
      <c r="AH234" s="1">
        <f>(Table2[[#This Row],[Current Month High]]/Table2[[#This Row],[Close Price]])-1</f>
        <v>2.7363184079602032E-2</v>
      </c>
      <c r="AI234">
        <v>2.7363184079602001</v>
      </c>
      <c r="AJ234">
        <v>59.018987341772103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</v>
      </c>
      <c r="AM234" t="s">
        <v>3215</v>
      </c>
      <c r="AN234">
        <v>2.06</v>
      </c>
      <c r="AO234" t="s">
        <v>3215</v>
      </c>
      <c r="AP234">
        <v>0.134927114230704</v>
      </c>
      <c r="AQ234">
        <f>(Table2[[#This Row],[Sharpe Ratio]]-AVERAGE(Table2[Sharpe Ratio]))/_xlfn.STDEV.P(Table2[Sharpe Ratio])</f>
        <v>0.87735036594754323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1.449557705532996</v>
      </c>
      <c r="AS234">
        <f>_xlfn.RANK.AVG(Table2[[#This Row],[1Y Return vs Nifty Z-Score]],Table2[1Y Return vs Nifty Z-Score])</f>
        <v>449</v>
      </c>
      <c r="AT234">
        <f>_xlfn.RANK.AVG(Table2[[#This Row],[6M Return vs Nifty Z-Score]],Table2[6M Return vs Nifty Z-Score])</f>
        <v>216</v>
      </c>
      <c r="AU234">
        <f>_xlfn.RANK.AVG(Table2[[#This Row],[Sharpe Ratio Z-Score]],Table2[Sharpe Ratio Z-Score])</f>
        <v>130</v>
      </c>
      <c r="AV234">
        <f>(Table2[[#This Row],[Rank 1Y]]+Table2[[#This Row],[Rank 6M]]+Table2[[#This Row],[Rank Sharpe]])/3</f>
        <v>265</v>
      </c>
    </row>
    <row r="235" spans="1:48" x14ac:dyDescent="0.3">
      <c r="A235" t="s">
        <v>605</v>
      </c>
      <c r="B235" t="s">
        <v>606</v>
      </c>
      <c r="C235" t="s">
        <v>3176</v>
      </c>
      <c r="D235" t="s">
        <v>607</v>
      </c>
      <c r="E235">
        <v>33255.956047799998</v>
      </c>
      <c r="F235">
        <v>343.9</v>
      </c>
      <c r="G235">
        <v>82.304056335521494</v>
      </c>
      <c r="H235">
        <f>(Table2[[#This Row],[1Y Return vs Nifty]]-AVERAGE(Table2[1Y Return vs Nifty]))/_xlfn.STDEV.P(Table2[1Y Return vs Nifty])</f>
        <v>0.97365194716433945</v>
      </c>
      <c r="I235">
        <v>2.2106273868265598</v>
      </c>
      <c r="J235">
        <f>(Table2[[#This Row],[1M Return vs Nifty]]-AVERAGE(Table2[1M Return vs Nifty]))/_xlfn.STDEV.P(Table2[1M Return vs Nifty])</f>
        <v>0.28477134450471736</v>
      </c>
      <c r="K235">
        <v>-4.6150827641450602</v>
      </c>
      <c r="L235">
        <f>(Table2[[#This Row],[6M Return vs Nifty]]-AVERAGE(Table2[6M Return vs Nifty]))/_xlfn.STDEV.P(Table2[6M Return vs Nifty])</f>
        <v>-0.47468288228169664</v>
      </c>
      <c r="M235">
        <v>4.0254150894397602</v>
      </c>
      <c r="N235">
        <f>(Table2[[#This Row],[1W Return vs Nifty]]-AVERAGE(Table2[1W Return vs Nifty]))/_xlfn.STDEV.P(Table2[1W Return vs Nifty])</f>
        <v>0.70819561844479362</v>
      </c>
      <c r="O235">
        <v>328.97</v>
      </c>
      <c r="P235">
        <v>324.25946904495203</v>
      </c>
      <c r="Q235">
        <v>295.11583691118199</v>
      </c>
      <c r="R235">
        <v>75.660994929214098</v>
      </c>
      <c r="S235" s="1">
        <f>(Table2[[#This Row],[Close Price]]-Table2[[#This Row],[20D EMA]])/Table2[[#This Row],[20D EMA]]</f>
        <v>4.5384077575462652E-2</v>
      </c>
      <c r="T235" s="1">
        <f>(Table2[[#This Row],[Close Price]]-Table2[[#This Row],[50D EMA]])/Table2[[#This Row],[50D EMA]]</f>
        <v>6.0570416071103805E-2</v>
      </c>
      <c r="U235" s="1">
        <f>(Table2[[#This Row],[Close Price]]-Table2[[#This Row],[200D EMA]])/Table2[[#This Row],[200D EMA]]</f>
        <v>0.1653051344157449</v>
      </c>
      <c r="V235">
        <v>1.2827124441317199</v>
      </c>
      <c r="W235">
        <v>340.55</v>
      </c>
      <c r="X235">
        <v>352.8</v>
      </c>
      <c r="Y235">
        <v>340.55</v>
      </c>
      <c r="Z235">
        <v>352.8</v>
      </c>
      <c r="AA235">
        <v>301.05</v>
      </c>
      <c r="AB235">
        <v>352.8</v>
      </c>
      <c r="AC235" s="1">
        <f>(Table2[[#This Row],[Close Price]]/Table2[[#This Row],[Day Low]])-1</f>
        <v>9.8370283365143418E-3</v>
      </c>
      <c r="AD235" s="1">
        <f>(Table2[[#This Row],[Day High]]/Table2[[#This Row],[Close Price]])-1</f>
        <v>2.5879616167490571E-2</v>
      </c>
      <c r="AE235" s="1">
        <f>(Table2[[#This Row],[Close Price]]/Table2[[#This Row],[Current Week Low]])-1</f>
        <v>9.8370283365143418E-3</v>
      </c>
      <c r="AF235" s="1">
        <f>(Table2[[#This Row],[Current Week High]]/Table2[[#This Row],[Close Price]])-1</f>
        <v>2.5879616167490571E-2</v>
      </c>
      <c r="AG235" s="1">
        <f>(Table2[[#This Row],[Close Price]]/Table2[[#This Row],[Current Month Low]])-1</f>
        <v>0.14233516027237991</v>
      </c>
      <c r="AH235" s="1">
        <f>(Table2[[#This Row],[Current Month High]]/Table2[[#This Row],[Close Price]])-1</f>
        <v>2.5879616167490571E-2</v>
      </c>
      <c r="AI235">
        <v>20.907240476882802</v>
      </c>
      <c r="AJ235">
        <v>153.52008846295601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-0.02</v>
      </c>
      <c r="AM235" t="s">
        <v>3214</v>
      </c>
      <c r="AN235">
        <v>9.42</v>
      </c>
      <c r="AO235" t="s">
        <v>3215</v>
      </c>
      <c r="AP235">
        <v>0.10406235578964</v>
      </c>
      <c r="AQ235">
        <f>(Table2[[#This Row],[Sharpe Ratio]]-AVERAGE(Table2[Sharpe Ratio]))/_xlfn.STDEV.P(Table2[Sharpe Ratio])</f>
        <v>0.52128313827195016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2.0132191661041037</v>
      </c>
      <c r="AS235">
        <f>_xlfn.RANK.AVG(Table2[[#This Row],[1Y Return vs Nifty Z-Score]],Table2[1Y Return vs Nifty Z-Score])</f>
        <v>99</v>
      </c>
      <c r="AT235">
        <f>_xlfn.RANK.AVG(Table2[[#This Row],[6M Return vs Nifty Z-Score]],Table2[6M Return vs Nifty Z-Score])</f>
        <v>482</v>
      </c>
      <c r="AU235">
        <f>_xlfn.RANK.AVG(Table2[[#This Row],[Sharpe Ratio Z-Score]],Table2[Sharpe Ratio Z-Score])</f>
        <v>215</v>
      </c>
      <c r="AV235">
        <f>(Table2[[#This Row],[Rank 1Y]]+Table2[[#This Row],[Rank 6M]]+Table2[[#This Row],[Rank Sharpe]])/3</f>
        <v>265.33333333333331</v>
      </c>
    </row>
    <row r="236" spans="1:48" x14ac:dyDescent="0.3">
      <c r="A236" t="s">
        <v>295</v>
      </c>
      <c r="B236" t="s">
        <v>296</v>
      </c>
      <c r="C236" t="s">
        <v>3173</v>
      </c>
      <c r="D236" t="s">
        <v>276</v>
      </c>
      <c r="E236">
        <v>95827.917124475003</v>
      </c>
      <c r="F236">
        <v>985.75</v>
      </c>
      <c r="G236">
        <v>35.024406384395903</v>
      </c>
      <c r="H236">
        <f>(Table2[[#This Row],[1Y Return vs Nifty]]-AVERAGE(Table2[1Y Return vs Nifty]))/_xlfn.STDEV.P(Table2[1Y Return vs Nifty])</f>
        <v>0.18007064078714513</v>
      </c>
      <c r="I236">
        <v>12.721698057132899</v>
      </c>
      <c r="J236">
        <f>(Table2[[#This Row],[1M Return vs Nifty]]-AVERAGE(Table2[1M Return vs Nifty]))/_xlfn.STDEV.P(Table2[1M Return vs Nifty])</f>
        <v>1.260011457378764</v>
      </c>
      <c r="K236">
        <v>5.0136548901724298</v>
      </c>
      <c r="L236">
        <f>(Table2[[#This Row],[6M Return vs Nifty]]-AVERAGE(Table2[6M Return vs Nifty]))/_xlfn.STDEV.P(Table2[6M Return vs Nifty])</f>
        <v>-0.17329396600999133</v>
      </c>
      <c r="M236">
        <v>-5.6614248521561299</v>
      </c>
      <c r="N236">
        <f>(Table2[[#This Row],[1W Return vs Nifty]]-AVERAGE(Table2[1W Return vs Nifty]))/_xlfn.STDEV.P(Table2[1W Return vs Nifty])</f>
        <v>-1.1918093364960312</v>
      </c>
      <c r="O236">
        <v>961.38</v>
      </c>
      <c r="P236">
        <v>923.70764784965797</v>
      </c>
      <c r="Q236">
        <v>824.98472732216305</v>
      </c>
      <c r="R236">
        <v>53.779339162023099</v>
      </c>
      <c r="S236" s="1">
        <f>(Table2[[#This Row],[Close Price]]-Table2[[#This Row],[20D EMA]])/Table2[[#This Row],[20D EMA]]</f>
        <v>2.5348977511493898E-2</v>
      </c>
      <c r="T236" s="1">
        <f>(Table2[[#This Row],[Close Price]]-Table2[[#This Row],[50D EMA]])/Table2[[#This Row],[50D EMA]]</f>
        <v>6.7166654184116922E-2</v>
      </c>
      <c r="U236" s="1">
        <f>(Table2[[#This Row],[Close Price]]-Table2[[#This Row],[200D EMA]])/Table2[[#This Row],[200D EMA]]</f>
        <v>0.19487060469551801</v>
      </c>
      <c r="V236">
        <v>2.0862506632812101</v>
      </c>
      <c r="W236">
        <v>953</v>
      </c>
      <c r="X236">
        <v>996.5</v>
      </c>
      <c r="Y236">
        <v>953</v>
      </c>
      <c r="Z236">
        <v>996.5</v>
      </c>
      <c r="AA236">
        <v>860.25</v>
      </c>
      <c r="AB236">
        <v>1118</v>
      </c>
      <c r="AC236" s="1">
        <f>(Table2[[#This Row],[Close Price]]/Table2[[#This Row],[Day Low]])-1</f>
        <v>3.4365162644281133E-2</v>
      </c>
      <c r="AD236" s="1">
        <f>(Table2[[#This Row],[Day High]]/Table2[[#This Row],[Close Price]])-1</f>
        <v>1.0905401978189122E-2</v>
      </c>
      <c r="AE236" s="1">
        <f>(Table2[[#This Row],[Close Price]]/Table2[[#This Row],[Current Week Low]])-1</f>
        <v>3.4365162644281133E-2</v>
      </c>
      <c r="AF236" s="1">
        <f>(Table2[[#This Row],[Current Week High]]/Table2[[#This Row],[Close Price]])-1</f>
        <v>1.0905401978189122E-2</v>
      </c>
      <c r="AG236" s="1">
        <f>(Table2[[#This Row],[Close Price]]/Table2[[#This Row],[Current Month Low]])-1</f>
        <v>0.14588782330717809</v>
      </c>
      <c r="AH236" s="1">
        <f>(Table2[[#This Row],[Current Month High]]/Table2[[#This Row],[Close Price]])-1</f>
        <v>0.13416180573167646</v>
      </c>
      <c r="AI236">
        <v>13.416180573167599</v>
      </c>
      <c r="AJ236">
        <v>83.003805810823295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-0.03</v>
      </c>
      <c r="AM236" t="s">
        <v>3214</v>
      </c>
      <c r="AN236">
        <v>7.87</v>
      </c>
      <c r="AO236" t="s">
        <v>3215</v>
      </c>
      <c r="AP236">
        <v>0.114182762188385</v>
      </c>
      <c r="AQ236">
        <f>(Table2[[#This Row],[Sharpe Ratio]]-AVERAGE(Table2[Sharpe Ratio]))/_xlfn.STDEV.P(Table2[Sharpe Ratio])</f>
        <v>0.63803587606616952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0.71301467172605637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369</v>
      </c>
      <c r="AU236">
        <f>_xlfn.RANK.AVG(Table2[[#This Row],[Sharpe Ratio Z-Score]],Table2[Sharpe Ratio Z-Score])</f>
        <v>188</v>
      </c>
      <c r="AV236">
        <f>(Table2[[#This Row],[Rank 1Y]]+Table2[[#This Row],[Rank 6M]]+Table2[[#This Row],[Rank Sharpe]])/3</f>
        <v>266.33333333333331</v>
      </c>
    </row>
    <row r="237" spans="1:48" x14ac:dyDescent="0.3">
      <c r="A237" t="s">
        <v>1408</v>
      </c>
      <c r="B237" t="s">
        <v>1409</v>
      </c>
      <c r="C237" t="s">
        <v>3179</v>
      </c>
      <c r="D237" t="s">
        <v>613</v>
      </c>
      <c r="E237">
        <v>7895.1660145649903</v>
      </c>
      <c r="F237">
        <v>592.65</v>
      </c>
      <c r="G237">
        <v>51.6550079739824</v>
      </c>
      <c r="H237">
        <f>(Table2[[#This Row],[1Y Return vs Nifty]]-AVERAGE(Table2[1Y Return vs Nifty]))/_xlfn.STDEV.P(Table2[1Y Return vs Nifty])</f>
        <v>0.45921260882086784</v>
      </c>
      <c r="I237">
        <v>7.5909670683647201</v>
      </c>
      <c r="J237">
        <f>(Table2[[#This Row],[1M Return vs Nifty]]-AVERAGE(Table2[1M Return vs Nifty]))/_xlfn.STDEV.P(Table2[1M Return vs Nifty])</f>
        <v>0.7839710210083729</v>
      </c>
      <c r="K237">
        <v>15.3102418413926</v>
      </c>
      <c r="L237">
        <f>(Table2[[#This Row],[6M Return vs Nifty]]-AVERAGE(Table2[6M Return vs Nifty]))/_xlfn.STDEV.P(Table2[6M Return vs Nifty])</f>
        <v>0.14899928715950708</v>
      </c>
      <c r="M237">
        <v>1.4843345351033399</v>
      </c>
      <c r="N237">
        <f>(Table2[[#This Row],[1W Return vs Nifty]]-AVERAGE(Table2[1W Return vs Nifty]))/_xlfn.STDEV.P(Table2[1W Return vs Nifty])</f>
        <v>0.2097806891951666</v>
      </c>
      <c r="O237">
        <v>578.52</v>
      </c>
      <c r="P237">
        <v>547.06813458757199</v>
      </c>
      <c r="Q237">
        <v>480.38930105050201</v>
      </c>
      <c r="R237">
        <v>56.496748130464702</v>
      </c>
      <c r="S237" s="1">
        <f>(Table2[[#This Row],[Close Price]]-Table2[[#This Row],[20D EMA]])/Table2[[#This Row],[20D EMA]]</f>
        <v>2.4424393279402608E-2</v>
      </c>
      <c r="T237" s="1">
        <f>(Table2[[#This Row],[Close Price]]-Table2[[#This Row],[50D EMA]])/Table2[[#This Row],[50D EMA]]</f>
        <v>8.332027133474261E-2</v>
      </c>
      <c r="U237" s="1">
        <f>(Table2[[#This Row],[Close Price]]-Table2[[#This Row],[200D EMA]])/Table2[[#This Row],[200D EMA]]</f>
        <v>0.23368692579957417</v>
      </c>
      <c r="V237">
        <v>0.923401232204202</v>
      </c>
      <c r="W237">
        <v>582.29999999999995</v>
      </c>
      <c r="X237">
        <v>596</v>
      </c>
      <c r="Y237">
        <v>582.29999999999995</v>
      </c>
      <c r="Z237">
        <v>596</v>
      </c>
      <c r="AA237">
        <v>531.5</v>
      </c>
      <c r="AB237">
        <v>622.9</v>
      </c>
      <c r="AC237" s="1">
        <f>(Table2[[#This Row],[Close Price]]/Table2[[#This Row],[Day Low]])-1</f>
        <v>1.7774343122102021E-2</v>
      </c>
      <c r="AD237" s="1">
        <f>(Table2[[#This Row],[Day High]]/Table2[[#This Row],[Close Price]])-1</f>
        <v>5.6525774065638856E-3</v>
      </c>
      <c r="AE237" s="1">
        <f>(Table2[[#This Row],[Close Price]]/Table2[[#This Row],[Current Week Low]])-1</f>
        <v>1.7774343122102021E-2</v>
      </c>
      <c r="AF237" s="1">
        <f>(Table2[[#This Row],[Current Week High]]/Table2[[#This Row],[Close Price]])-1</f>
        <v>5.6525774065638856E-3</v>
      </c>
      <c r="AG237" s="1">
        <f>(Table2[[#This Row],[Close Price]]/Table2[[#This Row],[Current Month Low]])-1</f>
        <v>0.11505174035747889</v>
      </c>
      <c r="AH237" s="1">
        <f>(Table2[[#This Row],[Current Month High]]/Table2[[#This Row],[Close Price]])-1</f>
        <v>5.1041930313000972E-2</v>
      </c>
      <c r="AI237">
        <v>5.1041930313000901</v>
      </c>
      <c r="AJ237">
        <v>98.310189058055798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0.01</v>
      </c>
      <c r="AM237" t="s">
        <v>3215</v>
      </c>
      <c r="AN237">
        <v>1.45</v>
      </c>
      <c r="AO237" t="s">
        <v>3215</v>
      </c>
      <c r="AP237">
        <v>5.6220101364746998E-2</v>
      </c>
      <c r="AQ237">
        <f>(Table2[[#This Row],[Sharpe Ratio]]-AVERAGE(Table2[Sharpe Ratio]))/_xlfn.STDEV.P(Table2[Sharpe Ratio])</f>
        <v>-3.0642739630199502E-2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1.5713208665537151</v>
      </c>
      <c r="AS237">
        <f>_xlfn.RANK.AVG(Table2[[#This Row],[1Y Return vs Nifty Z-Score]],Table2[1Y Return vs Nifty Z-Score])</f>
        <v>182</v>
      </c>
      <c r="AT237">
        <f>_xlfn.RANK.AVG(Table2[[#This Row],[6M Return vs Nifty Z-Score]],Table2[6M Return vs Nifty Z-Score])</f>
        <v>266</v>
      </c>
      <c r="AU237">
        <f>_xlfn.RANK.AVG(Table2[[#This Row],[Sharpe Ratio Z-Score]],Table2[Sharpe Ratio Z-Score])</f>
        <v>352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361</v>
      </c>
      <c r="B238" t="s">
        <v>362</v>
      </c>
      <c r="C238" t="s">
        <v>3180</v>
      </c>
      <c r="D238" t="s">
        <v>100</v>
      </c>
      <c r="E238">
        <v>71242.187556189994</v>
      </c>
      <c r="F238">
        <v>345.1</v>
      </c>
      <c r="G238">
        <v>87.958518264349195</v>
      </c>
      <c r="H238">
        <f>(Table2[[#This Row],[1Y Return vs Nifty]]-AVERAGE(Table2[1Y Return vs Nifty]))/_xlfn.STDEV.P(Table2[1Y Return vs Nifty])</f>
        <v>1.06856117955032</v>
      </c>
      <c r="I238">
        <v>6.1280296999790602</v>
      </c>
      <c r="J238">
        <f>(Table2[[#This Row],[1M Return vs Nifty]]-AVERAGE(Table2[1M Return vs Nifty]))/_xlfn.STDEV.P(Table2[1M Return vs Nifty])</f>
        <v>0.64823649414399298</v>
      </c>
      <c r="K238">
        <v>24.0840511209108</v>
      </c>
      <c r="L238">
        <f>(Table2[[#This Row],[6M Return vs Nifty]]-AVERAGE(Table2[6M Return vs Nifty]))/_xlfn.STDEV.P(Table2[6M Return vs Nifty])</f>
        <v>0.42362810822235064</v>
      </c>
      <c r="M238">
        <v>4.41291554877336</v>
      </c>
      <c r="N238">
        <f>(Table2[[#This Row],[1W Return vs Nifty]]-AVERAGE(Table2[1W Return vs Nifty]))/_xlfn.STDEV.P(Table2[1W Return vs Nifty])</f>
        <v>0.78420108536844635</v>
      </c>
      <c r="O238">
        <v>334.38</v>
      </c>
      <c r="P238">
        <v>325.81476788662297</v>
      </c>
      <c r="Q238">
        <v>273.81756500695798</v>
      </c>
      <c r="R238">
        <v>58.261080571087099</v>
      </c>
      <c r="S238" s="1">
        <f>(Table2[[#This Row],[Close Price]]-Table2[[#This Row],[20D EMA]])/Table2[[#This Row],[20D EMA]]</f>
        <v>3.2059333692206551E-2</v>
      </c>
      <c r="T238" s="1">
        <f>(Table2[[#This Row],[Close Price]]-Table2[[#This Row],[50D EMA]])/Table2[[#This Row],[50D EMA]]</f>
        <v>5.9190785729172114E-2</v>
      </c>
      <c r="U238" s="1">
        <f>(Table2[[#This Row],[Close Price]]-Table2[[#This Row],[200D EMA]])/Table2[[#This Row],[200D EMA]]</f>
        <v>0.26032820425976211</v>
      </c>
      <c r="V238">
        <v>1.25026196785243</v>
      </c>
      <c r="W238">
        <v>341.5</v>
      </c>
      <c r="X238">
        <v>352.9</v>
      </c>
      <c r="Y238">
        <v>341.5</v>
      </c>
      <c r="Z238">
        <v>352.9</v>
      </c>
      <c r="AA238">
        <v>302.25</v>
      </c>
      <c r="AB238">
        <v>355</v>
      </c>
      <c r="AC238" s="1">
        <f>(Table2[[#This Row],[Close Price]]/Table2[[#This Row],[Day Low]])-1</f>
        <v>1.0541727672035206E-2</v>
      </c>
      <c r="AD238" s="1">
        <f>(Table2[[#This Row],[Day High]]/Table2[[#This Row],[Close Price]])-1</f>
        <v>2.2602144305998051E-2</v>
      </c>
      <c r="AE238" s="1">
        <f>(Table2[[#This Row],[Close Price]]/Table2[[#This Row],[Current Week Low]])-1</f>
        <v>1.0541727672035206E-2</v>
      </c>
      <c r="AF238" s="1">
        <f>(Table2[[#This Row],[Current Week High]]/Table2[[#This Row],[Close Price]])-1</f>
        <v>2.2602144305998051E-2</v>
      </c>
      <c r="AG238" s="1">
        <f>(Table2[[#This Row],[Close Price]]/Table2[[#This Row],[Current Month Low]])-1</f>
        <v>0.14177005789909014</v>
      </c>
      <c r="AH238" s="1">
        <f>(Table2[[#This Row],[Current Month High]]/Table2[[#This Row],[Close Price]])-1</f>
        <v>2.8687337003767022E-2</v>
      </c>
      <c r="AI238">
        <v>4.5928716314111702</v>
      </c>
      <c r="AJ238">
        <v>142.68635724331901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-0.03</v>
      </c>
      <c r="AM238" t="s">
        <v>3214</v>
      </c>
      <c r="AN238">
        <v>5.58</v>
      </c>
      <c r="AO238" t="s">
        <v>3215</v>
      </c>
      <c r="AQ238">
        <f>(Table2[[#This Row],[Sharpe Ratio]]-AVERAGE(Table2[Sharpe Ratio]))/_xlfn.STDEV.P(Table2[Sharpe Ratio])</f>
        <v>-0.67921854723973452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2.2454083200453754</v>
      </c>
      <c r="AS238">
        <f>_xlfn.RANK.AVG(Table2[[#This Row],[1Y Return vs Nifty Z-Score]],Table2[1Y Return vs Nifty Z-Score])</f>
        <v>92</v>
      </c>
      <c r="AT238">
        <f>_xlfn.RANK.AVG(Table2[[#This Row],[6M Return vs Nifty Z-Score]],Table2[6M Return vs Nifty Z-Score])</f>
        <v>185</v>
      </c>
      <c r="AU238">
        <f>_xlfn.RANK.AVG(Table2[[#This Row],[Sharpe Ratio Z-Score]],Table2[Sharpe Ratio Z-Score])</f>
        <v>527.5</v>
      </c>
      <c r="AV238">
        <f>(Table2[[#This Row],[Rank 1Y]]+Table2[[#This Row],[Rank 6M]]+Table2[[#This Row],[Rank Sharpe]])/3</f>
        <v>268.16666666666669</v>
      </c>
    </row>
    <row r="239" spans="1:48" x14ac:dyDescent="0.3">
      <c r="A239" t="s">
        <v>1919</v>
      </c>
      <c r="B239" t="s">
        <v>1920</v>
      </c>
      <c r="C239" t="s">
        <v>3183</v>
      </c>
      <c r="D239" t="s">
        <v>270</v>
      </c>
      <c r="E239">
        <v>3801.7625849999999</v>
      </c>
      <c r="F239">
        <v>1227.9000000000001</v>
      </c>
      <c r="G239">
        <v>41.342139133291802</v>
      </c>
      <c r="H239">
        <f>(Table2[[#This Row],[1Y Return vs Nifty]]-AVERAGE(Table2[1Y Return vs Nifty]))/_xlfn.STDEV.P(Table2[1Y Return vs Nifty])</f>
        <v>0.28611276701679228</v>
      </c>
      <c r="I239">
        <v>-10.912466438587201</v>
      </c>
      <c r="J239">
        <f>(Table2[[#This Row],[1M Return vs Nifty]]-AVERAGE(Table2[1M Return vs Nifty]))/_xlfn.STDEV.P(Table2[1M Return vs Nifty])</f>
        <v>-0.93281798630512136</v>
      </c>
      <c r="K239">
        <v>36.721743061093399</v>
      </c>
      <c r="L239">
        <f>(Table2[[#This Row],[6M Return vs Nifty]]-AVERAGE(Table2[6M Return vs Nifty]))/_xlfn.STDEV.P(Table2[6M Return vs Nifty])</f>
        <v>0.81920023976956535</v>
      </c>
      <c r="M239">
        <v>-4.0547535883279702</v>
      </c>
      <c r="N239">
        <f>(Table2[[#This Row],[1W Return vs Nifty]]-AVERAGE(Table2[1W Return vs Nifty]))/_xlfn.STDEV.P(Table2[1W Return vs Nifty])</f>
        <v>-0.87667216269736759</v>
      </c>
      <c r="O239">
        <v>918.35</v>
      </c>
      <c r="P239">
        <v>1204.1492042348</v>
      </c>
      <c r="Q239">
        <v>985.79979676080302</v>
      </c>
      <c r="R239">
        <v>42.298548983249297</v>
      </c>
      <c r="S239" s="1">
        <f>(Table2[[#This Row],[Close Price]]-Table2[[#This Row],[20D EMA]])/Table2[[#This Row],[20D EMA]]</f>
        <v>0.33707192246964673</v>
      </c>
      <c r="T239" s="1">
        <f>(Table2[[#This Row],[Close Price]]-Table2[[#This Row],[50D EMA]])/Table2[[#This Row],[50D EMA]]</f>
        <v>1.9724130266973863E-2</v>
      </c>
      <c r="U239" s="1">
        <f>(Table2[[#This Row],[Close Price]]-Table2[[#This Row],[200D EMA]])/Table2[[#This Row],[200D EMA]]</f>
        <v>0.24558759703004979</v>
      </c>
      <c r="V239">
        <v>0.30016136537997001</v>
      </c>
      <c r="W239">
        <v>1256</v>
      </c>
      <c r="X239">
        <v>1341</v>
      </c>
      <c r="Y239">
        <v>1201.55</v>
      </c>
      <c r="Z239">
        <v>1237.3</v>
      </c>
      <c r="AA239">
        <v>1201.55</v>
      </c>
      <c r="AB239">
        <v>1237.3</v>
      </c>
      <c r="AC239" s="1">
        <f>(Table2[[#This Row],[Close Price]]/Table2[[#This Row],[Day Low]])-1</f>
        <v>-2.2372611464968051E-2</v>
      </c>
      <c r="AD239" s="1">
        <f>(Table2[[#This Row],[Day High]]/Table2[[#This Row],[Close Price]])-1</f>
        <v>9.2108477889078832E-2</v>
      </c>
      <c r="AE239" s="1">
        <f>(Table2[[#This Row],[Close Price]]/Table2[[#This Row],[Current Week Low]])-1</f>
        <v>2.1930007074195901E-2</v>
      </c>
      <c r="AF239" s="1">
        <f>(Table2[[#This Row],[Current Week High]]/Table2[[#This Row],[Close Price]])-1</f>
        <v>7.6553465265900567E-3</v>
      </c>
      <c r="AG239" s="1">
        <f>(Table2[[#This Row],[Close Price]]/Table2[[#This Row],[Current Month Low]])-1</f>
        <v>2.1930007074195901E-2</v>
      </c>
      <c r="AH239" s="1">
        <f>(Table2[[#This Row],[Current Month High]]/Table2[[#This Row],[Close Price]])-1</f>
        <v>7.6553465265900567E-3</v>
      </c>
      <c r="AI239">
        <v>14.0076553465265</v>
      </c>
      <c r="AJ239">
        <v>97.586290127926603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0.2</v>
      </c>
      <c r="AM239" t="s">
        <v>3215</v>
      </c>
      <c r="AN239">
        <v>0.43</v>
      </c>
      <c r="AO239" t="s">
        <v>3215</v>
      </c>
      <c r="AP239">
        <v>1.5957573988961998E-2</v>
      </c>
      <c r="AQ239">
        <f>(Table2[[#This Row],[Sharpe Ratio]]-AVERAGE(Table2[Sharpe Ratio]))/_xlfn.STDEV.P(Table2[Sharpe Ratio])</f>
        <v>-0.49512609300823524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225</v>
      </c>
      <c r="AT239">
        <f>_xlfn.RANK.AVG(Table2[[#This Row],[6M Return vs Nifty Z-Score]],Table2[6M Return vs Nifty Z-Score])</f>
        <v>120</v>
      </c>
      <c r="AU239">
        <f>_xlfn.RANK.AVG(Table2[[#This Row],[Sharpe Ratio Z-Score]],Table2[Sharpe Ratio Z-Score])</f>
        <v>460</v>
      </c>
      <c r="AV239">
        <f>(Table2[[#This Row],[Rank 1Y]]+Table2[[#This Row],[Rank 6M]]+Table2[[#This Row],[Rank Sharpe]])/3</f>
        <v>268.33333333333331</v>
      </c>
    </row>
    <row r="240" spans="1:48" x14ac:dyDescent="0.3">
      <c r="A240" t="s">
        <v>567</v>
      </c>
      <c r="B240" t="s">
        <v>568</v>
      </c>
      <c r="C240" t="s">
        <v>3179</v>
      </c>
      <c r="D240" t="s">
        <v>111</v>
      </c>
      <c r="E240">
        <v>37246.130813880001</v>
      </c>
      <c r="F240">
        <v>349.2</v>
      </c>
      <c r="G240">
        <v>30.272915227338999</v>
      </c>
      <c r="H240">
        <f>(Table2[[#This Row],[1Y Return vs Nifty]]-AVERAGE(Table2[1Y Return vs Nifty]))/_xlfn.STDEV.P(Table2[1Y Return vs Nifty])</f>
        <v>0.10031762731190184</v>
      </c>
      <c r="I240">
        <v>9.2163149032380307</v>
      </c>
      <c r="J240">
        <f>(Table2[[#This Row],[1M Return vs Nifty]]-AVERAGE(Table2[1M Return vs Nifty]))/_xlfn.STDEV.P(Table2[1M Return vs Nifty])</f>
        <v>0.93477434596549058</v>
      </c>
      <c r="K240">
        <v>49.385098160599902</v>
      </c>
      <c r="L240">
        <f>(Table2[[#This Row],[6M Return vs Nifty]]-AVERAGE(Table2[6M Return vs Nifty]))/_xlfn.STDEV.P(Table2[6M Return vs Nifty])</f>
        <v>1.2155756533309361</v>
      </c>
      <c r="M240">
        <v>7.07816166414589</v>
      </c>
      <c r="N240">
        <f>(Table2[[#This Row],[1W Return vs Nifty]]-AVERAGE(Table2[1W Return vs Nifty]))/_xlfn.STDEV.P(Table2[1W Return vs Nifty])</f>
        <v>1.3069702088262982</v>
      </c>
      <c r="O240">
        <v>334.21</v>
      </c>
      <c r="P240">
        <v>325.09796402052399</v>
      </c>
      <c r="Q240">
        <v>286.81418018182501</v>
      </c>
      <c r="R240">
        <v>66.211278557543807</v>
      </c>
      <c r="S240" s="1">
        <f>(Table2[[#This Row],[Close Price]]-Table2[[#This Row],[20D EMA]])/Table2[[#This Row],[20D EMA]]</f>
        <v>4.485203913706954E-2</v>
      </c>
      <c r="T240" s="1">
        <f>(Table2[[#This Row],[Close Price]]-Table2[[#This Row],[50D EMA]])/Table2[[#This Row],[50D EMA]]</f>
        <v>7.4137763526425524E-2</v>
      </c>
      <c r="U240" s="1">
        <f>(Table2[[#This Row],[Close Price]]-Table2[[#This Row],[200D EMA]])/Table2[[#This Row],[200D EMA]]</f>
        <v>0.21751302456045121</v>
      </c>
      <c r="V240">
        <v>1.41079136940429</v>
      </c>
      <c r="W240">
        <v>346.85</v>
      </c>
      <c r="X240">
        <v>354.75</v>
      </c>
      <c r="Y240">
        <v>346.85</v>
      </c>
      <c r="Z240">
        <v>354.75</v>
      </c>
      <c r="AA240">
        <v>303</v>
      </c>
      <c r="AB240">
        <v>364.4</v>
      </c>
      <c r="AC240" s="1">
        <f>(Table2[[#This Row],[Close Price]]/Table2[[#This Row],[Day Low]])-1</f>
        <v>6.775263082023919E-3</v>
      </c>
      <c r="AD240" s="1">
        <f>(Table2[[#This Row],[Day High]]/Table2[[#This Row],[Close Price]])-1</f>
        <v>1.589347079037795E-2</v>
      </c>
      <c r="AE240" s="1">
        <f>(Table2[[#This Row],[Close Price]]/Table2[[#This Row],[Current Week Low]])-1</f>
        <v>6.775263082023919E-3</v>
      </c>
      <c r="AF240" s="1">
        <f>(Table2[[#This Row],[Current Week High]]/Table2[[#This Row],[Close Price]])-1</f>
        <v>1.589347079037795E-2</v>
      </c>
      <c r="AG240" s="1">
        <f>(Table2[[#This Row],[Close Price]]/Table2[[#This Row],[Current Month Low]])-1</f>
        <v>0.15247524752475239</v>
      </c>
      <c r="AH240" s="1">
        <f>(Table2[[#This Row],[Current Month High]]/Table2[[#This Row],[Close Price]])-1</f>
        <v>4.3528064146620915E-2</v>
      </c>
      <c r="AI240">
        <v>4.3528064146620897</v>
      </c>
      <c r="AJ240">
        <v>75.698113207547095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-0.05</v>
      </c>
      <c r="AM240" t="s">
        <v>3214</v>
      </c>
      <c r="AN240">
        <v>6.99</v>
      </c>
      <c r="AO240" t="s">
        <v>3215</v>
      </c>
      <c r="AP240">
        <v>1.4774291917797E-2</v>
      </c>
      <c r="AQ240">
        <f>(Table2[[#This Row],[Sharpe Ratio]]-AVERAGE(Table2[Sharpe Ratio]))/_xlfn.STDEV.P(Table2[Sharpe Ratio])</f>
        <v>-0.50877687104502034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3.0488609643896063</v>
      </c>
      <c r="AS240">
        <f>_xlfn.RANK.AVG(Table2[[#This Row],[1Y Return vs Nifty Z-Score]],Table2[1Y Return vs Nifty Z-Score])</f>
        <v>266</v>
      </c>
      <c r="AT240">
        <f>_xlfn.RANK.AVG(Table2[[#This Row],[6M Return vs Nifty Z-Score]],Table2[6M Return vs Nifty Z-Score])</f>
        <v>78</v>
      </c>
      <c r="AU240">
        <f>_xlfn.RANK.AVG(Table2[[#This Row],[Sharpe Ratio Z-Score]],Table2[Sharpe Ratio Z-Score])</f>
        <v>465</v>
      </c>
      <c r="AV240">
        <f>(Table2[[#This Row],[Rank 1Y]]+Table2[[#This Row],[Rank 6M]]+Table2[[#This Row],[Rank Sharpe]])/3</f>
        <v>269.66666666666669</v>
      </c>
    </row>
    <row r="241" spans="1:48" x14ac:dyDescent="0.3">
      <c r="A241" t="s">
        <v>147</v>
      </c>
      <c r="B241" t="s">
        <v>148</v>
      </c>
      <c r="C241" t="s">
        <v>3171</v>
      </c>
      <c r="D241" t="s">
        <v>149</v>
      </c>
      <c r="E241">
        <v>196967.31106514999</v>
      </c>
      <c r="F241">
        <v>606.29999999999995</v>
      </c>
      <c r="G241">
        <v>31.851161126271201</v>
      </c>
      <c r="H241">
        <f>(Table2[[#This Row],[1Y Return vs Nifty]]-AVERAGE(Table2[1Y Return vs Nifty]))/_xlfn.STDEV.P(Table2[1Y Return vs Nifty])</f>
        <v>0.12680823042664105</v>
      </c>
      <c r="I241">
        <v>-2.8550239399916602</v>
      </c>
      <c r="J241">
        <f>(Table2[[#This Row],[1M Return vs Nifty]]-AVERAGE(Table2[1M Return vs Nifty]))/_xlfn.STDEV.P(Table2[1M Return vs Nifty])</f>
        <v>-0.18523085857273419</v>
      </c>
      <c r="K241">
        <v>-7.1194442846225501</v>
      </c>
      <c r="L241">
        <f>(Table2[[#This Row],[6M Return vs Nifty]]-AVERAGE(Table2[6M Return vs Nifty]))/_xlfn.STDEV.P(Table2[6M Return vs Nifty])</f>
        <v>-0.55307184994360259</v>
      </c>
      <c r="M241">
        <v>-6.8167080434519702</v>
      </c>
      <c r="N241">
        <f>(Table2[[#This Row],[1W Return vs Nifty]]-AVERAGE(Table2[1W Return vs Nifty]))/_xlfn.STDEV.P(Table2[1W Return vs Nifty])</f>
        <v>-1.41840994113659</v>
      </c>
      <c r="O241">
        <v>627.65</v>
      </c>
      <c r="P241">
        <v>622.99186500814596</v>
      </c>
      <c r="Q241">
        <v>565.94211291146803</v>
      </c>
      <c r="R241">
        <v>31.371391815871299</v>
      </c>
      <c r="S241" s="1">
        <f>(Table2[[#This Row],[Close Price]]-Table2[[#This Row],[20D EMA]])/Table2[[#This Row],[20D EMA]]</f>
        <v>-3.4015773121962918E-2</v>
      </c>
      <c r="T241" s="1">
        <f>(Table2[[#This Row],[Close Price]]-Table2[[#This Row],[50D EMA]])/Table2[[#This Row],[50D EMA]]</f>
        <v>-2.6793070577137881E-2</v>
      </c>
      <c r="U241" s="1">
        <f>(Table2[[#This Row],[Close Price]]-Table2[[#This Row],[200D EMA]])/Table2[[#This Row],[200D EMA]]</f>
        <v>7.1310980695379403E-2</v>
      </c>
      <c r="V241">
        <v>1.01820688699982</v>
      </c>
      <c r="W241">
        <v>602.25</v>
      </c>
      <c r="X241">
        <v>624</v>
      </c>
      <c r="Y241">
        <v>602.25</v>
      </c>
      <c r="Z241">
        <v>624</v>
      </c>
      <c r="AA241">
        <v>549.22</v>
      </c>
      <c r="AB241">
        <v>668</v>
      </c>
      <c r="AC241" s="1">
        <f>(Table2[[#This Row],[Close Price]]/Table2[[#This Row],[Day Low]])-1</f>
        <v>6.7247820672478031E-3</v>
      </c>
      <c r="AD241" s="1">
        <f>(Table2[[#This Row],[Day High]]/Table2[[#This Row],[Close Price]])-1</f>
        <v>2.9193468579911119E-2</v>
      </c>
      <c r="AE241" s="1">
        <f>(Table2[[#This Row],[Close Price]]/Table2[[#This Row],[Current Week Low]])-1</f>
        <v>6.7247820672478031E-3</v>
      </c>
      <c r="AF241" s="1">
        <f>(Table2[[#This Row],[Current Week High]]/Table2[[#This Row],[Close Price]])-1</f>
        <v>2.9193468579911119E-2</v>
      </c>
      <c r="AG241" s="1">
        <f>(Table2[[#This Row],[Close Price]]/Table2[[#This Row],[Current Month Low]])-1</f>
        <v>0.10392920869596867</v>
      </c>
      <c r="AH241" s="1">
        <f>(Table2[[#This Row],[Current Month High]]/Table2[[#This Row],[Close Price]])-1</f>
        <v>0.1017648029028535</v>
      </c>
      <c r="AI241">
        <v>12.340425531914899</v>
      </c>
      <c r="AJ241">
        <v>83.028436877377203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-0.14000000000000001</v>
      </c>
      <c r="AM241" t="s">
        <v>3214</v>
      </c>
      <c r="AN241">
        <v>-6.09</v>
      </c>
      <c r="AO241" t="s">
        <v>3214</v>
      </c>
      <c r="AP241">
        <v>0.20110636715347299</v>
      </c>
      <c r="AQ241">
        <f>(Table2[[#This Row],[Sharpe Ratio]]-AVERAGE(Table2[Sharpe Ratio]))/_xlfn.STDEV.P(Table2[Sharpe Ratio])</f>
        <v>1.6408186160829856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-0.38908580314329999</v>
      </c>
      <c r="AS241">
        <f>_xlfn.RANK.AVG(Table2[[#This Row],[1Y Return vs Nifty Z-Score]],Table2[1Y Return vs Nifty Z-Score])</f>
        <v>262</v>
      </c>
      <c r="AT241">
        <f>_xlfn.RANK.AVG(Table2[[#This Row],[6M Return vs Nifty Z-Score]],Table2[6M Return vs Nifty Z-Score])</f>
        <v>514</v>
      </c>
      <c r="AU241">
        <f>_xlfn.RANK.AVG(Table2[[#This Row],[Sharpe Ratio Z-Score]],Table2[Sharpe Ratio Z-Score])</f>
        <v>35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266</v>
      </c>
      <c r="B242" t="s">
        <v>267</v>
      </c>
      <c r="C242" t="s">
        <v>3181</v>
      </c>
      <c r="D242" t="s">
        <v>215</v>
      </c>
      <c r="E242">
        <v>104598.20952</v>
      </c>
      <c r="F242">
        <v>6955.2</v>
      </c>
      <c r="G242">
        <v>-1.9899695252115599</v>
      </c>
      <c r="H242">
        <f>(Table2[[#This Row],[1Y Return vs Nifty]]-AVERAGE(Table2[1Y Return vs Nifty]))/_xlfn.STDEV.P(Table2[1Y Return vs Nifty])</f>
        <v>-0.441209694821252</v>
      </c>
      <c r="I242">
        <v>1.92926236706134</v>
      </c>
      <c r="J242">
        <f>(Table2[[#This Row],[1M Return vs Nifty]]-AVERAGE(Table2[1M Return vs Nifty]))/_xlfn.STDEV.P(Table2[1M Return vs Nifty])</f>
        <v>0.25866568293687975</v>
      </c>
      <c r="K242">
        <v>19.8954366921594</v>
      </c>
      <c r="L242">
        <f>(Table2[[#This Row],[6M Return vs Nifty]]-AVERAGE(Table2[6M Return vs Nifty]))/_xlfn.STDEV.P(Table2[6M Return vs Nifty])</f>
        <v>0.29252037544542153</v>
      </c>
      <c r="M242">
        <v>7.8732309589923002</v>
      </c>
      <c r="N242">
        <f>(Table2[[#This Row],[1W Return vs Nifty]]-AVERAGE(Table2[1W Return vs Nifty]))/_xlfn.STDEV.P(Table2[1W Return vs Nifty])</f>
        <v>1.462917412335125</v>
      </c>
      <c r="O242">
        <v>6737.66</v>
      </c>
      <c r="P242">
        <v>6678.02886361321</v>
      </c>
      <c r="Q242">
        <v>5992.4564733438401</v>
      </c>
      <c r="R242">
        <v>66.1314455612129</v>
      </c>
      <c r="S242" s="1">
        <f>(Table2[[#This Row],[Close Price]]-Table2[[#This Row],[20D EMA]])/Table2[[#This Row],[20D EMA]]</f>
        <v>3.2287173885295485E-2</v>
      </c>
      <c r="T242" s="1">
        <f>(Table2[[#This Row],[Close Price]]-Table2[[#This Row],[50D EMA]])/Table2[[#This Row],[50D EMA]]</f>
        <v>4.1504932375632742E-2</v>
      </c>
      <c r="U242" s="1">
        <f>(Table2[[#This Row],[Close Price]]-Table2[[#This Row],[200D EMA]])/Table2[[#This Row],[200D EMA]]</f>
        <v>0.16065924399096068</v>
      </c>
      <c r="V242">
        <v>0.71591150954733396</v>
      </c>
      <c r="W242">
        <v>6909</v>
      </c>
      <c r="X242">
        <v>7068.9</v>
      </c>
      <c r="Y242">
        <v>6909</v>
      </c>
      <c r="Z242">
        <v>7068.9</v>
      </c>
      <c r="AA242">
        <v>6425.55</v>
      </c>
      <c r="AB242">
        <v>7119</v>
      </c>
      <c r="AC242" s="1">
        <f>(Table2[[#This Row],[Close Price]]/Table2[[#This Row],[Day Low]])-1</f>
        <v>6.6869300911853724E-3</v>
      </c>
      <c r="AD242" s="1">
        <f>(Table2[[#This Row],[Day High]]/Table2[[#This Row],[Close Price]])-1</f>
        <v>1.6347481021393939E-2</v>
      </c>
      <c r="AE242" s="1">
        <f>(Table2[[#This Row],[Close Price]]/Table2[[#This Row],[Current Week Low]])-1</f>
        <v>6.6869300911853724E-3</v>
      </c>
      <c r="AF242" s="1">
        <f>(Table2[[#This Row],[Current Week High]]/Table2[[#This Row],[Close Price]])-1</f>
        <v>1.6347481021393939E-2</v>
      </c>
      <c r="AG242" s="1">
        <f>(Table2[[#This Row],[Close Price]]/Table2[[#This Row],[Current Month Low]])-1</f>
        <v>8.2428741508508985E-2</v>
      </c>
      <c r="AH242" s="1">
        <f>(Table2[[#This Row],[Current Month High]]/Table2[[#This Row],[Close Price]])-1</f>
        <v>2.3550724637681153E-2</v>
      </c>
      <c r="AI242">
        <v>5.4096215780998298</v>
      </c>
      <c r="AJ242">
        <v>82.983425414364604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-7.0000000000000007E-2</v>
      </c>
      <c r="AM242" t="s">
        <v>3214</v>
      </c>
      <c r="AN242">
        <v>1.56</v>
      </c>
      <c r="AO242" t="s">
        <v>3215</v>
      </c>
      <c r="AP242">
        <v>0.126013785496143</v>
      </c>
      <c r="AQ242">
        <f>(Table2[[#This Row],[Sharpe Ratio]]-AVERAGE(Table2[Sharpe Ratio]))/_xlfn.STDEV.P(Table2[Sharpe Ratio])</f>
        <v>0.77452292092034258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2.3474166968165169</v>
      </c>
      <c r="AS242">
        <f>_xlfn.RANK.AVG(Table2[[#This Row],[1Y Return vs Nifty Z-Score]],Table2[1Y Return vs Nifty Z-Score])</f>
        <v>443</v>
      </c>
      <c r="AT242">
        <f>_xlfn.RANK.AVG(Table2[[#This Row],[6M Return vs Nifty Z-Score]],Table2[6M Return vs Nifty Z-Score])</f>
        <v>217</v>
      </c>
      <c r="AU242">
        <f>_xlfn.RANK.AVG(Table2[[#This Row],[Sharpe Ratio Z-Score]],Table2[Sharpe Ratio Z-Score])</f>
        <v>153</v>
      </c>
      <c r="AV242">
        <f>(Table2[[#This Row],[Rank 1Y]]+Table2[[#This Row],[Rank 6M]]+Table2[[#This Row],[Rank Sharpe]])/3</f>
        <v>271</v>
      </c>
    </row>
    <row r="243" spans="1:48" x14ac:dyDescent="0.3">
      <c r="A243" t="s">
        <v>776</v>
      </c>
      <c r="B243" t="s">
        <v>777</v>
      </c>
      <c r="C243" t="s">
        <v>3169</v>
      </c>
      <c r="D243" t="s">
        <v>395</v>
      </c>
      <c r="E243">
        <v>21729.346807229998</v>
      </c>
      <c r="F243">
        <v>4409.1000000000004</v>
      </c>
      <c r="G243">
        <v>43.710329300999298</v>
      </c>
      <c r="H243">
        <f>(Table2[[#This Row],[1Y Return vs Nifty]]-AVERAGE(Table2[1Y Return vs Nifty]))/_xlfn.STDEV.P(Table2[1Y Return vs Nifty])</f>
        <v>0.32586245740116876</v>
      </c>
      <c r="I243">
        <v>-0.25849316059195099</v>
      </c>
      <c r="J243">
        <f>(Table2[[#This Row],[1M Return vs Nifty]]-AVERAGE(Table2[1M Return vs Nifty]))/_xlfn.STDEV.P(Table2[1M Return vs Nifty])</f>
        <v>5.568094288021027E-2</v>
      </c>
      <c r="K243">
        <v>31.748847026005802</v>
      </c>
      <c r="L243">
        <f>(Table2[[#This Row],[6M Return vs Nifty]]-AVERAGE(Table2[6M Return vs Nifty]))/_xlfn.STDEV.P(Table2[6M Return vs Nifty])</f>
        <v>0.66354372480834767</v>
      </c>
      <c r="M243">
        <v>-1.0092080238087999</v>
      </c>
      <c r="N243">
        <f>(Table2[[#This Row],[1W Return vs Nifty]]-AVERAGE(Table2[1W Return vs Nifty]))/_xlfn.STDEV.P(Table2[1W Return vs Nifty])</f>
        <v>-0.27930999939407358</v>
      </c>
      <c r="O243">
        <v>4432.9399999999996</v>
      </c>
      <c r="P243">
        <v>4291.6047194504399</v>
      </c>
      <c r="Q243">
        <v>3601.67712363794</v>
      </c>
      <c r="R243">
        <v>45.019436814277903</v>
      </c>
      <c r="S243" s="1">
        <f>(Table2[[#This Row],[Close Price]]-Table2[[#This Row],[20D EMA]])/Table2[[#This Row],[20D EMA]]</f>
        <v>-5.3779207478556528E-3</v>
      </c>
      <c r="T243" s="1">
        <f>(Table2[[#This Row],[Close Price]]-Table2[[#This Row],[50D EMA]])/Table2[[#This Row],[50D EMA]]</f>
        <v>2.7377936280349294E-2</v>
      </c>
      <c r="U243" s="1">
        <f>(Table2[[#This Row],[Close Price]]-Table2[[#This Row],[200D EMA]])/Table2[[#This Row],[200D EMA]]</f>
        <v>0.22417969424935796</v>
      </c>
      <c r="V243">
        <v>0.86658501367660301</v>
      </c>
      <c r="W243">
        <v>4400</v>
      </c>
      <c r="X243">
        <v>4479</v>
      </c>
      <c r="Y243">
        <v>4400</v>
      </c>
      <c r="Z243">
        <v>4479</v>
      </c>
      <c r="AA243">
        <v>4234.6000000000004</v>
      </c>
      <c r="AB243">
        <v>4773.75</v>
      </c>
      <c r="AC243" s="1">
        <f>(Table2[[#This Row],[Close Price]]/Table2[[#This Row],[Day Low]])-1</f>
        <v>2.0681818181818024E-3</v>
      </c>
      <c r="AD243" s="1">
        <f>(Table2[[#This Row],[Day High]]/Table2[[#This Row],[Close Price]])-1</f>
        <v>1.5853575559637845E-2</v>
      </c>
      <c r="AE243" s="1">
        <f>(Table2[[#This Row],[Close Price]]/Table2[[#This Row],[Current Week Low]])-1</f>
        <v>2.0681818181818024E-3</v>
      </c>
      <c r="AF243" s="1">
        <f>(Table2[[#This Row],[Current Week High]]/Table2[[#This Row],[Close Price]])-1</f>
        <v>1.5853575559637845E-2</v>
      </c>
      <c r="AG243" s="1">
        <f>(Table2[[#This Row],[Close Price]]/Table2[[#This Row],[Current Month Low]])-1</f>
        <v>4.1208142445567475E-2</v>
      </c>
      <c r="AH243" s="1">
        <f>(Table2[[#This Row],[Current Month High]]/Table2[[#This Row],[Close Price]])-1</f>
        <v>8.2703953187725388E-2</v>
      </c>
      <c r="AI243">
        <v>11.360595132793501</v>
      </c>
      <c r="AJ243">
        <v>97.717488789237606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0.03</v>
      </c>
      <c r="AM243" t="s">
        <v>3215</v>
      </c>
      <c r="AN243">
        <v>-0.05</v>
      </c>
      <c r="AO243" t="s">
        <v>3214</v>
      </c>
      <c r="AP243">
        <v>1.6659130232534999E-2</v>
      </c>
      <c r="AQ243">
        <f>(Table2[[#This Row],[Sharpe Ratio]]-AVERAGE(Table2[Sharpe Ratio]))/_xlfn.STDEV.P(Table2[Sharpe Ratio])</f>
        <v>-0.48703268164444519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0.27874444405120796</v>
      </c>
      <c r="AS243">
        <f>_xlfn.RANK.AVG(Table2[[#This Row],[1Y Return vs Nifty Z-Score]],Table2[1Y Return vs Nifty Z-Score])</f>
        <v>215</v>
      </c>
      <c r="AT243">
        <f>_xlfn.RANK.AVG(Table2[[#This Row],[6M Return vs Nifty Z-Score]],Table2[6M Return vs Nifty Z-Score])</f>
        <v>144</v>
      </c>
      <c r="AU243">
        <f>_xlfn.RANK.AVG(Table2[[#This Row],[Sharpe Ratio Z-Score]],Table2[Sharpe Ratio Z-Score])</f>
        <v>455</v>
      </c>
      <c r="AV243">
        <f>(Table2[[#This Row],[Rank 1Y]]+Table2[[#This Row],[Rank 6M]]+Table2[[#This Row],[Rank Sharpe]])/3</f>
        <v>271.33333333333331</v>
      </c>
    </row>
    <row r="244" spans="1:48" x14ac:dyDescent="0.3">
      <c r="A244" t="s">
        <v>95</v>
      </c>
      <c r="B244" t="s">
        <v>96</v>
      </c>
      <c r="C244" t="s">
        <v>3167</v>
      </c>
      <c r="D244" t="s">
        <v>97</v>
      </c>
      <c r="E244">
        <v>314391.58560190402</v>
      </c>
      <c r="F244">
        <v>510.15</v>
      </c>
      <c r="G244">
        <v>43.337573479898801</v>
      </c>
      <c r="H244">
        <f>(Table2[[#This Row],[1Y Return vs Nifty]]-AVERAGE(Table2[1Y Return vs Nifty]))/_xlfn.STDEV.P(Table2[1Y Return vs Nifty])</f>
        <v>0.31960581100521562</v>
      </c>
      <c r="I244">
        <v>-5.0202222293082404</v>
      </c>
      <c r="J244">
        <f>(Table2[[#This Row],[1M Return vs Nifty]]-AVERAGE(Table2[1M Return vs Nifty]))/_xlfn.STDEV.P(Table2[1M Return vs Nifty])</f>
        <v>-0.38612268874879868</v>
      </c>
      <c r="K244">
        <v>-0.19877396536170899</v>
      </c>
      <c r="L244">
        <f>(Table2[[#This Row],[6M Return vs Nifty]]-AVERAGE(Table2[6M Return vs Nifty]))/_xlfn.STDEV.P(Table2[6M Return vs Nifty])</f>
        <v>-0.33644809278260968</v>
      </c>
      <c r="M244">
        <v>5.0314038460449702</v>
      </c>
      <c r="N244">
        <f>(Table2[[#This Row],[1W Return vs Nifty]]-AVERAGE(Table2[1W Return vs Nifty]))/_xlfn.STDEV.P(Table2[1W Return vs Nifty])</f>
        <v>0.90551317852515156</v>
      </c>
      <c r="O244">
        <v>502.57</v>
      </c>
      <c r="P244">
        <v>502.73443919451</v>
      </c>
      <c r="Q244">
        <v>451.83123122243302</v>
      </c>
      <c r="R244">
        <v>60.155905697424998</v>
      </c>
      <c r="S244" s="1">
        <f>(Table2[[#This Row],[Close Price]]-Table2[[#This Row],[20D EMA]])/Table2[[#This Row],[20D EMA]]</f>
        <v>1.5082476072984826E-2</v>
      </c>
      <c r="T244" s="1">
        <f>(Table2[[#This Row],[Close Price]]-Table2[[#This Row],[50D EMA]])/Table2[[#This Row],[50D EMA]]</f>
        <v>1.4750453176375418E-2</v>
      </c>
      <c r="U244" s="1">
        <f>(Table2[[#This Row],[Close Price]]-Table2[[#This Row],[200D EMA]])/Table2[[#This Row],[200D EMA]]</f>
        <v>0.129072017929759</v>
      </c>
      <c r="V244">
        <v>0.77994299683298896</v>
      </c>
      <c r="W244">
        <v>502.5</v>
      </c>
      <c r="X244">
        <v>513.45000000000005</v>
      </c>
      <c r="Y244">
        <v>502.5</v>
      </c>
      <c r="Z244">
        <v>513.45000000000005</v>
      </c>
      <c r="AA244">
        <v>476.25</v>
      </c>
      <c r="AB244">
        <v>529</v>
      </c>
      <c r="AC244" s="1">
        <f>(Table2[[#This Row],[Close Price]]/Table2[[#This Row],[Day Low]])-1</f>
        <v>1.5223880597014849E-2</v>
      </c>
      <c r="AD244" s="1">
        <f>(Table2[[#This Row],[Day High]]/Table2[[#This Row],[Close Price]])-1</f>
        <v>6.4686856806823734E-3</v>
      </c>
      <c r="AE244" s="1">
        <f>(Table2[[#This Row],[Close Price]]/Table2[[#This Row],[Current Week Low]])-1</f>
        <v>1.5223880597014849E-2</v>
      </c>
      <c r="AF244" s="1">
        <f>(Table2[[#This Row],[Current Week High]]/Table2[[#This Row],[Close Price]])-1</f>
        <v>6.4686856806823734E-3</v>
      </c>
      <c r="AG244" s="1">
        <f>(Table2[[#This Row],[Close Price]]/Table2[[#This Row],[Current Month Low]])-1</f>
        <v>7.1181102362204651E-2</v>
      </c>
      <c r="AH244" s="1">
        <f>(Table2[[#This Row],[Current Month High]]/Table2[[#This Row],[Close Price]])-1</f>
        <v>3.6949916691169316E-2</v>
      </c>
      <c r="AI244">
        <v>6.5470939919631297</v>
      </c>
      <c r="AJ244">
        <v>80.2331743508214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-0.03</v>
      </c>
      <c r="AM244" t="s">
        <v>3214</v>
      </c>
      <c r="AN244">
        <v>2.93</v>
      </c>
      <c r="AO244" t="s">
        <v>3215</v>
      </c>
      <c r="AP244">
        <v>0.120588774992267</v>
      </c>
      <c r="AQ244">
        <f>(Table2[[#This Row],[Sharpe Ratio]]-AVERAGE(Table2[Sharpe Ratio]))/_xlfn.STDEV.P(Table2[Sharpe Ratio])</f>
        <v>0.71193800051947165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217</v>
      </c>
      <c r="AT244">
        <f>_xlfn.RANK.AVG(Table2[[#This Row],[6M Return vs Nifty Z-Score]],Table2[6M Return vs Nifty Z-Score])</f>
        <v>430</v>
      </c>
      <c r="AU244">
        <f>_xlfn.RANK.AVG(Table2[[#This Row],[Sharpe Ratio Z-Score]],Table2[Sharpe Ratio Z-Score])</f>
        <v>170</v>
      </c>
      <c r="AV244">
        <f>(Table2[[#This Row],[Rank 1Y]]+Table2[[#This Row],[Rank 6M]]+Table2[[#This Row],[Rank Sharpe]])/3</f>
        <v>272.33333333333331</v>
      </c>
    </row>
    <row r="245" spans="1:48" x14ac:dyDescent="0.3">
      <c r="A245" t="s">
        <v>323</v>
      </c>
      <c r="B245" t="s">
        <v>324</v>
      </c>
      <c r="C245" t="s">
        <v>3173</v>
      </c>
      <c r="D245" t="s">
        <v>54</v>
      </c>
      <c r="E245">
        <v>84837.693071610003</v>
      </c>
      <c r="F245">
        <v>1460.7</v>
      </c>
      <c r="G245">
        <v>29.323783215053101</v>
      </c>
      <c r="H245">
        <f>(Table2[[#This Row],[1Y Return vs Nifty]]-AVERAGE(Table2[1Y Return vs Nifty]))/_xlfn.STDEV.P(Table2[1Y Return vs Nifty])</f>
        <v>8.4386599416964442E-2</v>
      </c>
      <c r="I245">
        <v>-5.5271336437825198</v>
      </c>
      <c r="J245">
        <f>(Table2[[#This Row],[1M Return vs Nifty]]-AVERAGE(Table2[1M Return vs Nifty]))/_xlfn.STDEV.P(Table2[1M Return vs Nifty])</f>
        <v>-0.43315503783818327</v>
      </c>
      <c r="K245">
        <v>15.594363669904199</v>
      </c>
      <c r="L245">
        <f>(Table2[[#This Row],[6M Return vs Nifty]]-AVERAGE(Table2[6M Return vs Nifty]))/_xlfn.STDEV.P(Table2[6M Return vs Nifty])</f>
        <v>0.15789257858134259</v>
      </c>
      <c r="M245">
        <v>1.20054903511405</v>
      </c>
      <c r="N245">
        <f>(Table2[[#This Row],[1W Return vs Nifty]]-AVERAGE(Table2[1W Return vs Nifty]))/_xlfn.STDEV.P(Table2[1W Return vs Nifty])</f>
        <v>0.15411817599468741</v>
      </c>
      <c r="O245">
        <v>1515.35</v>
      </c>
      <c r="P245">
        <v>1475.2475925838401</v>
      </c>
      <c r="Q245">
        <v>1245.9166309386601</v>
      </c>
      <c r="R245">
        <v>29.3184482826282</v>
      </c>
      <c r="S245" s="1">
        <f>(Table2[[#This Row],[Close Price]]-Table2[[#This Row],[20D EMA]])/Table2[[#This Row],[20D EMA]]</f>
        <v>-3.6064275579898948E-2</v>
      </c>
      <c r="T245" s="1">
        <f>(Table2[[#This Row],[Close Price]]-Table2[[#This Row],[50D EMA]])/Table2[[#This Row],[50D EMA]]</f>
        <v>-9.8611193517424822E-3</v>
      </c>
      <c r="U245" s="1">
        <f>(Table2[[#This Row],[Close Price]]-Table2[[#This Row],[200D EMA]])/Table2[[#This Row],[200D EMA]]</f>
        <v>0.17238984032143828</v>
      </c>
      <c r="V245">
        <v>0.838532877300184</v>
      </c>
      <c r="W245">
        <v>1444</v>
      </c>
      <c r="X245">
        <v>1518.9</v>
      </c>
      <c r="Y245">
        <v>1444</v>
      </c>
      <c r="Z245">
        <v>1518.9</v>
      </c>
      <c r="AA245">
        <v>1444</v>
      </c>
      <c r="AB245">
        <v>1592</v>
      </c>
      <c r="AC245" s="1">
        <f>(Table2[[#This Row],[Close Price]]/Table2[[#This Row],[Day Low]])-1</f>
        <v>1.1565096952908638E-2</v>
      </c>
      <c r="AD245" s="1">
        <f>(Table2[[#This Row],[Day High]]/Table2[[#This Row],[Close Price]])-1</f>
        <v>3.9843910453891906E-2</v>
      </c>
      <c r="AE245" s="1">
        <f>(Table2[[#This Row],[Close Price]]/Table2[[#This Row],[Current Week Low]])-1</f>
        <v>1.1565096952908638E-2</v>
      </c>
      <c r="AF245" s="1">
        <f>(Table2[[#This Row],[Current Week High]]/Table2[[#This Row],[Close Price]])-1</f>
        <v>3.9843910453891906E-2</v>
      </c>
      <c r="AG245" s="1">
        <f>(Table2[[#This Row],[Close Price]]/Table2[[#This Row],[Current Month Low]])-1</f>
        <v>1.1565096952908638E-2</v>
      </c>
      <c r="AH245" s="1">
        <f>(Table2[[#This Row],[Current Month High]]/Table2[[#This Row],[Close Price]])-1</f>
        <v>8.9888409666598168E-2</v>
      </c>
      <c r="AI245">
        <v>8.9888409666598097</v>
      </c>
      <c r="AJ245">
        <v>75.007488168693399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-0.02</v>
      </c>
      <c r="AM245" t="s">
        <v>3214</v>
      </c>
      <c r="AN245">
        <v>-6.45</v>
      </c>
      <c r="AO245" t="s">
        <v>3214</v>
      </c>
      <c r="AP245">
        <v>8.0393069531701999E-2</v>
      </c>
      <c r="AQ245">
        <f>(Table2[[#This Row],[Sharpe Ratio]]-AVERAGE(Table2[Sharpe Ratio]))/_xlfn.STDEV.P(Table2[Sharpe Ratio])</f>
        <v>0.24822552938066653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0.21146784553547771</v>
      </c>
      <c r="AS245">
        <f>_xlfn.RANK.AVG(Table2[[#This Row],[1Y Return vs Nifty Z-Score]],Table2[1Y Return vs Nifty Z-Score])</f>
        <v>274</v>
      </c>
      <c r="AT245">
        <f>_xlfn.RANK.AVG(Table2[[#This Row],[6M Return vs Nifty Z-Score]],Table2[6M Return vs Nifty Z-Score])</f>
        <v>263</v>
      </c>
      <c r="AU245">
        <f>_xlfn.RANK.AVG(Table2[[#This Row],[Sharpe Ratio Z-Score]],Table2[Sharpe Ratio Z-Score])</f>
        <v>281</v>
      </c>
      <c r="AV245">
        <f>(Table2[[#This Row],[Rank 1Y]]+Table2[[#This Row],[Rank 6M]]+Table2[[#This Row],[Rank Sharpe]])/3</f>
        <v>272.66666666666669</v>
      </c>
    </row>
    <row r="246" spans="1:48" x14ac:dyDescent="0.3">
      <c r="A246" t="s">
        <v>1617</v>
      </c>
      <c r="B246" t="s">
        <v>1618</v>
      </c>
      <c r="C246" t="s">
        <v>3177</v>
      </c>
      <c r="D246" t="s">
        <v>80</v>
      </c>
      <c r="E246">
        <v>5949.3887904000003</v>
      </c>
      <c r="F246">
        <v>290.39999999999998</v>
      </c>
      <c r="G246">
        <v>32.868675613750398</v>
      </c>
      <c r="H246">
        <f>(Table2[[#This Row],[1Y Return vs Nifty]]-AVERAGE(Table2[1Y Return vs Nifty]))/_xlfn.STDEV.P(Table2[1Y Return vs Nifty])</f>
        <v>0.14388704714939976</v>
      </c>
      <c r="I246">
        <v>-6.9855939661467898</v>
      </c>
      <c r="J246">
        <f>(Table2[[#This Row],[1M Return vs Nifty]]-AVERAGE(Table2[1M Return vs Nifty]))/_xlfn.STDEV.P(Table2[1M Return vs Nifty])</f>
        <v>-0.56847417458635208</v>
      </c>
      <c r="K246">
        <v>20.605860251009901</v>
      </c>
      <c r="L246">
        <f>(Table2[[#This Row],[6M Return vs Nifty]]-AVERAGE(Table2[6M Return vs Nifty]))/_xlfn.STDEV.P(Table2[6M Return vs Nifty])</f>
        <v>0.31475732842750148</v>
      </c>
      <c r="M246">
        <v>-3.6717138636769602</v>
      </c>
      <c r="N246">
        <f>(Table2[[#This Row],[1W Return vs Nifty]]-AVERAGE(Table2[1W Return vs Nifty]))/_xlfn.STDEV.P(Table2[1W Return vs Nifty])</f>
        <v>-0.80154163724592842</v>
      </c>
      <c r="O246">
        <v>256.20999999999998</v>
      </c>
      <c r="P246">
        <v>298.32688020372802</v>
      </c>
      <c r="Q246">
        <v>261.31250833768399</v>
      </c>
      <c r="R246">
        <v>50.924931075884999</v>
      </c>
      <c r="S246" s="1">
        <f>(Table2[[#This Row],[Close Price]]-Table2[[#This Row],[20D EMA]])/Table2[[#This Row],[20D EMA]]</f>
        <v>0.13344522071738027</v>
      </c>
      <c r="T246" s="1">
        <f>(Table2[[#This Row],[Close Price]]-Table2[[#This Row],[50D EMA]])/Table2[[#This Row],[50D EMA]]</f>
        <v>-2.6571122918306135E-2</v>
      </c>
      <c r="U246" s="1">
        <f>(Table2[[#This Row],[Close Price]]-Table2[[#This Row],[200D EMA]])/Table2[[#This Row],[200D EMA]]</f>
        <v>0.11131304753589273</v>
      </c>
      <c r="V246">
        <v>0.35478574002805502</v>
      </c>
      <c r="W246">
        <v>291.7</v>
      </c>
      <c r="X246">
        <v>314.89999999999998</v>
      </c>
      <c r="Y246">
        <v>275</v>
      </c>
      <c r="Z246">
        <v>293.5</v>
      </c>
      <c r="AA246">
        <v>275</v>
      </c>
      <c r="AB246">
        <v>293.5</v>
      </c>
      <c r="AC246" s="1">
        <f>(Table2[[#This Row],[Close Price]]/Table2[[#This Row],[Day Low]])-1</f>
        <v>-4.4566335275968427E-3</v>
      </c>
      <c r="AD246" s="1">
        <f>(Table2[[#This Row],[Day High]]/Table2[[#This Row],[Close Price]])-1</f>
        <v>8.436639118457312E-2</v>
      </c>
      <c r="AE246" s="1">
        <f>(Table2[[#This Row],[Close Price]]/Table2[[#This Row],[Current Week Low]])-1</f>
        <v>5.5999999999999828E-2</v>
      </c>
      <c r="AF246" s="1">
        <f>(Table2[[#This Row],[Current Week High]]/Table2[[#This Row],[Close Price]])-1</f>
        <v>1.0674931129476706E-2</v>
      </c>
      <c r="AG246" s="1">
        <f>(Table2[[#This Row],[Close Price]]/Table2[[#This Row],[Current Month Low]])-1</f>
        <v>5.5999999999999828E-2</v>
      </c>
      <c r="AH246" s="1">
        <f>(Table2[[#This Row],[Current Month High]]/Table2[[#This Row],[Close Price]])-1</f>
        <v>1.0674931129476706E-2</v>
      </c>
      <c r="AI246">
        <v>27.272727272727199</v>
      </c>
      <c r="AJ246">
        <v>70.572687224669494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</v>
      </c>
      <c r="AM246" t="s">
        <v>3214</v>
      </c>
      <c r="AN246">
        <v>-1.76</v>
      </c>
      <c r="AO246" t="s">
        <v>3214</v>
      </c>
      <c r="AP246">
        <v>5.5149794321584997E-2</v>
      </c>
      <c r="AQ246">
        <f>(Table2[[#This Row],[Sharpe Ratio]]-AVERAGE(Table2[Sharpe Ratio]))/_xlfn.STDEV.P(Table2[Sharpe Ratio])</f>
        <v>-4.2990196110316299E-2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256</v>
      </c>
      <c r="AT246">
        <f>_xlfn.RANK.AVG(Table2[[#This Row],[6M Return vs Nifty Z-Score]],Table2[6M Return vs Nifty Z-Score])</f>
        <v>211</v>
      </c>
      <c r="AU246">
        <f>_xlfn.RANK.AVG(Table2[[#This Row],[Sharpe Ratio Z-Score]],Table2[Sharpe Ratio Z-Score])</f>
        <v>356</v>
      </c>
      <c r="AV246">
        <f>(Table2[[#This Row],[Rank 1Y]]+Table2[[#This Row],[Rank 6M]]+Table2[[#This Row],[Rank Sharpe]])/3</f>
        <v>274.33333333333331</v>
      </c>
    </row>
    <row r="247" spans="1:48" x14ac:dyDescent="0.3">
      <c r="A247" t="s">
        <v>532</v>
      </c>
      <c r="B247" t="s">
        <v>533</v>
      </c>
      <c r="C247" t="s">
        <v>3169</v>
      </c>
      <c r="D247" t="s">
        <v>228</v>
      </c>
      <c r="E247">
        <v>41257.968124729901</v>
      </c>
      <c r="F247">
        <v>651.54999999999995</v>
      </c>
      <c r="G247">
        <v>62.974307135535199</v>
      </c>
      <c r="H247">
        <f>(Table2[[#This Row],[1Y Return vs Nifty]]-AVERAGE(Table2[1Y Return vs Nifty]))/_xlfn.STDEV.P(Table2[1Y Return vs Nifty])</f>
        <v>0.64920522139699999</v>
      </c>
      <c r="I247">
        <v>-5.51454789755965</v>
      </c>
      <c r="J247">
        <f>(Table2[[#This Row],[1M Return vs Nifty]]-AVERAGE(Table2[1M Return vs Nifty]))/_xlfn.STDEV.P(Table2[1M Return vs Nifty])</f>
        <v>-0.43198730479252218</v>
      </c>
      <c r="K247">
        <v>18.294208162659402</v>
      </c>
      <c r="L247">
        <f>(Table2[[#This Row],[6M Return vs Nifty]]-AVERAGE(Table2[6M Return vs Nifty]))/_xlfn.STDEV.P(Table2[6M Return vs Nifty])</f>
        <v>0.24240035467686855</v>
      </c>
      <c r="M247">
        <v>-1.5605589953456001</v>
      </c>
      <c r="N247">
        <f>(Table2[[#This Row],[1W Return vs Nifty]]-AVERAGE(Table2[1W Return vs Nifty]))/_xlfn.STDEV.P(Table2[1W Return vs Nifty])</f>
        <v>-0.38745358224951332</v>
      </c>
      <c r="O247">
        <v>672.62</v>
      </c>
      <c r="P247">
        <v>666.37532625316396</v>
      </c>
      <c r="Q247">
        <v>576.36216830763999</v>
      </c>
      <c r="R247">
        <v>37.024909875066101</v>
      </c>
      <c r="S247" s="1">
        <f>(Table2[[#This Row],[Close Price]]-Table2[[#This Row],[20D EMA]])/Table2[[#This Row],[20D EMA]]</f>
        <v>-3.1325265380155287E-2</v>
      </c>
      <c r="T247" s="1">
        <f>(Table2[[#This Row],[Close Price]]-Table2[[#This Row],[50D EMA]])/Table2[[#This Row],[50D EMA]]</f>
        <v>-2.2247711866107852E-2</v>
      </c>
      <c r="U247" s="1">
        <f>(Table2[[#This Row],[Close Price]]-Table2[[#This Row],[200D EMA]])/Table2[[#This Row],[200D EMA]]</f>
        <v>0.13045240618955334</v>
      </c>
      <c r="V247">
        <v>0.83495473161011202</v>
      </c>
      <c r="W247">
        <v>647.35</v>
      </c>
      <c r="X247">
        <v>664.7</v>
      </c>
      <c r="Y247">
        <v>647.35</v>
      </c>
      <c r="Z247">
        <v>664.7</v>
      </c>
      <c r="AA247">
        <v>639.75</v>
      </c>
      <c r="AB247">
        <v>714</v>
      </c>
      <c r="AC247" s="1">
        <f>(Table2[[#This Row],[Close Price]]/Table2[[#This Row],[Day Low]])-1</f>
        <v>6.487989495636004E-3</v>
      </c>
      <c r="AD247" s="1">
        <f>(Table2[[#This Row],[Day High]]/Table2[[#This Row],[Close Price]])-1</f>
        <v>2.0182641393599932E-2</v>
      </c>
      <c r="AE247" s="1">
        <f>(Table2[[#This Row],[Close Price]]/Table2[[#This Row],[Current Week Low]])-1</f>
        <v>6.487989495636004E-3</v>
      </c>
      <c r="AF247" s="1">
        <f>(Table2[[#This Row],[Current Week High]]/Table2[[#This Row],[Close Price]])-1</f>
        <v>2.0182641393599932E-2</v>
      </c>
      <c r="AG247" s="1">
        <f>(Table2[[#This Row],[Close Price]]/Table2[[#This Row],[Current Month Low]])-1</f>
        <v>1.844470496287598E-2</v>
      </c>
      <c r="AH247" s="1">
        <f>(Table2[[#This Row],[Current Month High]]/Table2[[#This Row],[Close Price]])-1</f>
        <v>9.5848361599263354E-2</v>
      </c>
      <c r="AI247">
        <v>13.490906300360599</v>
      </c>
      <c r="AJ247">
        <v>104.889937106918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-0.06</v>
      </c>
      <c r="AM247" t="s">
        <v>3214</v>
      </c>
      <c r="AN247">
        <v>-3.09</v>
      </c>
      <c r="AO247" t="s">
        <v>3214</v>
      </c>
      <c r="AP247">
        <v>2.3528341350110001E-2</v>
      </c>
      <c r="AQ247">
        <f>(Table2[[#This Row],[Sharpe Ratio]]-AVERAGE(Table2[Sharpe Ratio]))/_xlfn.STDEV.P(Table2[Sharpe Ratio])</f>
        <v>-0.40778693074625755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-0.33562224171442451</v>
      </c>
      <c r="AS247">
        <f>_xlfn.RANK.AVG(Table2[[#This Row],[1Y Return vs Nifty Z-Score]],Table2[1Y Return vs Nifty Z-Score])</f>
        <v>146</v>
      </c>
      <c r="AT247">
        <f>_xlfn.RANK.AVG(Table2[[#This Row],[6M Return vs Nifty Z-Score]],Table2[6M Return vs Nifty Z-Score])</f>
        <v>236</v>
      </c>
      <c r="AU247">
        <f>_xlfn.RANK.AVG(Table2[[#This Row],[Sharpe Ratio Z-Score]],Table2[Sharpe Ratio Z-Score])</f>
        <v>442</v>
      </c>
      <c r="AV247">
        <f>(Table2[[#This Row],[Rank 1Y]]+Table2[[#This Row],[Rank 6M]]+Table2[[#This Row],[Rank Sharpe]])/3</f>
        <v>274.66666666666669</v>
      </c>
    </row>
    <row r="248" spans="1:48" x14ac:dyDescent="0.3">
      <c r="A248" t="s">
        <v>1489</v>
      </c>
      <c r="B248" t="s">
        <v>1490</v>
      </c>
      <c r="C248" t="s">
        <v>3172</v>
      </c>
      <c r="D248" t="s">
        <v>46</v>
      </c>
      <c r="E248">
        <v>7060.5389351519998</v>
      </c>
      <c r="F248">
        <v>42.03</v>
      </c>
      <c r="G248">
        <v>23.0053368261988</v>
      </c>
      <c r="H248">
        <f>(Table2[[#This Row],[1Y Return vs Nifty]]-AVERAGE(Table2[1Y Return vs Nifty]))/_xlfn.STDEV.P(Table2[1Y Return vs Nifty])</f>
        <v>-2.1667505144397473E-2</v>
      </c>
      <c r="I248">
        <v>-12.2656330239481</v>
      </c>
      <c r="J248">
        <f>(Table2[[#This Row],[1M Return vs Nifty]]-AVERAGE(Table2[1M Return vs Nifty]))/_xlfn.STDEV.P(Table2[1M Return vs Nifty])</f>
        <v>-1.0583677399732023</v>
      </c>
      <c r="K248">
        <v>6.9321720676154603</v>
      </c>
      <c r="L248">
        <f>(Table2[[#This Row],[6M Return vs Nifty]]-AVERAGE(Table2[6M Return vs Nifty]))/_xlfn.STDEV.P(Table2[6M Return vs Nifty])</f>
        <v>-0.11324249989709602</v>
      </c>
      <c r="M248">
        <v>-1.37040535877553</v>
      </c>
      <c r="N248">
        <f>(Table2[[#This Row],[1W Return vs Nifty]]-AVERAGE(Table2[1W Return vs Nifty]))/_xlfn.STDEV.P(Table2[1W Return vs Nifty])</f>
        <v>-0.35015629501637385</v>
      </c>
      <c r="O248">
        <v>44.45</v>
      </c>
      <c r="P248">
        <v>45.803415806438103</v>
      </c>
      <c r="Q248">
        <v>40.535740060252301</v>
      </c>
      <c r="R248">
        <v>32.680148755960197</v>
      </c>
      <c r="S248" s="1">
        <f>(Table2[[#This Row],[Close Price]]-Table2[[#This Row],[20D EMA]])/Table2[[#This Row],[20D EMA]]</f>
        <v>-5.4443194600674948E-2</v>
      </c>
      <c r="T248" s="1">
        <f>(Table2[[#This Row],[Close Price]]-Table2[[#This Row],[50D EMA]])/Table2[[#This Row],[50D EMA]]</f>
        <v>-8.2382847217864319E-2</v>
      </c>
      <c r="U248" s="1">
        <f>(Table2[[#This Row],[Close Price]]-Table2[[#This Row],[200D EMA]])/Table2[[#This Row],[200D EMA]]</f>
        <v>3.6862776836604751E-2</v>
      </c>
      <c r="V248">
        <v>0.44408899521221301</v>
      </c>
      <c r="W248">
        <v>41.76</v>
      </c>
      <c r="X248">
        <v>42.68</v>
      </c>
      <c r="Y248">
        <v>41.76</v>
      </c>
      <c r="Z248">
        <v>42.68</v>
      </c>
      <c r="AA248">
        <v>41.4</v>
      </c>
      <c r="AB248">
        <v>48.6</v>
      </c>
      <c r="AC248" s="1">
        <f>(Table2[[#This Row],[Close Price]]/Table2[[#This Row],[Day Low]])-1</f>
        <v>6.4655172413794482E-3</v>
      </c>
      <c r="AD248" s="1">
        <f>(Table2[[#This Row],[Day High]]/Table2[[#This Row],[Close Price]])-1</f>
        <v>1.5465143944801252E-2</v>
      </c>
      <c r="AE248" s="1">
        <f>(Table2[[#This Row],[Close Price]]/Table2[[#This Row],[Current Week Low]])-1</f>
        <v>6.4655172413794482E-3</v>
      </c>
      <c r="AF248" s="1">
        <f>(Table2[[#This Row],[Current Week High]]/Table2[[#This Row],[Close Price]])-1</f>
        <v>1.5465143944801252E-2</v>
      </c>
      <c r="AG248" s="1">
        <f>(Table2[[#This Row],[Close Price]]/Table2[[#This Row],[Current Month Low]])-1</f>
        <v>1.5217391304347849E-2</v>
      </c>
      <c r="AH248" s="1">
        <f>(Table2[[#This Row],[Current Month High]]/Table2[[#This Row],[Close Price]])-1</f>
        <v>0.15631691648822277</v>
      </c>
      <c r="AI248">
        <v>36.807042588627098</v>
      </c>
      <c r="AJ248">
        <v>85.520141333555898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-0.21</v>
      </c>
      <c r="AM248" t="s">
        <v>3214</v>
      </c>
      <c r="AN248">
        <v>-6.72</v>
      </c>
      <c r="AO248" t="s">
        <v>3214</v>
      </c>
      <c r="AP248">
        <v>0.12140488334150901</v>
      </c>
      <c r="AQ248">
        <f>(Table2[[#This Row],[Sharpe Ratio]]-AVERAGE(Table2[Sharpe Ratio]))/_xlfn.STDEV.P(Table2[Sharpe Ratio])</f>
        <v>0.72135292718907063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311</v>
      </c>
      <c r="AT248">
        <f>_xlfn.RANK.AVG(Table2[[#This Row],[6M Return vs Nifty Z-Score]],Table2[6M Return vs Nifty Z-Score])</f>
        <v>349</v>
      </c>
      <c r="AU248">
        <f>_xlfn.RANK.AVG(Table2[[#This Row],[Sharpe Ratio Z-Score]],Table2[Sharpe Ratio Z-Score])</f>
        <v>166</v>
      </c>
      <c r="AV248">
        <f>(Table2[[#This Row],[Rank 1Y]]+Table2[[#This Row],[Rank 6M]]+Table2[[#This Row],[Rank Sharpe]])/3</f>
        <v>275.33333333333331</v>
      </c>
    </row>
    <row r="249" spans="1:48" x14ac:dyDescent="0.3">
      <c r="A249" t="s">
        <v>316</v>
      </c>
      <c r="B249" t="s">
        <v>317</v>
      </c>
      <c r="C249" t="s">
        <v>3182</v>
      </c>
      <c r="D249" t="s">
        <v>132</v>
      </c>
      <c r="E249">
        <v>87894.043292639995</v>
      </c>
      <c r="F249">
        <v>3160.95</v>
      </c>
      <c r="G249">
        <v>71.753878443622995</v>
      </c>
      <c r="H249">
        <f>(Table2[[#This Row],[1Y Return vs Nifty]]-AVERAGE(Table2[1Y Return vs Nifty]))/_xlfn.STDEV.P(Table2[1Y Return vs Nifty])</f>
        <v>0.79656891117275674</v>
      </c>
      <c r="I249">
        <v>8.3440658624674899</v>
      </c>
      <c r="J249">
        <f>(Table2[[#This Row],[1M Return vs Nifty]]-AVERAGE(Table2[1M Return vs Nifty]))/_xlfn.STDEV.P(Table2[1M Return vs Nifty])</f>
        <v>0.8538451733191279</v>
      </c>
      <c r="K249">
        <v>16.669654516282701</v>
      </c>
      <c r="L249">
        <f>(Table2[[#This Row],[6M Return vs Nifty]]-AVERAGE(Table2[6M Return vs Nifty]))/_xlfn.STDEV.P(Table2[6M Return vs Nifty])</f>
        <v>0.19155023491198162</v>
      </c>
      <c r="M249">
        <v>6.0456568676640199</v>
      </c>
      <c r="N249">
        <f>(Table2[[#This Row],[1W Return vs Nifty]]-AVERAGE(Table2[1W Return vs Nifty]))/_xlfn.STDEV.P(Table2[1W Return vs Nifty])</f>
        <v>1.1044517155773508</v>
      </c>
      <c r="O249">
        <v>3050.85</v>
      </c>
      <c r="P249">
        <v>3001.4569532144701</v>
      </c>
      <c r="Q249">
        <v>2664.5774543576199</v>
      </c>
      <c r="R249">
        <v>58.931702684812798</v>
      </c>
      <c r="S249" s="1">
        <f>(Table2[[#This Row],[Close Price]]-Table2[[#This Row],[20D EMA]])/Table2[[#This Row],[20D EMA]]</f>
        <v>3.6088303259747254E-2</v>
      </c>
      <c r="T249" s="1">
        <f>(Table2[[#This Row],[Close Price]]-Table2[[#This Row],[50D EMA]])/Table2[[#This Row],[50D EMA]]</f>
        <v>5.3138542138582885E-2</v>
      </c>
      <c r="U249" s="1">
        <f>(Table2[[#This Row],[Close Price]]-Table2[[#This Row],[200D EMA]])/Table2[[#This Row],[200D EMA]]</f>
        <v>0.1862856509690187</v>
      </c>
      <c r="V249">
        <v>1.39779978773936</v>
      </c>
      <c r="W249">
        <v>3111</v>
      </c>
      <c r="X249">
        <v>3177.85</v>
      </c>
      <c r="Y249">
        <v>3111</v>
      </c>
      <c r="Z249">
        <v>3177.85</v>
      </c>
      <c r="AA249">
        <v>2797.5</v>
      </c>
      <c r="AB249">
        <v>3399</v>
      </c>
      <c r="AC249" s="1">
        <f>(Table2[[#This Row],[Close Price]]/Table2[[#This Row],[Day Low]])-1</f>
        <v>1.605593056894894E-2</v>
      </c>
      <c r="AD249" s="1">
        <f>(Table2[[#This Row],[Day High]]/Table2[[#This Row],[Close Price]])-1</f>
        <v>5.3464939337857231E-3</v>
      </c>
      <c r="AE249" s="1">
        <f>(Table2[[#This Row],[Close Price]]/Table2[[#This Row],[Current Week Low]])-1</f>
        <v>1.605593056894894E-2</v>
      </c>
      <c r="AF249" s="1">
        <f>(Table2[[#This Row],[Current Week High]]/Table2[[#This Row],[Close Price]])-1</f>
        <v>5.3464939337857231E-3</v>
      </c>
      <c r="AG249" s="1">
        <f>(Table2[[#This Row],[Close Price]]/Table2[[#This Row],[Current Month Low]])-1</f>
        <v>0.12991957104557628</v>
      </c>
      <c r="AH249" s="1">
        <f>(Table2[[#This Row],[Current Month High]]/Table2[[#This Row],[Close Price]])-1</f>
        <v>7.5309637925307316E-2</v>
      </c>
      <c r="AI249">
        <v>7.6480172100159702</v>
      </c>
      <c r="AJ249">
        <v>106.213915255895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-0.03</v>
      </c>
      <c r="AM249" t="s">
        <v>3214</v>
      </c>
      <c r="AN249">
        <v>9.76</v>
      </c>
      <c r="AO249" t="s">
        <v>3215</v>
      </c>
      <c r="AP249">
        <v>1.6393222289011002E-2</v>
      </c>
      <c r="AQ249">
        <f>(Table2[[#This Row],[Sharpe Ratio]]-AVERAGE(Table2[Sharpe Ratio]))/_xlfn.STDEV.P(Table2[Sharpe Ratio])</f>
        <v>-0.4901002936734945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2.4563157413077228</v>
      </c>
      <c r="AS249">
        <f>_xlfn.RANK.AVG(Table2[[#This Row],[1Y Return vs Nifty Z-Score]],Table2[1Y Return vs Nifty Z-Score])</f>
        <v>118</v>
      </c>
      <c r="AT249">
        <f>_xlfn.RANK.AVG(Table2[[#This Row],[6M Return vs Nifty Z-Score]],Table2[6M Return vs Nifty Z-Score])</f>
        <v>251</v>
      </c>
      <c r="AU249">
        <f>_xlfn.RANK.AVG(Table2[[#This Row],[Sharpe Ratio Z-Score]],Table2[Sharpe Ratio Z-Score])</f>
        <v>458</v>
      </c>
      <c r="AV249">
        <f>(Table2[[#This Row],[Rank 1Y]]+Table2[[#This Row],[Rank 6M]]+Table2[[#This Row],[Rank Sharpe]])/3</f>
        <v>275.66666666666669</v>
      </c>
    </row>
    <row r="250" spans="1:48" x14ac:dyDescent="0.3">
      <c r="A250" t="s">
        <v>1274</v>
      </c>
      <c r="B250" t="s">
        <v>1275</v>
      </c>
      <c r="C250" t="s">
        <v>3179</v>
      </c>
      <c r="D250" t="s">
        <v>852</v>
      </c>
      <c r="E250">
        <v>9427.6727803720005</v>
      </c>
      <c r="F250">
        <v>202.58</v>
      </c>
      <c r="G250">
        <v>39.1625012669925</v>
      </c>
      <c r="H250">
        <f>(Table2[[#This Row],[1Y Return vs Nifty]]-AVERAGE(Table2[1Y Return vs Nifty]))/_xlfn.STDEV.P(Table2[1Y Return vs Nifty])</f>
        <v>0.24952789663058883</v>
      </c>
      <c r="I250">
        <v>-13.6633251370354</v>
      </c>
      <c r="J250">
        <f>(Table2[[#This Row],[1M Return vs Nifty]]-AVERAGE(Table2[1M Return vs Nifty]))/_xlfn.STDEV.P(Table2[1M Return vs Nifty])</f>
        <v>-1.1880486694318089</v>
      </c>
      <c r="K250">
        <v>5.4474169978040203</v>
      </c>
      <c r="L250">
        <f>(Table2[[#This Row],[6M Return vs Nifty]]-AVERAGE(Table2[6M Return vs Nifty]))/_xlfn.STDEV.P(Table2[6M Return vs Nifty])</f>
        <v>-0.15971678733587963</v>
      </c>
      <c r="M250">
        <v>-3.2119574656761798</v>
      </c>
      <c r="N250">
        <f>(Table2[[#This Row],[1W Return vs Nifty]]-AVERAGE(Table2[1W Return vs Nifty]))/_xlfn.STDEV.P(Table2[1W Return vs Nifty])</f>
        <v>-0.71136368039581088</v>
      </c>
      <c r="O250">
        <v>209.78</v>
      </c>
      <c r="P250">
        <v>216.072656603317</v>
      </c>
      <c r="Q250">
        <v>194.764322073616</v>
      </c>
      <c r="R250">
        <v>38.2899655529909</v>
      </c>
      <c r="S250" s="1">
        <f>(Table2[[#This Row],[Close Price]]-Table2[[#This Row],[20D EMA]])/Table2[[#This Row],[20D EMA]]</f>
        <v>-3.4321670321288918E-2</v>
      </c>
      <c r="T250" s="1">
        <f>(Table2[[#This Row],[Close Price]]-Table2[[#This Row],[50D EMA]])/Table2[[#This Row],[50D EMA]]</f>
        <v>-6.2444997971621445E-2</v>
      </c>
      <c r="U250" s="1">
        <f>(Table2[[#This Row],[Close Price]]-Table2[[#This Row],[200D EMA]])/Table2[[#This Row],[200D EMA]]</f>
        <v>4.0128899601179949E-2</v>
      </c>
      <c r="V250">
        <v>0.767015787379001</v>
      </c>
      <c r="W250">
        <v>198.03</v>
      </c>
      <c r="X250">
        <v>205.48</v>
      </c>
      <c r="Y250">
        <v>198.03</v>
      </c>
      <c r="Z250">
        <v>205.48</v>
      </c>
      <c r="AA250">
        <v>198.03</v>
      </c>
      <c r="AB250">
        <v>230</v>
      </c>
      <c r="AC250" s="1">
        <f>(Table2[[#This Row],[Close Price]]/Table2[[#This Row],[Day Low]])-1</f>
        <v>2.2976316719689027E-2</v>
      </c>
      <c r="AD250" s="1">
        <f>(Table2[[#This Row],[Day High]]/Table2[[#This Row],[Close Price]])-1</f>
        <v>1.4315332214433596E-2</v>
      </c>
      <c r="AE250" s="1">
        <f>(Table2[[#This Row],[Close Price]]/Table2[[#This Row],[Current Week Low]])-1</f>
        <v>2.2976316719689027E-2</v>
      </c>
      <c r="AF250" s="1">
        <f>(Table2[[#This Row],[Current Week High]]/Table2[[#This Row],[Close Price]])-1</f>
        <v>1.4315332214433596E-2</v>
      </c>
      <c r="AG250" s="1">
        <f>(Table2[[#This Row],[Close Price]]/Table2[[#This Row],[Current Month Low]])-1</f>
        <v>2.2976316719689027E-2</v>
      </c>
      <c r="AH250" s="1">
        <f>(Table2[[#This Row],[Current Month High]]/Table2[[#This Row],[Close Price]])-1</f>
        <v>0.13535393424819819</v>
      </c>
      <c r="AI250">
        <v>30.3188863658801</v>
      </c>
      <c r="AJ250">
        <v>78.405988551299004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-0.25</v>
      </c>
      <c r="AM250" t="s">
        <v>3214</v>
      </c>
      <c r="AN250">
        <v>-2.52</v>
      </c>
      <c r="AO250" t="s">
        <v>3214</v>
      </c>
      <c r="AP250">
        <v>9.6478683647881994E-2</v>
      </c>
      <c r="AQ250">
        <f>(Table2[[#This Row],[Sharpe Ratio]]-AVERAGE(Table2[Sharpe Ratio]))/_xlfn.STDEV.P(Table2[Sharpe Ratio])</f>
        <v>0.43379510170517788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234</v>
      </c>
      <c r="AT250">
        <f>_xlfn.RANK.AVG(Table2[[#This Row],[6M Return vs Nifty Z-Score]],Table2[6M Return vs Nifty Z-Score])</f>
        <v>364</v>
      </c>
      <c r="AU250">
        <f>_xlfn.RANK.AVG(Table2[[#This Row],[Sharpe Ratio Z-Score]],Table2[Sharpe Ratio Z-Score])</f>
        <v>230</v>
      </c>
      <c r="AV250">
        <f>(Table2[[#This Row],[Rank 1Y]]+Table2[[#This Row],[Rank 6M]]+Table2[[#This Row],[Rank Sharpe]])/3</f>
        <v>276</v>
      </c>
    </row>
    <row r="251" spans="1:48" x14ac:dyDescent="0.3">
      <c r="A251" t="s">
        <v>170</v>
      </c>
      <c r="B251" t="s">
        <v>171</v>
      </c>
      <c r="C251" t="s">
        <v>3167</v>
      </c>
      <c r="D251" t="s">
        <v>18</v>
      </c>
      <c r="E251">
        <v>160503.01052856</v>
      </c>
      <c r="F251">
        <v>369.95</v>
      </c>
      <c r="G251">
        <v>85.325811343854397</v>
      </c>
      <c r="H251">
        <f>(Table2[[#This Row],[1Y Return vs Nifty]]-AVERAGE(Table2[1Y Return vs Nifty]))/_xlfn.STDEV.P(Table2[1Y Return vs Nifty])</f>
        <v>1.0243716180913356</v>
      </c>
      <c r="I251">
        <v>-0.12282982494191</v>
      </c>
      <c r="J251">
        <f>(Table2[[#This Row],[1M Return vs Nifty]]-AVERAGE(Table2[1M Return vs Nifty]))/_xlfn.STDEV.P(Table2[1M Return vs Nifty])</f>
        <v>6.8268083707450064E-2</v>
      </c>
      <c r="K251">
        <v>7.5686937932406897</v>
      </c>
      <c r="L251">
        <f>(Table2[[#This Row],[6M Return vs Nifty]]-AVERAGE(Table2[6M Return vs Nifty]))/_xlfn.STDEV.P(Table2[6M Return vs Nifty])</f>
        <v>-9.3318746653745052E-2</v>
      </c>
      <c r="M251">
        <v>10.777976705205299</v>
      </c>
      <c r="N251">
        <f>(Table2[[#This Row],[1W Return vs Nifty]]-AVERAGE(Table2[1W Return vs Nifty]))/_xlfn.STDEV.P(Table2[1W Return vs Nifty])</f>
        <v>2.0326626898377418</v>
      </c>
      <c r="O251">
        <v>346.29</v>
      </c>
      <c r="P251">
        <v>339.45029350557297</v>
      </c>
      <c r="Q251">
        <v>299.80500232885697</v>
      </c>
      <c r="R251">
        <v>78.720162712366701</v>
      </c>
      <c r="S251" s="1">
        <f>(Table2[[#This Row],[Close Price]]-Table2[[#This Row],[20D EMA]])/Table2[[#This Row],[20D EMA]]</f>
        <v>6.8324236911259259E-2</v>
      </c>
      <c r="T251" s="1">
        <f>(Table2[[#This Row],[Close Price]]-Table2[[#This Row],[50D EMA]])/Table2[[#This Row],[50D EMA]]</f>
        <v>8.985028759130026E-2</v>
      </c>
      <c r="U251" s="1">
        <f>(Table2[[#This Row],[Close Price]]-Table2[[#This Row],[200D EMA]])/Table2[[#This Row],[200D EMA]]</f>
        <v>0.2339687367664425</v>
      </c>
      <c r="V251">
        <v>0.85176896382311096</v>
      </c>
      <c r="W251">
        <v>360.15</v>
      </c>
      <c r="X251">
        <v>376</v>
      </c>
      <c r="Y251">
        <v>360.15</v>
      </c>
      <c r="Z251">
        <v>376</v>
      </c>
      <c r="AA251">
        <v>322.95</v>
      </c>
      <c r="AB251">
        <v>376</v>
      </c>
      <c r="AC251" s="1">
        <f>(Table2[[#This Row],[Close Price]]/Table2[[#This Row],[Day Low]])-1</f>
        <v>2.7210884353741527E-2</v>
      </c>
      <c r="AD251" s="1">
        <f>(Table2[[#This Row],[Day High]]/Table2[[#This Row],[Close Price]])-1</f>
        <v>1.6353561292066443E-2</v>
      </c>
      <c r="AE251" s="1">
        <f>(Table2[[#This Row],[Close Price]]/Table2[[#This Row],[Current Week Low]])-1</f>
        <v>2.7210884353741527E-2</v>
      </c>
      <c r="AF251" s="1">
        <f>(Table2[[#This Row],[Current Week High]]/Table2[[#This Row],[Close Price]])-1</f>
        <v>1.6353561292066443E-2</v>
      </c>
      <c r="AG251" s="1">
        <f>(Table2[[#This Row],[Close Price]]/Table2[[#This Row],[Current Month Low]])-1</f>
        <v>0.14553336429787889</v>
      </c>
      <c r="AH251" s="1">
        <f>(Table2[[#This Row],[Current Month High]]/Table2[[#This Row],[Close Price]])-1</f>
        <v>1.6353561292066443E-2</v>
      </c>
      <c r="AI251">
        <v>1.6353561292066401</v>
      </c>
      <c r="AJ251">
        <v>123.231256599788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0.17</v>
      </c>
      <c r="AM251" t="s">
        <v>3215</v>
      </c>
      <c r="AN251">
        <v>7.45</v>
      </c>
      <c r="AO251" t="s">
        <v>3215</v>
      </c>
      <c r="AP251">
        <v>4.1387208200865E-2</v>
      </c>
      <c r="AQ251">
        <f>(Table2[[#This Row],[Sharpe Ratio]]-AVERAGE(Table2[Sharpe Ratio]))/_xlfn.STDEV.P(Table2[Sharpe Ratio])</f>
        <v>-0.2017604613955169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2.8302231835872655</v>
      </c>
      <c r="AS251">
        <f>_xlfn.RANK.AVG(Table2[[#This Row],[1Y Return vs Nifty Z-Score]],Table2[1Y Return vs Nifty Z-Score])</f>
        <v>94</v>
      </c>
      <c r="AT251">
        <f>_xlfn.RANK.AVG(Table2[[#This Row],[6M Return vs Nifty Z-Score]],Table2[6M Return vs Nifty Z-Score])</f>
        <v>346</v>
      </c>
      <c r="AU251">
        <f>_xlfn.RANK.AVG(Table2[[#This Row],[Sharpe Ratio Z-Score]],Table2[Sharpe Ratio Z-Score])</f>
        <v>392</v>
      </c>
      <c r="AV251">
        <f>(Table2[[#This Row],[Rank 1Y]]+Table2[[#This Row],[Rank 6M]]+Table2[[#This Row],[Rank Sharpe]])/3</f>
        <v>277.33333333333331</v>
      </c>
    </row>
    <row r="252" spans="1:48" x14ac:dyDescent="0.3">
      <c r="A252" t="s">
        <v>1085</v>
      </c>
      <c r="B252" t="s">
        <v>1086</v>
      </c>
      <c r="C252" t="s">
        <v>3174</v>
      </c>
      <c r="D252" t="s">
        <v>103</v>
      </c>
      <c r="E252">
        <v>12500.708900448</v>
      </c>
      <c r="F252">
        <v>18.239999999999998</v>
      </c>
      <c r="G252">
        <v>50.061354369899</v>
      </c>
      <c r="H252">
        <f>(Table2[[#This Row],[1Y Return vs Nifty]]-AVERAGE(Table2[1Y Return vs Nifty]))/_xlfn.STDEV.P(Table2[1Y Return vs Nifty])</f>
        <v>0.432463389857771</v>
      </c>
      <c r="I252">
        <v>-4.6129322930616299</v>
      </c>
      <c r="J252">
        <f>(Table2[[#This Row],[1M Return vs Nifty]]-AVERAGE(Table2[1M Return vs Nifty]))/_xlfn.STDEV.P(Table2[1M Return vs Nifty])</f>
        <v>-0.34833343817133772</v>
      </c>
      <c r="K252">
        <v>-1.6042710810726</v>
      </c>
      <c r="L252">
        <f>(Table2[[#This Row],[6M Return vs Nifty]]-AVERAGE(Table2[6M Return vs Nifty]))/_xlfn.STDEV.P(Table2[6M Return vs Nifty])</f>
        <v>-0.38044152865498193</v>
      </c>
      <c r="M252">
        <v>2.4083886574529401</v>
      </c>
      <c r="N252">
        <f>(Table2[[#This Row],[1W Return vs Nifty]]-AVERAGE(Table2[1W Return vs Nifty]))/_xlfn.STDEV.P(Table2[1W Return vs Nifty])</f>
        <v>0.3910273518512325</v>
      </c>
      <c r="O252">
        <v>17.63</v>
      </c>
      <c r="P252">
        <v>17.946971045354399</v>
      </c>
      <c r="Q252">
        <v>16.938279404654399</v>
      </c>
      <c r="R252">
        <v>68.291025236458097</v>
      </c>
      <c r="S252" s="1">
        <f>(Table2[[#This Row],[Close Price]]-Table2[[#This Row],[20D EMA]])/Table2[[#This Row],[20D EMA]]</f>
        <v>3.4600113442994865E-2</v>
      </c>
      <c r="T252" s="1">
        <f>(Table2[[#This Row],[Close Price]]-Table2[[#This Row],[50D EMA]])/Table2[[#This Row],[50D EMA]]</f>
        <v>1.6327488014834152E-2</v>
      </c>
      <c r="U252" s="1">
        <f>(Table2[[#This Row],[Close Price]]-Table2[[#This Row],[200D EMA]])/Table2[[#This Row],[200D EMA]]</f>
        <v>7.6850816086308366E-2</v>
      </c>
      <c r="V252">
        <v>0.89348002359476497</v>
      </c>
      <c r="W252">
        <v>17.25</v>
      </c>
      <c r="X252">
        <v>18.440000000000001</v>
      </c>
      <c r="Y252">
        <v>17.25</v>
      </c>
      <c r="Z252">
        <v>18.440000000000001</v>
      </c>
      <c r="AA252">
        <v>16.75</v>
      </c>
      <c r="AB252">
        <v>18.48</v>
      </c>
      <c r="AC252" s="1">
        <f>(Table2[[#This Row],[Close Price]]/Table2[[#This Row],[Day Low]])-1</f>
        <v>5.7391304347826022E-2</v>
      </c>
      <c r="AD252" s="1">
        <f>(Table2[[#This Row],[Day High]]/Table2[[#This Row],[Close Price]])-1</f>
        <v>1.0964912280701844E-2</v>
      </c>
      <c r="AE252" s="1">
        <f>(Table2[[#This Row],[Close Price]]/Table2[[#This Row],[Current Week Low]])-1</f>
        <v>5.7391304347826022E-2</v>
      </c>
      <c r="AF252" s="1">
        <f>(Table2[[#This Row],[Current Week High]]/Table2[[#This Row],[Close Price]])-1</f>
        <v>1.0964912280701844E-2</v>
      </c>
      <c r="AG252" s="1">
        <f>(Table2[[#This Row],[Close Price]]/Table2[[#This Row],[Current Month Low]])-1</f>
        <v>8.8955223880596845E-2</v>
      </c>
      <c r="AH252" s="1">
        <f>(Table2[[#This Row],[Current Month High]]/Table2[[#This Row],[Close Price]])-1</f>
        <v>1.3157894736842257E-2</v>
      </c>
      <c r="AI252">
        <v>31.578947368421002</v>
      </c>
      <c r="AJ252">
        <v>118.44311377245501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-0.05</v>
      </c>
      <c r="AM252" t="s">
        <v>3214</v>
      </c>
      <c r="AN252">
        <v>5.49</v>
      </c>
      <c r="AO252" t="s">
        <v>3215</v>
      </c>
      <c r="AP252">
        <v>0.110427767871856</v>
      </c>
      <c r="AQ252">
        <f>(Table2[[#This Row],[Sharpe Ratio]]-AVERAGE(Table2[Sharpe Ratio]))/_xlfn.STDEV.P(Table2[Sharpe Ratio])</f>
        <v>0.59471687783791072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187</v>
      </c>
      <c r="AT252">
        <f>_xlfn.RANK.AVG(Table2[[#This Row],[6M Return vs Nifty Z-Score]],Table2[6M Return vs Nifty Z-Score])</f>
        <v>447</v>
      </c>
      <c r="AU252">
        <f>_xlfn.RANK.AVG(Table2[[#This Row],[Sharpe Ratio Z-Score]],Table2[Sharpe Ratio Z-Score])</f>
        <v>198</v>
      </c>
      <c r="AV252">
        <f>(Table2[[#This Row],[Rank 1Y]]+Table2[[#This Row],[Rank 6M]]+Table2[[#This Row],[Rank Sharpe]])/3</f>
        <v>277.33333333333331</v>
      </c>
    </row>
    <row r="253" spans="1:48" x14ac:dyDescent="0.3">
      <c r="A253" t="s">
        <v>708</v>
      </c>
      <c r="B253" t="s">
        <v>709</v>
      </c>
      <c r="C253" t="s">
        <v>3173</v>
      </c>
      <c r="D253" t="s">
        <v>54</v>
      </c>
      <c r="E253">
        <v>25433.60154</v>
      </c>
      <c r="F253">
        <v>1420</v>
      </c>
      <c r="G253">
        <v>32.106764770389901</v>
      </c>
      <c r="H253">
        <f>(Table2[[#This Row],[1Y Return vs Nifty]]-AVERAGE(Table2[1Y Return vs Nifty]))/_xlfn.STDEV.P(Table2[1Y Return vs Nifty])</f>
        <v>0.13109849640839374</v>
      </c>
      <c r="I253">
        <v>-8.8160003555654995</v>
      </c>
      <c r="J253">
        <f>(Table2[[#This Row],[1M Return vs Nifty]]-AVERAGE(Table2[1M Return vs Nifty]))/_xlfn.STDEV.P(Table2[1M Return vs Nifty])</f>
        <v>-0.73830328047039162</v>
      </c>
      <c r="K253">
        <v>30.231201857203999</v>
      </c>
      <c r="L253">
        <f>(Table2[[#This Row],[6M Return vs Nifty]]-AVERAGE(Table2[6M Return vs Nifty]))/_xlfn.STDEV.P(Table2[6M Return vs Nifty])</f>
        <v>0.61603994506780524</v>
      </c>
      <c r="M253">
        <v>-4.8445460000680898</v>
      </c>
      <c r="N253">
        <f>(Table2[[#This Row],[1W Return vs Nifty]]-AVERAGE(Table2[1W Return vs Nifty]))/_xlfn.STDEV.P(Table2[1W Return vs Nifty])</f>
        <v>-1.0315843430088416</v>
      </c>
      <c r="O253">
        <v>1477.65</v>
      </c>
      <c r="P253">
        <v>1435.98044921055</v>
      </c>
      <c r="Q253">
        <v>1165.8353212698701</v>
      </c>
      <c r="R253">
        <v>32.529702080670802</v>
      </c>
      <c r="S253" s="1">
        <f>(Table2[[#This Row],[Close Price]]-Table2[[#This Row],[20D EMA]])/Table2[[#This Row],[20D EMA]]</f>
        <v>-3.9014651642811281E-2</v>
      </c>
      <c r="T253" s="1">
        <f>(Table2[[#This Row],[Close Price]]-Table2[[#This Row],[50D EMA]])/Table2[[#This Row],[50D EMA]]</f>
        <v>-1.1128598038598262E-2</v>
      </c>
      <c r="U253" s="1">
        <f>(Table2[[#This Row],[Close Price]]-Table2[[#This Row],[200D EMA]])/Table2[[#This Row],[200D EMA]]</f>
        <v>0.21801078942546068</v>
      </c>
      <c r="V253">
        <v>0.78828296733411896</v>
      </c>
      <c r="W253">
        <v>1402.9</v>
      </c>
      <c r="X253">
        <v>1449</v>
      </c>
      <c r="Y253">
        <v>1402.9</v>
      </c>
      <c r="Z253">
        <v>1449</v>
      </c>
      <c r="AA253">
        <v>1376.05</v>
      </c>
      <c r="AB253">
        <v>1639</v>
      </c>
      <c r="AC253" s="1">
        <f>(Table2[[#This Row],[Close Price]]/Table2[[#This Row],[Day Low]])-1</f>
        <v>1.2189036994796343E-2</v>
      </c>
      <c r="AD253" s="1">
        <f>(Table2[[#This Row],[Day High]]/Table2[[#This Row],[Close Price]])-1</f>
        <v>2.0422535211267689E-2</v>
      </c>
      <c r="AE253" s="1">
        <f>(Table2[[#This Row],[Close Price]]/Table2[[#This Row],[Current Week Low]])-1</f>
        <v>1.2189036994796343E-2</v>
      </c>
      <c r="AF253" s="1">
        <f>(Table2[[#This Row],[Current Week High]]/Table2[[#This Row],[Close Price]])-1</f>
        <v>2.0422535211267689E-2</v>
      </c>
      <c r="AG253" s="1">
        <f>(Table2[[#This Row],[Close Price]]/Table2[[#This Row],[Current Month Low]])-1</f>
        <v>3.1939246393662968E-2</v>
      </c>
      <c r="AH253" s="1">
        <f>(Table2[[#This Row],[Current Month High]]/Table2[[#This Row],[Close Price]])-1</f>
        <v>0.15422535211267596</v>
      </c>
      <c r="AI253">
        <v>15.422535211267499</v>
      </c>
      <c r="AJ253">
        <v>96.078431372549005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0.06</v>
      </c>
      <c r="AM253" t="s">
        <v>3215</v>
      </c>
      <c r="AN253">
        <v>-10.85</v>
      </c>
      <c r="AO253" t="s">
        <v>3214</v>
      </c>
      <c r="AP253">
        <v>3.0966001861322E-2</v>
      </c>
      <c r="AQ253">
        <f>(Table2[[#This Row],[Sharpe Ratio]]-AVERAGE(Table2[Sharpe Ratio]))/_xlfn.STDEV.P(Table2[Sharpe Ratio])</f>
        <v>-0.32198333815775848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-1.3447325201607927</v>
      </c>
      <c r="AS253">
        <f>_xlfn.RANK.AVG(Table2[[#This Row],[1Y Return vs Nifty Z-Score]],Table2[1Y Return vs Nifty Z-Score])</f>
        <v>260</v>
      </c>
      <c r="AT253">
        <f>_xlfn.RANK.AVG(Table2[[#This Row],[6M Return vs Nifty Z-Score]],Table2[6M Return vs Nifty Z-Score])</f>
        <v>151</v>
      </c>
      <c r="AU253">
        <f>_xlfn.RANK.AVG(Table2[[#This Row],[Sharpe Ratio Z-Score]],Table2[Sharpe Ratio Z-Score])</f>
        <v>423</v>
      </c>
      <c r="AV253">
        <f>(Table2[[#This Row],[Rank 1Y]]+Table2[[#This Row],[Rank 6M]]+Table2[[#This Row],[Rank Sharpe]])/3</f>
        <v>278</v>
      </c>
    </row>
    <row r="254" spans="1:48" x14ac:dyDescent="0.3">
      <c r="A254" t="s">
        <v>1501</v>
      </c>
      <c r="B254" t="s">
        <v>1502</v>
      </c>
      <c r="C254" t="s">
        <v>3182</v>
      </c>
      <c r="D254" t="s">
        <v>132</v>
      </c>
      <c r="E254">
        <v>6985.7534647499997</v>
      </c>
      <c r="F254">
        <v>837.75</v>
      </c>
      <c r="G254">
        <v>58.7720183278931</v>
      </c>
      <c r="H254">
        <f>(Table2[[#This Row],[1Y Return vs Nifty]]-AVERAGE(Table2[1Y Return vs Nifty]))/_xlfn.STDEV.P(Table2[1Y Return vs Nifty])</f>
        <v>0.57867048086507511</v>
      </c>
      <c r="I254">
        <v>-6.8747931709372603</v>
      </c>
      <c r="J254">
        <f>(Table2[[#This Row],[1M Return vs Nifty]]-AVERAGE(Table2[1M Return vs Nifty]))/_xlfn.STDEV.P(Table2[1M Return vs Nifty])</f>
        <v>-0.55819383460805316</v>
      </c>
      <c r="K254">
        <v>-7.4307285670303704</v>
      </c>
      <c r="L254">
        <f>(Table2[[#This Row],[6M Return vs Nifty]]-AVERAGE(Table2[6M Return vs Nifty]))/_xlfn.STDEV.P(Table2[6M Return vs Nifty])</f>
        <v>-0.56281535276769734</v>
      </c>
      <c r="M254">
        <v>-4.7340670192382097</v>
      </c>
      <c r="N254">
        <f>(Table2[[#This Row],[1W Return vs Nifty]]-AVERAGE(Table2[1W Return vs Nifty]))/_xlfn.STDEV.P(Table2[1W Return vs Nifty])</f>
        <v>-1.0099146744420868</v>
      </c>
      <c r="O254">
        <v>725.93</v>
      </c>
      <c r="P254">
        <v>855.702025808553</v>
      </c>
      <c r="Q254">
        <v>771.28111370095905</v>
      </c>
      <c r="R254">
        <v>51.5469215592748</v>
      </c>
      <c r="S254" s="1">
        <f>(Table2[[#This Row],[Close Price]]-Table2[[#This Row],[20D EMA]])/Table2[[#This Row],[20D EMA]]</f>
        <v>0.15403689060928746</v>
      </c>
      <c r="T254" s="1">
        <f>(Table2[[#This Row],[Close Price]]-Table2[[#This Row],[50D EMA]])/Table2[[#This Row],[50D EMA]]</f>
        <v>-2.0979295674320896E-2</v>
      </c>
      <c r="U254" s="1">
        <f>(Table2[[#This Row],[Close Price]]-Table2[[#This Row],[200D EMA]])/Table2[[#This Row],[200D EMA]]</f>
        <v>8.6179844311359929E-2</v>
      </c>
      <c r="V254">
        <v>1.18557549556663</v>
      </c>
      <c r="W254">
        <v>832.65</v>
      </c>
      <c r="X254">
        <v>848.95</v>
      </c>
      <c r="Y254">
        <v>810</v>
      </c>
      <c r="Z254">
        <v>840</v>
      </c>
      <c r="AA254">
        <v>810</v>
      </c>
      <c r="AB254">
        <v>840</v>
      </c>
      <c r="AC254" s="1">
        <f>(Table2[[#This Row],[Close Price]]/Table2[[#This Row],[Day Low]])-1</f>
        <v>6.1250225184652507E-3</v>
      </c>
      <c r="AD254" s="1">
        <f>(Table2[[#This Row],[Day High]]/Table2[[#This Row],[Close Price]])-1</f>
        <v>1.3369143539242012E-2</v>
      </c>
      <c r="AE254" s="1">
        <f>(Table2[[#This Row],[Close Price]]/Table2[[#This Row],[Current Week Low]])-1</f>
        <v>3.4259259259259212E-2</v>
      </c>
      <c r="AF254" s="1">
        <f>(Table2[[#This Row],[Current Week High]]/Table2[[#This Row],[Close Price]])-1</f>
        <v>2.6857654431513556E-3</v>
      </c>
      <c r="AG254" s="1">
        <f>(Table2[[#This Row],[Close Price]]/Table2[[#This Row],[Current Month Low]])-1</f>
        <v>3.4259259259259212E-2</v>
      </c>
      <c r="AH254" s="1">
        <f>(Table2[[#This Row],[Current Month High]]/Table2[[#This Row],[Close Price]])-1</f>
        <v>2.6857654431513556E-3</v>
      </c>
      <c r="AI254">
        <v>32.497761862130702</v>
      </c>
      <c r="AJ254">
        <v>131.550580431177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-0.17</v>
      </c>
      <c r="AM254" t="s">
        <v>3214</v>
      </c>
      <c r="AN254">
        <v>2.33</v>
      </c>
      <c r="AO254" t="s">
        <v>3215</v>
      </c>
      <c r="AP254">
        <v>0.123502562483116</v>
      </c>
      <c r="AQ254">
        <f>(Table2[[#This Row],[Sharpe Ratio]]-AVERAGE(Table2[Sharpe Ratio]))/_xlfn.STDEV.P(Table2[Sharpe Ratio])</f>
        <v>0.74555252680463702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158</v>
      </c>
      <c r="AT254">
        <f>_xlfn.RANK.AVG(Table2[[#This Row],[6M Return vs Nifty Z-Score]],Table2[6M Return vs Nifty Z-Score])</f>
        <v>519</v>
      </c>
      <c r="AU254">
        <f>_xlfn.RANK.AVG(Table2[[#This Row],[Sharpe Ratio Z-Score]],Table2[Sharpe Ratio Z-Score])</f>
        <v>162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231</v>
      </c>
      <c r="B255" t="s">
        <v>232</v>
      </c>
      <c r="C255" t="s">
        <v>3171</v>
      </c>
      <c r="D255" t="s">
        <v>233</v>
      </c>
      <c r="E255">
        <v>115641.51211847</v>
      </c>
      <c r="F255">
        <v>1589.9</v>
      </c>
      <c r="G255">
        <v>27.757803289257101</v>
      </c>
      <c r="H255">
        <f>(Table2[[#This Row],[1Y Return vs Nifty]]-AVERAGE(Table2[1Y Return vs Nifty]))/_xlfn.STDEV.P(Table2[1Y Return vs Nifty])</f>
        <v>5.8101878684930636E-2</v>
      </c>
      <c r="I255">
        <v>7.4536568200194901</v>
      </c>
      <c r="J255">
        <f>(Table2[[#This Row],[1M Return vs Nifty]]-AVERAGE(Table2[1M Return vs Nifty]))/_xlfn.STDEV.P(Table2[1M Return vs Nifty])</f>
        <v>0.77123107602129748</v>
      </c>
      <c r="K255">
        <v>21.657232847098001</v>
      </c>
      <c r="L255">
        <f>(Table2[[#This Row],[6M Return vs Nifty]]-AVERAGE(Table2[6M Return vs Nifty]))/_xlfn.STDEV.P(Table2[6M Return vs Nifty])</f>
        <v>0.34766632010520881</v>
      </c>
      <c r="M255">
        <v>1.35336376272603</v>
      </c>
      <c r="N255">
        <f>(Table2[[#This Row],[1W Return vs Nifty]]-AVERAGE(Table2[1W Return vs Nifty]))/_xlfn.STDEV.P(Table2[1W Return vs Nifty])</f>
        <v>0.18409170104529954</v>
      </c>
      <c r="O255">
        <v>1555.73</v>
      </c>
      <c r="P255">
        <v>1476.87946192101</v>
      </c>
      <c r="Q255">
        <v>1274.66343028706</v>
      </c>
      <c r="R255">
        <v>55.175333626785601</v>
      </c>
      <c r="S255" s="1">
        <f>(Table2[[#This Row],[Close Price]]-Table2[[#This Row],[20D EMA]])/Table2[[#This Row],[20D EMA]]</f>
        <v>2.196396546958667E-2</v>
      </c>
      <c r="T255" s="1">
        <f>(Table2[[#This Row],[Close Price]]-Table2[[#This Row],[50D EMA]])/Table2[[#This Row],[50D EMA]]</f>
        <v>7.6526582563469142E-2</v>
      </c>
      <c r="U255" s="1">
        <f>(Table2[[#This Row],[Close Price]]-Table2[[#This Row],[200D EMA]])/Table2[[#This Row],[200D EMA]]</f>
        <v>0.24730965227577556</v>
      </c>
      <c r="V255">
        <v>1.04282318254318</v>
      </c>
      <c r="W255">
        <v>1575.1</v>
      </c>
      <c r="X255">
        <v>1610.75</v>
      </c>
      <c r="Y255">
        <v>1575.1</v>
      </c>
      <c r="Z255">
        <v>1610.75</v>
      </c>
      <c r="AA255">
        <v>1453.45</v>
      </c>
      <c r="AB255">
        <v>1647.5</v>
      </c>
      <c r="AC255" s="1">
        <f>(Table2[[#This Row],[Close Price]]/Table2[[#This Row],[Day Low]])-1</f>
        <v>9.3962288108693226E-3</v>
      </c>
      <c r="AD255" s="1">
        <f>(Table2[[#This Row],[Day High]]/Table2[[#This Row],[Close Price]])-1</f>
        <v>1.3114032329077263E-2</v>
      </c>
      <c r="AE255" s="1">
        <f>(Table2[[#This Row],[Close Price]]/Table2[[#This Row],[Current Week Low]])-1</f>
        <v>9.3962288108693226E-3</v>
      </c>
      <c r="AF255" s="1">
        <f>(Table2[[#This Row],[Current Week High]]/Table2[[#This Row],[Close Price]])-1</f>
        <v>1.3114032329077263E-2</v>
      </c>
      <c r="AG255" s="1">
        <f>(Table2[[#This Row],[Close Price]]/Table2[[#This Row],[Current Month Low]])-1</f>
        <v>9.3880078434070757E-2</v>
      </c>
      <c r="AH255" s="1">
        <f>(Table2[[#This Row],[Current Month High]]/Table2[[#This Row],[Close Price]])-1</f>
        <v>3.6228693628530095E-2</v>
      </c>
      <c r="AI255">
        <v>3.6228693628530002</v>
      </c>
      <c r="AJ255">
        <v>62.011514750089098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0.09</v>
      </c>
      <c r="AM255" t="s">
        <v>3215</v>
      </c>
      <c r="AN255">
        <v>3.97</v>
      </c>
      <c r="AO255" t="s">
        <v>3215</v>
      </c>
      <c r="AP255">
        <v>5.4937488213193997E-2</v>
      </c>
      <c r="AQ255">
        <f>(Table2[[#This Row],[Sharpe Ratio]]-AVERAGE(Table2[Sharpe Ratio]))/_xlfn.STDEV.P(Table2[Sharpe Ratio])</f>
        <v>-4.5439437615890553E-2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1.315651538240846</v>
      </c>
      <c r="AS255">
        <f>_xlfn.RANK.AVG(Table2[[#This Row],[1Y Return vs Nifty Z-Score]],Table2[1Y Return vs Nifty Z-Score])</f>
        <v>283</v>
      </c>
      <c r="AT255">
        <f>_xlfn.RANK.AVG(Table2[[#This Row],[6M Return vs Nifty Z-Score]],Table2[6M Return vs Nifty Z-Score])</f>
        <v>200</v>
      </c>
      <c r="AU255">
        <f>_xlfn.RANK.AVG(Table2[[#This Row],[Sharpe Ratio Z-Score]],Table2[Sharpe Ratio Z-Score])</f>
        <v>357</v>
      </c>
      <c r="AV255">
        <f>(Table2[[#This Row],[Rank 1Y]]+Table2[[#This Row],[Rank 6M]]+Table2[[#This Row],[Rank Sharpe]])/3</f>
        <v>280</v>
      </c>
    </row>
    <row r="256" spans="1:48" x14ac:dyDescent="0.3">
      <c r="A256" t="s">
        <v>371</v>
      </c>
      <c r="B256" t="s">
        <v>372</v>
      </c>
      <c r="C256" t="s">
        <v>3169</v>
      </c>
      <c r="D256" t="s">
        <v>43</v>
      </c>
      <c r="E256">
        <v>69404.063999999998</v>
      </c>
      <c r="F256">
        <v>395.6</v>
      </c>
      <c r="G256">
        <v>45.8089604256418</v>
      </c>
      <c r="H256">
        <f>(Table2[[#This Row],[1Y Return vs Nifty]]-AVERAGE(Table2[1Y Return vs Nifty]))/_xlfn.STDEV.P(Table2[1Y Return vs Nifty])</f>
        <v>0.36108764268107768</v>
      </c>
      <c r="I256">
        <v>-3.9204588056121898</v>
      </c>
      <c r="J256">
        <f>(Table2[[#This Row],[1M Return vs Nifty]]-AVERAGE(Table2[1M Return vs Nifty]))/_xlfn.STDEV.P(Table2[1M Return vs Nifty])</f>
        <v>-0.28408423433235386</v>
      </c>
      <c r="K256">
        <v>-0.77117964420756502</v>
      </c>
      <c r="L256">
        <f>(Table2[[#This Row],[6M Return vs Nifty]]-AVERAGE(Table2[6M Return vs Nifty]))/_xlfn.STDEV.P(Table2[6M Return vs Nifty])</f>
        <v>-0.35436495098444948</v>
      </c>
      <c r="M256">
        <v>1.83261936358619</v>
      </c>
      <c r="N256">
        <f>(Table2[[#This Row],[1W Return vs Nifty]]-AVERAGE(Table2[1W Return vs Nifty]))/_xlfn.STDEV.P(Table2[1W Return vs Nifty])</f>
        <v>0.27809428824686205</v>
      </c>
      <c r="O256">
        <v>397.27</v>
      </c>
      <c r="P256">
        <v>395.79406583299999</v>
      </c>
      <c r="Q256">
        <v>356.26190597982099</v>
      </c>
      <c r="R256">
        <v>47.698457001771899</v>
      </c>
      <c r="S256" s="1">
        <f>(Table2[[#This Row],[Close Price]]-Table2[[#This Row],[20D EMA]])/Table2[[#This Row],[20D EMA]]</f>
        <v>-4.2036901855160447E-3</v>
      </c>
      <c r="T256" s="1">
        <f>(Table2[[#This Row],[Close Price]]-Table2[[#This Row],[50D EMA]])/Table2[[#This Row],[50D EMA]]</f>
        <v>-4.9032021890356306E-4</v>
      </c>
      <c r="U256" s="1">
        <f>(Table2[[#This Row],[Close Price]]-Table2[[#This Row],[200D EMA]])/Table2[[#This Row],[200D EMA]]</f>
        <v>0.11041902982017722</v>
      </c>
      <c r="V256">
        <v>0.47421060326870201</v>
      </c>
      <c r="W256">
        <v>391.05</v>
      </c>
      <c r="X256">
        <v>399</v>
      </c>
      <c r="Y256">
        <v>391.05</v>
      </c>
      <c r="Z256">
        <v>399</v>
      </c>
      <c r="AA256">
        <v>379.3</v>
      </c>
      <c r="AB256">
        <v>429.2</v>
      </c>
      <c r="AC256" s="1">
        <f>(Table2[[#This Row],[Close Price]]/Table2[[#This Row],[Day Low]])-1</f>
        <v>1.1635340749264866E-2</v>
      </c>
      <c r="AD256" s="1">
        <f>(Table2[[#This Row],[Day High]]/Table2[[#This Row],[Close Price]])-1</f>
        <v>8.5945399393325683E-3</v>
      </c>
      <c r="AE256" s="1">
        <f>(Table2[[#This Row],[Close Price]]/Table2[[#This Row],[Current Week Low]])-1</f>
        <v>1.1635340749264866E-2</v>
      </c>
      <c r="AF256" s="1">
        <f>(Table2[[#This Row],[Current Week High]]/Table2[[#This Row],[Close Price]])-1</f>
        <v>8.5945399393325683E-3</v>
      </c>
      <c r="AG256" s="1">
        <f>(Table2[[#This Row],[Close Price]]/Table2[[#This Row],[Current Month Low]])-1</f>
        <v>4.2973899288162531E-2</v>
      </c>
      <c r="AH256" s="1">
        <f>(Table2[[#This Row],[Current Month High]]/Table2[[#This Row],[Close Price]])-1</f>
        <v>8.4934277047522766E-2</v>
      </c>
      <c r="AI256">
        <v>18.250758341759301</v>
      </c>
      <c r="AJ256">
        <v>86.471835965118999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-0.08</v>
      </c>
      <c r="AM256" t="s">
        <v>3214</v>
      </c>
      <c r="AN256">
        <v>0.69</v>
      </c>
      <c r="AO256" t="s">
        <v>3215</v>
      </c>
      <c r="AP256">
        <v>0.11039864307387</v>
      </c>
      <c r="AQ256">
        <f>(Table2[[#This Row],[Sharpe Ratio]]-AVERAGE(Table2[Sharpe Ratio]))/_xlfn.STDEV.P(Table2[Sharpe Ratio])</f>
        <v>0.59438088343525597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0.59511362904639231</v>
      </c>
      <c r="AS256">
        <f>_xlfn.RANK.AVG(Table2[[#This Row],[1Y Return vs Nifty Z-Score]],Table2[1Y Return vs Nifty Z-Score])</f>
        <v>204</v>
      </c>
      <c r="AT256">
        <f>_xlfn.RANK.AVG(Table2[[#This Row],[6M Return vs Nifty Z-Score]],Table2[6M Return vs Nifty Z-Score])</f>
        <v>437</v>
      </c>
      <c r="AU256">
        <f>_xlfn.RANK.AVG(Table2[[#This Row],[Sharpe Ratio Z-Score]],Table2[Sharpe Ratio Z-Score])</f>
        <v>199</v>
      </c>
      <c r="AV256">
        <f>(Table2[[#This Row],[Rank 1Y]]+Table2[[#This Row],[Rank 6M]]+Table2[[#This Row],[Rank Sharpe]])/3</f>
        <v>280</v>
      </c>
    </row>
    <row r="257" spans="1:48" x14ac:dyDescent="0.3">
      <c r="A257" t="s">
        <v>375</v>
      </c>
      <c r="B257" t="s">
        <v>376</v>
      </c>
      <c r="C257" t="s">
        <v>3182</v>
      </c>
      <c r="D257" t="s">
        <v>132</v>
      </c>
      <c r="E257">
        <v>68800.815285139994</v>
      </c>
      <c r="F257">
        <v>1892.2</v>
      </c>
      <c r="G257">
        <v>32.907882541962103</v>
      </c>
      <c r="H257">
        <f>(Table2[[#This Row],[1Y Return vs Nifty]]-AVERAGE(Table2[1Y Return vs Nifty]))/_xlfn.STDEV.P(Table2[1Y Return vs Nifty])</f>
        <v>0.14454512912211837</v>
      </c>
      <c r="I257">
        <v>7.4105895161047401</v>
      </c>
      <c r="J257">
        <f>(Table2[[#This Row],[1M Return vs Nifty]]-AVERAGE(Table2[1M Return vs Nifty]))/_xlfn.STDEV.P(Table2[1M Return vs Nifty])</f>
        <v>0.76723519742353918</v>
      </c>
      <c r="K257">
        <v>10.2612958195161</v>
      </c>
      <c r="L257">
        <f>(Table2[[#This Row],[6M Return vs Nifty]]-AVERAGE(Table2[6M Return vs Nifty]))/_xlfn.STDEV.P(Table2[6M Return vs Nifty])</f>
        <v>-9.0376668502818308E-3</v>
      </c>
      <c r="M257">
        <v>2.5000971583931699</v>
      </c>
      <c r="N257">
        <f>(Table2[[#This Row],[1W Return vs Nifty]]-AVERAGE(Table2[1W Return vs Nifty]))/_xlfn.STDEV.P(Table2[1W Return vs Nifty])</f>
        <v>0.4090153239089111</v>
      </c>
      <c r="O257">
        <v>1844.19</v>
      </c>
      <c r="P257">
        <v>1798.0519151583601</v>
      </c>
      <c r="Q257">
        <v>1609.8424834441701</v>
      </c>
      <c r="R257">
        <v>59.570900354074602</v>
      </c>
      <c r="S257" s="1">
        <f>(Table2[[#This Row],[Close Price]]-Table2[[#This Row],[20D EMA]])/Table2[[#This Row],[20D EMA]]</f>
        <v>2.6033109386776845E-2</v>
      </c>
      <c r="T257" s="1">
        <f>(Table2[[#This Row],[Close Price]]-Table2[[#This Row],[50D EMA]])/Table2[[#This Row],[50D EMA]]</f>
        <v>5.2361160458121725E-2</v>
      </c>
      <c r="U257" s="1">
        <f>(Table2[[#This Row],[Close Price]]-Table2[[#This Row],[200D EMA]])/Table2[[#This Row],[200D EMA]]</f>
        <v>0.17539449943682783</v>
      </c>
      <c r="V257">
        <v>0.97420519946926898</v>
      </c>
      <c r="W257">
        <v>1875</v>
      </c>
      <c r="X257">
        <v>1927.75</v>
      </c>
      <c r="Y257">
        <v>1875</v>
      </c>
      <c r="Z257">
        <v>1927.75</v>
      </c>
      <c r="AA257">
        <v>1719.05</v>
      </c>
      <c r="AB257">
        <v>1970</v>
      </c>
      <c r="AC257" s="1">
        <f>(Table2[[#This Row],[Close Price]]/Table2[[#This Row],[Day Low]])-1</f>
        <v>9.1733333333332556E-3</v>
      </c>
      <c r="AD257" s="1">
        <f>(Table2[[#This Row],[Day High]]/Table2[[#This Row],[Close Price]])-1</f>
        <v>1.8787654581968072E-2</v>
      </c>
      <c r="AE257" s="1">
        <f>(Table2[[#This Row],[Close Price]]/Table2[[#This Row],[Current Week Low]])-1</f>
        <v>9.1733333333332556E-3</v>
      </c>
      <c r="AF257" s="1">
        <f>(Table2[[#This Row],[Current Week High]]/Table2[[#This Row],[Close Price]])-1</f>
        <v>1.8787654581968072E-2</v>
      </c>
      <c r="AG257" s="1">
        <f>(Table2[[#This Row],[Close Price]]/Table2[[#This Row],[Current Month Low]])-1</f>
        <v>0.10072423722404822</v>
      </c>
      <c r="AH257" s="1">
        <f>(Table2[[#This Row],[Current Month High]]/Table2[[#This Row],[Close Price]])-1</f>
        <v>4.1116161082338065E-2</v>
      </c>
      <c r="AI257">
        <v>4.1116161082338003</v>
      </c>
      <c r="AJ257">
        <v>80.020930453810294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3215</v>
      </c>
      <c r="AN257">
        <v>7.06</v>
      </c>
      <c r="AO257" t="s">
        <v>3215</v>
      </c>
      <c r="AP257">
        <v>8.3146284257717001E-2</v>
      </c>
      <c r="AQ257">
        <f>(Table2[[#This Row],[Sharpe Ratio]]-AVERAGE(Table2[Sharpe Ratio]))/_xlfn.STDEV.P(Table2[Sharpe Ratio])</f>
        <v>0.27998762907633434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1.5917456126806211</v>
      </c>
      <c r="AS257">
        <f>_xlfn.RANK.AVG(Table2[[#This Row],[1Y Return vs Nifty Z-Score]],Table2[1Y Return vs Nifty Z-Score])</f>
        <v>255</v>
      </c>
      <c r="AT257">
        <f>_xlfn.RANK.AVG(Table2[[#This Row],[6M Return vs Nifty Z-Score]],Table2[6M Return vs Nifty Z-Score])</f>
        <v>318</v>
      </c>
      <c r="AU257">
        <f>_xlfn.RANK.AVG(Table2[[#This Row],[Sharpe Ratio Z-Score]],Table2[Sharpe Ratio Z-Score])</f>
        <v>272</v>
      </c>
      <c r="AV257">
        <f>(Table2[[#This Row],[Rank 1Y]]+Table2[[#This Row],[Rank 6M]]+Table2[[#This Row],[Rank Sharpe]])/3</f>
        <v>281.66666666666669</v>
      </c>
    </row>
    <row r="258" spans="1:48" x14ac:dyDescent="0.3">
      <c r="A258" t="s">
        <v>884</v>
      </c>
      <c r="B258" t="s">
        <v>885</v>
      </c>
      <c r="C258" t="s">
        <v>3173</v>
      </c>
      <c r="D258" t="s">
        <v>54</v>
      </c>
      <c r="E258">
        <v>18138.81889984</v>
      </c>
      <c r="F258">
        <v>1332.7</v>
      </c>
      <c r="G258">
        <v>15.3015448296564</v>
      </c>
      <c r="H258">
        <f>(Table2[[#This Row],[1Y Return vs Nifty]]-AVERAGE(Table2[1Y Return vs Nifty]))/_xlfn.STDEV.P(Table2[1Y Return vs Nifty])</f>
        <v>-0.15097441251351063</v>
      </c>
      <c r="I258">
        <v>-7.4018049368790697</v>
      </c>
      <c r="J258">
        <f>(Table2[[#This Row],[1M Return vs Nifty]]-AVERAGE(Table2[1M Return vs Nifty]))/_xlfn.STDEV.P(Table2[1M Return vs Nifty])</f>
        <v>-0.60709113824382643</v>
      </c>
      <c r="K258">
        <v>41.174741918162702</v>
      </c>
      <c r="L258">
        <f>(Table2[[#This Row],[6M Return vs Nifty]]-AVERAGE(Table2[6M Return vs Nifty]))/_xlfn.STDEV.P(Table2[6M Return vs Nifty])</f>
        <v>0.95858346401698002</v>
      </c>
      <c r="M258">
        <v>-5.0640105724767501</v>
      </c>
      <c r="N258">
        <f>(Table2[[#This Row],[1W Return vs Nifty]]-AVERAGE(Table2[1W Return vs Nifty]))/_xlfn.STDEV.P(Table2[1W Return vs Nifty])</f>
        <v>-1.0746307624319467</v>
      </c>
      <c r="O258">
        <v>1340.24</v>
      </c>
      <c r="P258">
        <v>1271.9204984119899</v>
      </c>
      <c r="Q258">
        <v>1048.44104865187</v>
      </c>
      <c r="R258">
        <v>48.078457141578198</v>
      </c>
      <c r="S258" s="1">
        <f>(Table2[[#This Row],[Close Price]]-Table2[[#This Row],[20D EMA]])/Table2[[#This Row],[20D EMA]]</f>
        <v>-5.6258580552736555E-3</v>
      </c>
      <c r="T258" s="1">
        <f>(Table2[[#This Row],[Close Price]]-Table2[[#This Row],[50D EMA]])/Table2[[#This Row],[50D EMA]]</f>
        <v>4.7785613695112368E-2</v>
      </c>
      <c r="U258" s="1">
        <f>(Table2[[#This Row],[Close Price]]-Table2[[#This Row],[200D EMA]])/Table2[[#This Row],[200D EMA]]</f>
        <v>0.27112535484340511</v>
      </c>
      <c r="V258">
        <v>1.5109080253788401</v>
      </c>
      <c r="W258">
        <v>1268</v>
      </c>
      <c r="X258">
        <v>1349</v>
      </c>
      <c r="Y258">
        <v>1268</v>
      </c>
      <c r="Z258">
        <v>1349</v>
      </c>
      <c r="AA258">
        <v>1248.5999999999999</v>
      </c>
      <c r="AB258">
        <v>1522.05</v>
      </c>
      <c r="AC258" s="1">
        <f>(Table2[[#This Row],[Close Price]]/Table2[[#This Row],[Day Low]])-1</f>
        <v>5.1025236593059908E-2</v>
      </c>
      <c r="AD258" s="1">
        <f>(Table2[[#This Row],[Day High]]/Table2[[#This Row],[Close Price]])-1</f>
        <v>1.2230809634576456E-2</v>
      </c>
      <c r="AE258" s="1">
        <f>(Table2[[#This Row],[Close Price]]/Table2[[#This Row],[Current Week Low]])-1</f>
        <v>5.1025236593059908E-2</v>
      </c>
      <c r="AF258" s="1">
        <f>(Table2[[#This Row],[Current Week High]]/Table2[[#This Row],[Close Price]])-1</f>
        <v>1.2230809634576456E-2</v>
      </c>
      <c r="AG258" s="1">
        <f>(Table2[[#This Row],[Close Price]]/Table2[[#This Row],[Current Month Low]])-1</f>
        <v>6.7355438090661579E-2</v>
      </c>
      <c r="AH258" s="1">
        <f>(Table2[[#This Row],[Current Month High]]/Table2[[#This Row],[Close Price]])-1</f>
        <v>0.14207998799429711</v>
      </c>
      <c r="AI258">
        <v>14.207998799429699</v>
      </c>
      <c r="AJ258">
        <v>65.758706467661597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0.14000000000000001</v>
      </c>
      <c r="AM258" t="s">
        <v>3215</v>
      </c>
      <c r="AN258">
        <v>-7.15</v>
      </c>
      <c r="AO258" t="s">
        <v>3214</v>
      </c>
      <c r="AP258">
        <v>3.5519349669833E-2</v>
      </c>
      <c r="AQ258">
        <f>(Table2[[#This Row],[Sharpe Ratio]]-AVERAGE(Table2[Sharpe Ratio]))/_xlfn.STDEV.P(Table2[Sharpe Ratio])</f>
        <v>-0.26945423983628275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-1.1435670890085863</v>
      </c>
      <c r="AS258">
        <f>_xlfn.RANK.AVG(Table2[[#This Row],[1Y Return vs Nifty Z-Score]],Table2[1Y Return vs Nifty Z-Score])</f>
        <v>336</v>
      </c>
      <c r="AT258">
        <f>_xlfn.RANK.AVG(Table2[[#This Row],[6M Return vs Nifty Z-Score]],Table2[6M Return vs Nifty Z-Score])</f>
        <v>103</v>
      </c>
      <c r="AU258">
        <f>_xlfn.RANK.AVG(Table2[[#This Row],[Sharpe Ratio Z-Score]],Table2[Sharpe Ratio Z-Score])</f>
        <v>406</v>
      </c>
      <c r="AV258">
        <f>(Table2[[#This Row],[Rank 1Y]]+Table2[[#This Row],[Rank 6M]]+Table2[[#This Row],[Rank Sharpe]])/3</f>
        <v>281.66666666666669</v>
      </c>
    </row>
    <row r="259" spans="1:48" x14ac:dyDescent="0.3">
      <c r="A259" t="s">
        <v>1030</v>
      </c>
      <c r="B259" t="s">
        <v>1031</v>
      </c>
      <c r="C259" t="s">
        <v>3167</v>
      </c>
      <c r="D259" t="s">
        <v>18</v>
      </c>
      <c r="E259">
        <v>13915.025772999999</v>
      </c>
      <c r="F259">
        <v>934.45</v>
      </c>
      <c r="G259">
        <v>54.510514400014003</v>
      </c>
      <c r="H259">
        <f>(Table2[[#This Row],[1Y Return vs Nifty]]-AVERAGE(Table2[1Y Return vs Nifty]))/_xlfn.STDEV.P(Table2[1Y Return vs Nifty])</f>
        <v>0.50714182408115727</v>
      </c>
      <c r="I259">
        <v>-7.4783225370080597</v>
      </c>
      <c r="J259">
        <f>(Table2[[#This Row],[1M Return vs Nifty]]-AVERAGE(Table2[1M Return vs Nifty]))/_xlfn.STDEV.P(Table2[1M Return vs Nifty])</f>
        <v>-0.61419060844313311</v>
      </c>
      <c r="K259">
        <v>-16.6473717905928</v>
      </c>
      <c r="L259">
        <f>(Table2[[#This Row],[6M Return vs Nifty]]-AVERAGE(Table2[6M Return vs Nifty]))/_xlfn.STDEV.P(Table2[6M Return vs Nifty])</f>
        <v>-0.85130530986678643</v>
      </c>
      <c r="M259">
        <v>1.66456519553202</v>
      </c>
      <c r="N259">
        <f>(Table2[[#This Row],[1W Return vs Nifty]]-AVERAGE(Table2[1W Return vs Nifty]))/_xlfn.STDEV.P(Table2[1W Return vs Nifty])</f>
        <v>0.24513165503246659</v>
      </c>
      <c r="O259">
        <v>919.54</v>
      </c>
      <c r="P259">
        <v>941.11699072061697</v>
      </c>
      <c r="Q259">
        <v>871.464855158501</v>
      </c>
      <c r="R259">
        <v>66.480413335033006</v>
      </c>
      <c r="S259" s="1">
        <f>(Table2[[#This Row],[Close Price]]-Table2[[#This Row],[20D EMA]])/Table2[[#This Row],[20D EMA]]</f>
        <v>1.6214629053657354E-2</v>
      </c>
      <c r="T259" s="1">
        <f>(Table2[[#This Row],[Close Price]]-Table2[[#This Row],[50D EMA]])/Table2[[#This Row],[50D EMA]]</f>
        <v>-7.0841253386701494E-3</v>
      </c>
      <c r="U259" s="1">
        <f>(Table2[[#This Row],[Close Price]]-Table2[[#This Row],[200D EMA]])/Table2[[#This Row],[200D EMA]]</f>
        <v>7.2275025743916421E-2</v>
      </c>
      <c r="V259">
        <v>0.43285012552172297</v>
      </c>
      <c r="W259">
        <v>923.05</v>
      </c>
      <c r="X259">
        <v>943.9</v>
      </c>
      <c r="Y259">
        <v>923.05</v>
      </c>
      <c r="Z259">
        <v>943.9</v>
      </c>
      <c r="AA259">
        <v>853.35</v>
      </c>
      <c r="AB259">
        <v>993.75</v>
      </c>
      <c r="AC259" s="1">
        <f>(Table2[[#This Row],[Close Price]]/Table2[[#This Row],[Day Low]])-1</f>
        <v>1.2350360218839729E-2</v>
      </c>
      <c r="AD259" s="1">
        <f>(Table2[[#This Row],[Day High]]/Table2[[#This Row],[Close Price]])-1</f>
        <v>1.0112900636738198E-2</v>
      </c>
      <c r="AE259" s="1">
        <f>(Table2[[#This Row],[Close Price]]/Table2[[#This Row],[Current Week Low]])-1</f>
        <v>1.2350360218839729E-2</v>
      </c>
      <c r="AF259" s="1">
        <f>(Table2[[#This Row],[Current Week High]]/Table2[[#This Row],[Close Price]])-1</f>
        <v>1.0112900636738198E-2</v>
      </c>
      <c r="AG259" s="1">
        <f>(Table2[[#This Row],[Close Price]]/Table2[[#This Row],[Current Month Low]])-1</f>
        <v>9.5037206304564359E-2</v>
      </c>
      <c r="AH259" s="1">
        <f>(Table2[[#This Row],[Current Month High]]/Table2[[#This Row],[Close Price]])-1</f>
        <v>6.3459789180801529E-2</v>
      </c>
      <c r="AI259">
        <v>36.443897479800903</v>
      </c>
      <c r="AJ259">
        <v>96.643518518518505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-0.14000000000000001</v>
      </c>
      <c r="AM259" t="s">
        <v>3214</v>
      </c>
      <c r="AN259">
        <v>6.04</v>
      </c>
      <c r="AO259" t="s">
        <v>3215</v>
      </c>
      <c r="AP259">
        <v>0.17272390757811301</v>
      </c>
      <c r="AQ259">
        <f>(Table2[[#This Row],[Sharpe Ratio]]-AVERAGE(Table2[Sharpe Ratio]))/_xlfn.STDEV.P(Table2[Sharpe Ratio])</f>
        <v>1.3133881029004357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173</v>
      </c>
      <c r="AT259">
        <f>_xlfn.RANK.AVG(Table2[[#This Row],[6M Return vs Nifty Z-Score]],Table2[6M Return vs Nifty Z-Score])</f>
        <v>606</v>
      </c>
      <c r="AU259">
        <f>_xlfn.RANK.AVG(Table2[[#This Row],[Sharpe Ratio Z-Score]],Table2[Sharpe Ratio Z-Score])</f>
        <v>72</v>
      </c>
      <c r="AV259">
        <f>(Table2[[#This Row],[Rank 1Y]]+Table2[[#This Row],[Rank 6M]]+Table2[[#This Row],[Rank Sharpe]])/3</f>
        <v>283.66666666666669</v>
      </c>
    </row>
    <row r="260" spans="1:48" x14ac:dyDescent="0.3">
      <c r="A260" t="s">
        <v>515</v>
      </c>
      <c r="B260" t="s">
        <v>516</v>
      </c>
      <c r="C260" t="s">
        <v>3176</v>
      </c>
      <c r="D260" t="s">
        <v>124</v>
      </c>
      <c r="E260">
        <v>42899.882688004996</v>
      </c>
      <c r="F260">
        <v>948.35</v>
      </c>
      <c r="G260">
        <v>41.027445898073701</v>
      </c>
      <c r="H260">
        <f>(Table2[[#This Row],[1Y Return vs Nifty]]-AVERAGE(Table2[1Y Return vs Nifty]))/_xlfn.STDEV.P(Table2[1Y Return vs Nifty])</f>
        <v>0.28083069176939507</v>
      </c>
      <c r="I260">
        <v>19.160389453320398</v>
      </c>
      <c r="J260">
        <f>(Table2[[#This Row],[1M Return vs Nifty]]-AVERAGE(Table2[1M Return vs Nifty]))/_xlfn.STDEV.P(Table2[1M Return vs Nifty])</f>
        <v>1.8574073194119172</v>
      </c>
      <c r="K260">
        <v>42.243598426250998</v>
      </c>
      <c r="L260">
        <f>(Table2[[#This Row],[6M Return vs Nifty]]-AVERAGE(Table2[6M Return vs Nifty]))/_xlfn.STDEV.P(Table2[6M Return vs Nifty])</f>
        <v>0.99203971925914491</v>
      </c>
      <c r="M260">
        <v>11.027647014065099</v>
      </c>
      <c r="N260">
        <f>(Table2[[#This Row],[1W Return vs Nifty]]-AVERAGE(Table2[1W Return vs Nifty]))/_xlfn.STDEV.P(Table2[1W Return vs Nifty])</f>
        <v>2.0816337502449889</v>
      </c>
      <c r="O260">
        <v>840.77</v>
      </c>
      <c r="P260">
        <v>792.55815296118999</v>
      </c>
      <c r="Q260">
        <v>686.80534707032803</v>
      </c>
      <c r="R260">
        <v>76.027211725536006</v>
      </c>
      <c r="S260" s="1">
        <f>(Table2[[#This Row],[Close Price]]-Table2[[#This Row],[20D EMA]])/Table2[[#This Row],[20D EMA]]</f>
        <v>0.12795413727892294</v>
      </c>
      <c r="T260" s="1">
        <f>(Table2[[#This Row],[Close Price]]-Table2[[#This Row],[50D EMA]])/Table2[[#This Row],[50D EMA]]</f>
        <v>0.19656834827417244</v>
      </c>
      <c r="U260" s="1">
        <f>(Table2[[#This Row],[Close Price]]-Table2[[#This Row],[200D EMA]])/Table2[[#This Row],[200D EMA]]</f>
        <v>0.38081336152278111</v>
      </c>
      <c r="V260">
        <v>1.26308074075806</v>
      </c>
      <c r="W260">
        <v>918.85</v>
      </c>
      <c r="X260">
        <v>960</v>
      </c>
      <c r="Y260">
        <v>918.85</v>
      </c>
      <c r="Z260">
        <v>960</v>
      </c>
      <c r="AA260">
        <v>732.75</v>
      </c>
      <c r="AB260">
        <v>960</v>
      </c>
      <c r="AC260" s="1">
        <f>(Table2[[#This Row],[Close Price]]/Table2[[#This Row],[Day Low]])-1</f>
        <v>3.2105349077651502E-2</v>
      </c>
      <c r="AD260" s="1">
        <f>(Table2[[#This Row],[Day High]]/Table2[[#This Row],[Close Price]])-1</f>
        <v>1.2284494121368672E-2</v>
      </c>
      <c r="AE260" s="1">
        <f>(Table2[[#This Row],[Close Price]]/Table2[[#This Row],[Current Week Low]])-1</f>
        <v>3.2105349077651502E-2</v>
      </c>
      <c r="AF260" s="1">
        <f>(Table2[[#This Row],[Current Week High]]/Table2[[#This Row],[Close Price]])-1</f>
        <v>1.2284494121368672E-2</v>
      </c>
      <c r="AG260" s="1">
        <f>(Table2[[#This Row],[Close Price]]/Table2[[#This Row],[Current Month Low]])-1</f>
        <v>0.2942340498123508</v>
      </c>
      <c r="AH260" s="1">
        <f>(Table2[[#This Row],[Current Month High]]/Table2[[#This Row],[Close Price]])-1</f>
        <v>1.2284494121368672E-2</v>
      </c>
      <c r="AI260">
        <v>1.2284494121368601</v>
      </c>
      <c r="AJ260">
        <v>92.754065040650403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0.21</v>
      </c>
      <c r="AM260" t="s">
        <v>3215</v>
      </c>
      <c r="AN260">
        <v>25.73</v>
      </c>
      <c r="AO260" t="s">
        <v>3215</v>
      </c>
      <c r="AQ260">
        <f>(Table2[[#This Row],[Sharpe Ratio]]-AVERAGE(Table2[Sharpe Ratio]))/_xlfn.STDEV.P(Table2[Sharpe Ratio])</f>
        <v>-0.67921854723973452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4.5326929334457109</v>
      </c>
      <c r="AS260">
        <f>_xlfn.RANK.AVG(Table2[[#This Row],[1Y Return vs Nifty Z-Score]],Table2[1Y Return vs Nifty Z-Score])</f>
        <v>226</v>
      </c>
      <c r="AT260">
        <f>_xlfn.RANK.AVG(Table2[[#This Row],[6M Return vs Nifty Z-Score]],Table2[6M Return vs Nifty Z-Score])</f>
        <v>100</v>
      </c>
      <c r="AU260">
        <f>_xlfn.RANK.AVG(Table2[[#This Row],[Sharpe Ratio Z-Score]],Table2[Sharpe Ratio Z-Score])</f>
        <v>527.5</v>
      </c>
      <c r="AV260">
        <f>(Table2[[#This Row],[Rank 1Y]]+Table2[[#This Row],[Rank 6M]]+Table2[[#This Row],[Rank Sharpe]])/3</f>
        <v>284.5</v>
      </c>
    </row>
    <row r="261" spans="1:48" x14ac:dyDescent="0.3">
      <c r="A261" t="s">
        <v>382</v>
      </c>
      <c r="B261" t="s">
        <v>383</v>
      </c>
      <c r="C261" t="s">
        <v>3176</v>
      </c>
      <c r="D261" t="s">
        <v>124</v>
      </c>
      <c r="E261">
        <v>65092.5041814</v>
      </c>
      <c r="F261">
        <v>790.5</v>
      </c>
      <c r="G261">
        <v>28.088542613927601</v>
      </c>
      <c r="H261">
        <f>(Table2[[#This Row],[1Y Return vs Nifty]]-AVERAGE(Table2[1Y Return vs Nifty]))/_xlfn.STDEV.P(Table2[1Y Return vs Nifty])</f>
        <v>6.3653284958319886E-2</v>
      </c>
      <c r="I261">
        <v>3.7548908200223101</v>
      </c>
      <c r="J261">
        <f>(Table2[[#This Row],[1M Return vs Nifty]]-AVERAGE(Table2[1M Return vs Nifty]))/_xlfn.STDEV.P(Table2[1M Return vs Nifty])</f>
        <v>0.42805148143230909</v>
      </c>
      <c r="K261">
        <v>-5.7439417085480899</v>
      </c>
      <c r="L261">
        <f>(Table2[[#This Row],[6M Return vs Nifty]]-AVERAGE(Table2[6M Return vs Nifty]))/_xlfn.STDEV.P(Table2[6M Return vs Nifty])</f>
        <v>-0.51001727253011031</v>
      </c>
      <c r="M261">
        <v>2.2633959900149998</v>
      </c>
      <c r="N261">
        <f>(Table2[[#This Row],[1W Return vs Nifty]]-AVERAGE(Table2[1W Return vs Nifty]))/_xlfn.STDEV.P(Table2[1W Return vs Nifty])</f>
        <v>0.36258806842927604</v>
      </c>
      <c r="O261">
        <v>761.79</v>
      </c>
      <c r="P261">
        <v>750.42400237460095</v>
      </c>
      <c r="Q261">
        <v>680.22634396847502</v>
      </c>
      <c r="R261">
        <v>65.768221802020406</v>
      </c>
      <c r="S261" s="1">
        <f>(Table2[[#This Row],[Close Price]]-Table2[[#This Row],[20D EMA]])/Table2[[#This Row],[20D EMA]]</f>
        <v>3.7687551687472974E-2</v>
      </c>
      <c r="T261" s="1">
        <f>(Table2[[#This Row],[Close Price]]-Table2[[#This Row],[50D EMA]])/Table2[[#This Row],[50D EMA]]</f>
        <v>5.3404472003273806E-2</v>
      </c>
      <c r="U261" s="1">
        <f>(Table2[[#This Row],[Close Price]]-Table2[[#This Row],[200D EMA]])/Table2[[#This Row],[200D EMA]]</f>
        <v>0.16211318042783066</v>
      </c>
      <c r="V261">
        <v>0.78880301363959404</v>
      </c>
      <c r="W261">
        <v>771.2</v>
      </c>
      <c r="X261">
        <v>794</v>
      </c>
      <c r="Y261">
        <v>771.2</v>
      </c>
      <c r="Z261">
        <v>794</v>
      </c>
      <c r="AA261">
        <v>710</v>
      </c>
      <c r="AB261">
        <v>803</v>
      </c>
      <c r="AC261" s="1">
        <f>(Table2[[#This Row],[Close Price]]/Table2[[#This Row],[Day Low]])-1</f>
        <v>2.5025933609958528E-2</v>
      </c>
      <c r="AD261" s="1">
        <f>(Table2[[#This Row],[Day High]]/Table2[[#This Row],[Close Price]])-1</f>
        <v>4.4275774826059155E-3</v>
      </c>
      <c r="AE261" s="1">
        <f>(Table2[[#This Row],[Close Price]]/Table2[[#This Row],[Current Week Low]])-1</f>
        <v>2.5025933609958528E-2</v>
      </c>
      <c r="AF261" s="1">
        <f>(Table2[[#This Row],[Current Week High]]/Table2[[#This Row],[Close Price]])-1</f>
        <v>4.4275774826059155E-3</v>
      </c>
      <c r="AG261" s="1">
        <f>(Table2[[#This Row],[Close Price]]/Table2[[#This Row],[Current Month Low]])-1</f>
        <v>0.11338028169014081</v>
      </c>
      <c r="AH261" s="1">
        <f>(Table2[[#This Row],[Current Month High]]/Table2[[#This Row],[Close Price]])-1</f>
        <v>1.5812776723592714E-2</v>
      </c>
      <c r="AI261">
        <v>7.2738772928526201</v>
      </c>
      <c r="AJ261">
        <v>85.063794919817397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-0.04</v>
      </c>
      <c r="AM261" t="s">
        <v>3214</v>
      </c>
      <c r="AN261">
        <v>5.38</v>
      </c>
      <c r="AO261" t="s">
        <v>3215</v>
      </c>
      <c r="AP261">
        <v>0.172272726696797</v>
      </c>
      <c r="AQ261">
        <f>(Table2[[#This Row],[Sharpe Ratio]]-AVERAGE(Table2[Sharpe Ratio]))/_xlfn.STDEV.P(Table2[Sharpe Ratio])</f>
        <v>1.3081831139841225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1.6524586762739171</v>
      </c>
      <c r="AS261">
        <f>_xlfn.RANK.AVG(Table2[[#This Row],[1Y Return vs Nifty Z-Score]],Table2[1Y Return vs Nifty Z-Score])</f>
        <v>281</v>
      </c>
      <c r="AT261">
        <f>_xlfn.RANK.AVG(Table2[[#This Row],[6M Return vs Nifty Z-Score]],Table2[6M Return vs Nifty Z-Score])</f>
        <v>501</v>
      </c>
      <c r="AU261">
        <f>_xlfn.RANK.AVG(Table2[[#This Row],[Sharpe Ratio Z-Score]],Table2[Sharpe Ratio Z-Score])</f>
        <v>74</v>
      </c>
      <c r="AV261">
        <f>(Table2[[#This Row],[Rank 1Y]]+Table2[[#This Row],[Rank 6M]]+Table2[[#This Row],[Rank Sharpe]])/3</f>
        <v>285.33333333333331</v>
      </c>
    </row>
    <row r="262" spans="1:48" x14ac:dyDescent="0.3">
      <c r="A262" t="s">
        <v>933</v>
      </c>
      <c r="B262" t="s">
        <v>934</v>
      </c>
      <c r="C262" t="s">
        <v>3181</v>
      </c>
      <c r="D262" t="s">
        <v>935</v>
      </c>
      <c r="E262">
        <v>16528.309364875</v>
      </c>
      <c r="F262">
        <v>1388.75</v>
      </c>
      <c r="G262">
        <v>74.599526944456699</v>
      </c>
      <c r="H262">
        <f>(Table2[[#This Row],[1Y Return vs Nifty]]-AVERAGE(Table2[1Y Return vs Nifty]))/_xlfn.STDEV.P(Table2[1Y Return vs Nifty])</f>
        <v>0.84433266274698249</v>
      </c>
      <c r="I262">
        <v>8.7910576938950609</v>
      </c>
      <c r="J262">
        <f>(Table2[[#This Row],[1M Return vs Nifty]]-AVERAGE(Table2[1M Return vs Nifty]))/_xlfn.STDEV.P(Table2[1M Return vs Nifty])</f>
        <v>0.89531805251560048</v>
      </c>
      <c r="K262">
        <v>-29.153200363941099</v>
      </c>
      <c r="L262">
        <f>(Table2[[#This Row],[6M Return vs Nifty]]-AVERAGE(Table2[6M Return vs Nifty]))/_xlfn.STDEV.P(Table2[6M Return vs Nifty])</f>
        <v>-1.2427499889220011</v>
      </c>
      <c r="M262">
        <v>-0.57608487364017702</v>
      </c>
      <c r="N262">
        <f>(Table2[[#This Row],[1W Return vs Nifty]]-AVERAGE(Table2[1W Return vs Nifty]))/_xlfn.STDEV.P(Table2[1W Return vs Nifty])</f>
        <v>-0.19435596522177104</v>
      </c>
      <c r="O262">
        <v>1358.46</v>
      </c>
      <c r="P262">
        <v>1348.4627682764401</v>
      </c>
      <c r="Q262">
        <v>1242.68729366873</v>
      </c>
      <c r="R262">
        <v>54.894131221465898</v>
      </c>
      <c r="S262" s="1">
        <f>(Table2[[#This Row],[Close Price]]-Table2[[#This Row],[20D EMA]])/Table2[[#This Row],[20D EMA]]</f>
        <v>2.2297307244968541E-2</v>
      </c>
      <c r="T262" s="1">
        <f>(Table2[[#This Row],[Close Price]]-Table2[[#This Row],[50D EMA]])/Table2[[#This Row],[50D EMA]]</f>
        <v>2.9876413847935667E-2</v>
      </c>
      <c r="U262" s="1">
        <f>(Table2[[#This Row],[Close Price]]-Table2[[#This Row],[200D EMA]])/Table2[[#This Row],[200D EMA]]</f>
        <v>0.11753778048221253</v>
      </c>
      <c r="V262">
        <v>1.5426111374439599</v>
      </c>
      <c r="W262">
        <v>1384.05</v>
      </c>
      <c r="X262">
        <v>1418</v>
      </c>
      <c r="Y262">
        <v>1384.05</v>
      </c>
      <c r="Z262">
        <v>1418</v>
      </c>
      <c r="AA262">
        <v>1225.05</v>
      </c>
      <c r="AB262">
        <v>1464.9</v>
      </c>
      <c r="AC262" s="1">
        <f>(Table2[[#This Row],[Close Price]]/Table2[[#This Row],[Day Low]])-1</f>
        <v>3.3958310754669263E-3</v>
      </c>
      <c r="AD262" s="1">
        <f>(Table2[[#This Row],[Day High]]/Table2[[#This Row],[Close Price]])-1</f>
        <v>2.1062106210621101E-2</v>
      </c>
      <c r="AE262" s="1">
        <f>(Table2[[#This Row],[Close Price]]/Table2[[#This Row],[Current Week Low]])-1</f>
        <v>3.3958310754669263E-3</v>
      </c>
      <c r="AF262" s="1">
        <f>(Table2[[#This Row],[Current Week High]]/Table2[[#This Row],[Close Price]])-1</f>
        <v>2.1062106210621101E-2</v>
      </c>
      <c r="AG262" s="1">
        <f>(Table2[[#This Row],[Close Price]]/Table2[[#This Row],[Current Month Low]])-1</f>
        <v>0.1336271988898412</v>
      </c>
      <c r="AH262" s="1">
        <f>(Table2[[#This Row],[Current Month High]]/Table2[[#This Row],[Close Price]])-1</f>
        <v>5.4833483348334822E-2</v>
      </c>
      <c r="AI262">
        <v>22.052205220522001</v>
      </c>
      <c r="AJ262">
        <v>111.280998022212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-0.06</v>
      </c>
      <c r="AM262" t="s">
        <v>3214</v>
      </c>
      <c r="AN262">
        <v>11.26</v>
      </c>
      <c r="AO262" t="s">
        <v>3215</v>
      </c>
      <c r="AP262">
        <v>0.18036413216264399</v>
      </c>
      <c r="AQ262">
        <f>(Table2[[#This Row],[Sharpe Ratio]]-AVERAGE(Table2[Sharpe Ratio]))/_xlfn.STDEV.P(Table2[Sharpe Ratio])</f>
        <v>1.4015285492877776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1.7040733104065884</v>
      </c>
      <c r="AS262">
        <f>_xlfn.RANK.AVG(Table2[[#This Row],[1Y Return vs Nifty Z-Score]],Table2[1Y Return vs Nifty Z-Score])</f>
        <v>112</v>
      </c>
      <c r="AT262">
        <f>_xlfn.RANK.AVG(Table2[[#This Row],[6M Return vs Nifty Z-Score]],Table2[6M Return vs Nifty Z-Score])</f>
        <v>689</v>
      </c>
      <c r="AU262">
        <f>_xlfn.RANK.AVG(Table2[[#This Row],[Sharpe Ratio Z-Score]],Table2[Sharpe Ratio Z-Score])</f>
        <v>59</v>
      </c>
      <c r="AV262">
        <f>(Table2[[#This Row],[Rank 1Y]]+Table2[[#This Row],[Rank 6M]]+Table2[[#This Row],[Rank Sharpe]])/3</f>
        <v>286.66666666666669</v>
      </c>
    </row>
    <row r="263" spans="1:48" x14ac:dyDescent="0.3">
      <c r="A263" t="s">
        <v>264</v>
      </c>
      <c r="B263" t="s">
        <v>265</v>
      </c>
      <c r="C263" t="s">
        <v>3179</v>
      </c>
      <c r="D263" t="s">
        <v>127</v>
      </c>
      <c r="E263">
        <v>104801.401588619</v>
      </c>
      <c r="F263">
        <v>8100.7</v>
      </c>
      <c r="G263">
        <v>65.450576687040893</v>
      </c>
      <c r="H263">
        <f>(Table2[[#This Row],[1Y Return vs Nifty]]-AVERAGE(Table2[1Y Return vs Nifty]))/_xlfn.STDEV.P(Table2[1Y Return vs Nifty])</f>
        <v>0.69076900682386677</v>
      </c>
      <c r="I263">
        <v>3.84911720247645</v>
      </c>
      <c r="J263">
        <f>(Table2[[#This Row],[1M Return vs Nifty]]-AVERAGE(Table2[1M Return vs Nifty]))/_xlfn.STDEV.P(Table2[1M Return vs Nifty])</f>
        <v>0.43679401116525879</v>
      </c>
      <c r="K263">
        <v>26.2855023528011</v>
      </c>
      <c r="L263">
        <f>(Table2[[#This Row],[6M Return vs Nifty]]-AVERAGE(Table2[6M Return vs Nifty]))/_xlfn.STDEV.P(Table2[6M Return vs Nifty])</f>
        <v>0.49253568726589431</v>
      </c>
      <c r="M263">
        <v>0.94604275411801397</v>
      </c>
      <c r="N263">
        <f>(Table2[[#This Row],[1W Return vs Nifty]]-AVERAGE(Table2[1W Return vs Nifty]))/_xlfn.STDEV.P(Table2[1W Return vs Nifty])</f>
        <v>0.10419857394989879</v>
      </c>
      <c r="O263">
        <v>7839.26</v>
      </c>
      <c r="P263">
        <v>7479.4907009973504</v>
      </c>
      <c r="Q263">
        <v>6326.6788143815402</v>
      </c>
      <c r="R263">
        <v>63.0083395422892</v>
      </c>
      <c r="S263" s="1">
        <f>(Table2[[#This Row],[Close Price]]-Table2[[#This Row],[20D EMA]])/Table2[[#This Row],[20D EMA]]</f>
        <v>3.3350086615318228E-2</v>
      </c>
      <c r="T263" s="1">
        <f>(Table2[[#This Row],[Close Price]]-Table2[[#This Row],[50D EMA]])/Table2[[#This Row],[50D EMA]]</f>
        <v>8.3055026583536556E-2</v>
      </c>
      <c r="U263" s="1">
        <f>(Table2[[#This Row],[Close Price]]-Table2[[#This Row],[200D EMA]])/Table2[[#This Row],[200D EMA]]</f>
        <v>0.2804032317218047</v>
      </c>
      <c r="V263">
        <v>1.10302106501515</v>
      </c>
      <c r="W263">
        <v>8027.6</v>
      </c>
      <c r="X263">
        <v>8214.2000000000007</v>
      </c>
      <c r="Y263">
        <v>8027.6</v>
      </c>
      <c r="Z263">
        <v>8214.2000000000007</v>
      </c>
      <c r="AA263">
        <v>7264.05</v>
      </c>
      <c r="AB263">
        <v>8260.35</v>
      </c>
      <c r="AC263" s="1">
        <f>(Table2[[#This Row],[Close Price]]/Table2[[#This Row],[Day Low]])-1</f>
        <v>9.1060840101648832E-3</v>
      </c>
      <c r="AD263" s="1">
        <f>(Table2[[#This Row],[Day High]]/Table2[[#This Row],[Close Price]])-1</f>
        <v>1.4011134840199002E-2</v>
      </c>
      <c r="AE263" s="1">
        <f>(Table2[[#This Row],[Close Price]]/Table2[[#This Row],[Current Week Low]])-1</f>
        <v>9.1060840101648832E-3</v>
      </c>
      <c r="AF263" s="1">
        <f>(Table2[[#This Row],[Current Week High]]/Table2[[#This Row],[Close Price]])-1</f>
        <v>1.4011134840199002E-2</v>
      </c>
      <c r="AG263" s="1">
        <f>(Table2[[#This Row],[Close Price]]/Table2[[#This Row],[Current Month Low]])-1</f>
        <v>0.1151767953139089</v>
      </c>
      <c r="AH263" s="1">
        <f>(Table2[[#This Row],[Current Month High]]/Table2[[#This Row],[Close Price]])-1</f>
        <v>1.9708173367733783E-2</v>
      </c>
      <c r="AI263">
        <v>1.9708173367733699</v>
      </c>
      <c r="AJ263">
        <v>103.942548558049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0.09</v>
      </c>
      <c r="AM263" t="s">
        <v>3215</v>
      </c>
      <c r="AN263">
        <v>4.01</v>
      </c>
      <c r="AO263" t="s">
        <v>3215</v>
      </c>
      <c r="AP263">
        <v>-1.33683612893E-3</v>
      </c>
      <c r="AQ263">
        <f>(Table2[[#This Row],[Sharpe Ratio]]-AVERAGE(Table2[Sharpe Ratio]))/_xlfn.STDEV.P(Table2[Sharpe Ratio])</f>
        <v>-0.69464078147473107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1.0296564977301876</v>
      </c>
      <c r="AS263">
        <f>_xlfn.RANK.AVG(Table2[[#This Row],[1Y Return vs Nifty Z-Score]],Table2[1Y Return vs Nifty Z-Score])</f>
        <v>135</v>
      </c>
      <c r="AT263">
        <f>_xlfn.RANK.AVG(Table2[[#This Row],[6M Return vs Nifty Z-Score]],Table2[6M Return vs Nifty Z-Score])</f>
        <v>174</v>
      </c>
      <c r="AU263">
        <f>_xlfn.RANK.AVG(Table2[[#This Row],[Sharpe Ratio Z-Score]],Table2[Sharpe Ratio Z-Score])</f>
        <v>556</v>
      </c>
      <c r="AV263">
        <f>(Table2[[#This Row],[Rank 1Y]]+Table2[[#This Row],[Rank 6M]]+Table2[[#This Row],[Rank Sharpe]])/3</f>
        <v>288.33333333333331</v>
      </c>
    </row>
    <row r="264" spans="1:48" x14ac:dyDescent="0.3">
      <c r="A264" t="s">
        <v>704</v>
      </c>
      <c r="B264" t="s">
        <v>705</v>
      </c>
      <c r="C264" t="s">
        <v>3181</v>
      </c>
      <c r="D264" t="s">
        <v>440</v>
      </c>
      <c r="E264">
        <v>25707.292379999999</v>
      </c>
      <c r="F264">
        <v>3667.65</v>
      </c>
      <c r="G264">
        <v>8.9036171329919291</v>
      </c>
      <c r="H264">
        <f>(Table2[[#This Row],[1Y Return vs Nifty]]-AVERAGE(Table2[1Y Return vs Nifty]))/_xlfn.STDEV.P(Table2[1Y Return vs Nifty])</f>
        <v>-0.25836259801984074</v>
      </c>
      <c r="I264">
        <v>-2.3878909839629801</v>
      </c>
      <c r="J264">
        <f>(Table2[[#This Row],[1M Return vs Nifty]]-AVERAGE(Table2[1M Return vs Nifty]))/_xlfn.STDEV.P(Table2[1M Return vs Nifty])</f>
        <v>-0.14188924180941356</v>
      </c>
      <c r="K264">
        <v>14.7639797275862</v>
      </c>
      <c r="L264">
        <f>(Table2[[#This Row],[6M Return vs Nifty]]-AVERAGE(Table2[6M Return vs Nifty]))/_xlfn.STDEV.P(Table2[6M Return vs Nifty])</f>
        <v>0.13190074814109495</v>
      </c>
      <c r="M264">
        <v>-0.79314382528701899</v>
      </c>
      <c r="N264">
        <f>(Table2[[#This Row],[1W Return vs Nifty]]-AVERAGE(Table2[1W Return vs Nifty]))/_xlfn.STDEV.P(Table2[1W Return vs Nifty])</f>
        <v>-0.23693053919324064</v>
      </c>
      <c r="O264">
        <v>3689.57</v>
      </c>
      <c r="P264">
        <v>3641.26927714368</v>
      </c>
      <c r="Q264">
        <v>3334.5852824931499</v>
      </c>
      <c r="R264">
        <v>42.897084683215802</v>
      </c>
      <c r="S264" s="1">
        <f>(Table2[[#This Row],[Close Price]]-Table2[[#This Row],[20D EMA]])/Table2[[#This Row],[20D EMA]]</f>
        <v>-5.9410717238052328E-3</v>
      </c>
      <c r="T264" s="1">
        <f>(Table2[[#This Row],[Close Price]]-Table2[[#This Row],[50D EMA]])/Table2[[#This Row],[50D EMA]]</f>
        <v>7.2449250106034141E-3</v>
      </c>
      <c r="U264" s="1">
        <f>(Table2[[#This Row],[Close Price]]-Table2[[#This Row],[200D EMA]])/Table2[[#This Row],[200D EMA]]</f>
        <v>9.9881901133393625E-2</v>
      </c>
      <c r="V264">
        <v>1.08269474462214</v>
      </c>
      <c r="W264">
        <v>3569.6</v>
      </c>
      <c r="X264">
        <v>3685.25</v>
      </c>
      <c r="Y264">
        <v>3569.6</v>
      </c>
      <c r="Z264">
        <v>3685.25</v>
      </c>
      <c r="AA264">
        <v>3569.6</v>
      </c>
      <c r="AB264">
        <v>3978.5</v>
      </c>
      <c r="AC264" s="1">
        <f>(Table2[[#This Row],[Close Price]]/Table2[[#This Row],[Day Low]])-1</f>
        <v>2.7468063648588226E-2</v>
      </c>
      <c r="AD264" s="1">
        <f>(Table2[[#This Row],[Day High]]/Table2[[#This Row],[Close Price]])-1</f>
        <v>4.7987130724032045E-3</v>
      </c>
      <c r="AE264" s="1">
        <f>(Table2[[#This Row],[Close Price]]/Table2[[#This Row],[Current Week Low]])-1</f>
        <v>2.7468063648588226E-2</v>
      </c>
      <c r="AF264" s="1">
        <f>(Table2[[#This Row],[Current Week High]]/Table2[[#This Row],[Close Price]])-1</f>
        <v>4.7987130724032045E-3</v>
      </c>
      <c r="AG264" s="1">
        <f>(Table2[[#This Row],[Close Price]]/Table2[[#This Row],[Current Month Low]])-1</f>
        <v>2.7468063648588226E-2</v>
      </c>
      <c r="AH264" s="1">
        <f>(Table2[[#This Row],[Current Month High]]/Table2[[#This Row],[Close Price]])-1</f>
        <v>8.4754543099805124E-2</v>
      </c>
      <c r="AI264">
        <v>8.4754543099805097</v>
      </c>
      <c r="AJ264">
        <v>45.239085239085199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-0.05</v>
      </c>
      <c r="AM264" t="s">
        <v>3214</v>
      </c>
      <c r="AN264">
        <v>-4.97</v>
      </c>
      <c r="AO264" t="s">
        <v>3214</v>
      </c>
      <c r="AP264">
        <v>0.103035367922004</v>
      </c>
      <c r="AQ264">
        <f>(Table2[[#This Row],[Sharpe Ratio]]-AVERAGE(Table2[Sharpe Ratio]))/_xlfn.STDEV.P(Table2[Sharpe Ratio])</f>
        <v>0.50943542776471018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4.1537968833101901E-3</v>
      </c>
      <c r="AS264">
        <f>_xlfn.RANK.AVG(Table2[[#This Row],[1Y Return vs Nifty Z-Score]],Table2[1Y Return vs Nifty Z-Score])</f>
        <v>377</v>
      </c>
      <c r="AT264">
        <f>_xlfn.RANK.AVG(Table2[[#This Row],[6M Return vs Nifty Z-Score]],Table2[6M Return vs Nifty Z-Score])</f>
        <v>271</v>
      </c>
      <c r="AU264">
        <f>_xlfn.RANK.AVG(Table2[[#This Row],[Sharpe Ratio Z-Score]],Table2[Sharpe Ratio Z-Score])</f>
        <v>218</v>
      </c>
      <c r="AV264">
        <f>(Table2[[#This Row],[Rank 1Y]]+Table2[[#This Row],[Rank 6M]]+Table2[[#This Row],[Rank Sharpe]])/3</f>
        <v>288.66666666666669</v>
      </c>
    </row>
    <row r="265" spans="1:48" x14ac:dyDescent="0.3">
      <c r="A265" t="s">
        <v>908</v>
      </c>
      <c r="B265" t="s">
        <v>909</v>
      </c>
      <c r="C265" t="s">
        <v>3180</v>
      </c>
      <c r="D265" t="s">
        <v>445</v>
      </c>
      <c r="E265">
        <v>17139.197678050001</v>
      </c>
      <c r="F265">
        <v>1200.5</v>
      </c>
      <c r="G265">
        <v>9.0521123580869407</v>
      </c>
      <c r="H265">
        <f>(Table2[[#This Row],[1Y Return vs Nifty]]-AVERAGE(Table2[1Y Return vs Nifty]))/_xlfn.STDEV.P(Table2[1Y Return vs Nifty])</f>
        <v>-0.25587012959328737</v>
      </c>
      <c r="I265">
        <v>-9.8218666019927401</v>
      </c>
      <c r="J265">
        <f>(Table2[[#This Row],[1M Return vs Nifty]]-AVERAGE(Table2[1M Return vs Nifty]))/_xlfn.STDEV.P(Table2[1M Return vs Nifty])</f>
        <v>-0.83162974953058921</v>
      </c>
      <c r="K265">
        <v>4.7647067100739404</v>
      </c>
      <c r="L265">
        <f>(Table2[[#This Row],[6M Return vs Nifty]]-AVERAGE(Table2[6M Return vs Nifty]))/_xlfn.STDEV.P(Table2[6M Return vs Nifty])</f>
        <v>-0.18108628779726671</v>
      </c>
      <c r="M265">
        <v>-1.15217286538263</v>
      </c>
      <c r="N265">
        <f>(Table2[[#This Row],[1W Return vs Nifty]]-AVERAGE(Table2[1W Return vs Nifty]))/_xlfn.STDEV.P(Table2[1W Return vs Nifty])</f>
        <v>-0.30735153915423774</v>
      </c>
      <c r="O265">
        <v>1248.3499999999999</v>
      </c>
      <c r="P265">
        <v>1269.3829083606699</v>
      </c>
      <c r="Q265">
        <v>1124.22240587653</v>
      </c>
      <c r="R265">
        <v>28.5842468007211</v>
      </c>
      <c r="S265" s="1">
        <f>(Table2[[#This Row],[Close Price]]-Table2[[#This Row],[20D EMA]])/Table2[[#This Row],[20D EMA]]</f>
        <v>-3.8330596387231075E-2</v>
      </c>
      <c r="T265" s="1">
        <f>(Table2[[#This Row],[Close Price]]-Table2[[#This Row],[50D EMA]])/Table2[[#This Row],[50D EMA]]</f>
        <v>-5.4264877766180095E-2</v>
      </c>
      <c r="U265" s="1">
        <f>(Table2[[#This Row],[Close Price]]-Table2[[#This Row],[200D EMA]])/Table2[[#This Row],[200D EMA]]</f>
        <v>6.7849202902158928E-2</v>
      </c>
      <c r="V265">
        <v>0.31756667184221399</v>
      </c>
      <c r="W265">
        <v>1181.25</v>
      </c>
      <c r="X265">
        <v>1218</v>
      </c>
      <c r="Y265">
        <v>1181.25</v>
      </c>
      <c r="Z265">
        <v>1218</v>
      </c>
      <c r="AA265">
        <v>1181.25</v>
      </c>
      <c r="AB265">
        <v>1349.4</v>
      </c>
      <c r="AC265" s="1">
        <f>(Table2[[#This Row],[Close Price]]/Table2[[#This Row],[Day Low]])-1</f>
        <v>1.6296296296296253E-2</v>
      </c>
      <c r="AD265" s="1">
        <f>(Table2[[#This Row],[Day High]]/Table2[[#This Row],[Close Price]])-1</f>
        <v>1.4577259475218707E-2</v>
      </c>
      <c r="AE265" s="1">
        <f>(Table2[[#This Row],[Close Price]]/Table2[[#This Row],[Current Week Low]])-1</f>
        <v>1.6296296296296253E-2</v>
      </c>
      <c r="AF265" s="1">
        <f>(Table2[[#This Row],[Current Week High]]/Table2[[#This Row],[Close Price]])-1</f>
        <v>1.4577259475218707E-2</v>
      </c>
      <c r="AG265" s="1">
        <f>(Table2[[#This Row],[Close Price]]/Table2[[#This Row],[Current Month Low]])-1</f>
        <v>1.6296296296296253E-2</v>
      </c>
      <c r="AH265" s="1">
        <f>(Table2[[#This Row],[Current Month High]]/Table2[[#This Row],[Close Price]])-1</f>
        <v>0.12403165347771772</v>
      </c>
      <c r="AI265">
        <v>28.588088296543098</v>
      </c>
      <c r="AJ265">
        <v>65.017182130584104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</v>
      </c>
      <c r="AM265" t="s">
        <v>3214</v>
      </c>
      <c r="AN265">
        <v>-6.15</v>
      </c>
      <c r="AO265" t="s">
        <v>3214</v>
      </c>
      <c r="AP265">
        <v>0.14076316051066001</v>
      </c>
      <c r="AQ265">
        <f>(Table2[[#This Row],[Sharpe Ratio]]-AVERAGE(Table2[Sharpe Ratio]))/_xlfn.STDEV.P(Table2[Sharpe Ratio])</f>
        <v>0.94467714653642654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375</v>
      </c>
      <c r="AT265">
        <f>_xlfn.RANK.AVG(Table2[[#This Row],[6M Return vs Nifty Z-Score]],Table2[6M Return vs Nifty Z-Score])</f>
        <v>374</v>
      </c>
      <c r="AU265">
        <f>_xlfn.RANK.AVG(Table2[[#This Row],[Sharpe Ratio Z-Score]],Table2[Sharpe Ratio Z-Score])</f>
        <v>118</v>
      </c>
      <c r="AV265">
        <f>(Table2[[#This Row],[Rank 1Y]]+Table2[[#This Row],[Rank 6M]]+Table2[[#This Row],[Rank Sharpe]])/3</f>
        <v>289</v>
      </c>
    </row>
    <row r="266" spans="1:48" x14ac:dyDescent="0.3">
      <c r="A266" t="s">
        <v>1421</v>
      </c>
      <c r="B266" t="s">
        <v>1422</v>
      </c>
      <c r="C266" t="s">
        <v>3181</v>
      </c>
      <c r="D266" t="s">
        <v>124</v>
      </c>
      <c r="E266">
        <v>7804.8306775600004</v>
      </c>
      <c r="F266">
        <v>719.35</v>
      </c>
      <c r="G266">
        <v>17.571975877863299</v>
      </c>
      <c r="H266">
        <f>(Table2[[#This Row],[1Y Return vs Nifty]]-AVERAGE(Table2[1Y Return vs Nifty]))/_xlfn.STDEV.P(Table2[1Y Return vs Nifty])</f>
        <v>-0.11286559319826783</v>
      </c>
      <c r="I266">
        <v>6.3926927590208198</v>
      </c>
      <c r="J266">
        <f>(Table2[[#This Row],[1M Return vs Nifty]]-AVERAGE(Table2[1M Return vs Nifty]))/_xlfn.STDEV.P(Table2[1M Return vs Nifty])</f>
        <v>0.67279251128719753</v>
      </c>
      <c r="K266">
        <v>20.7783244256104</v>
      </c>
      <c r="L266">
        <f>(Table2[[#This Row],[6M Return vs Nifty]]-AVERAGE(Table2[6M Return vs Nifty]))/_xlfn.STDEV.P(Table2[6M Return vs Nifty])</f>
        <v>0.32015562595565472</v>
      </c>
      <c r="M266">
        <v>10.3207815282189</v>
      </c>
      <c r="N266">
        <f>(Table2[[#This Row],[1W Return vs Nifty]]-AVERAGE(Table2[1W Return vs Nifty]))/_xlfn.STDEV.P(Table2[1W Return vs Nifty])</f>
        <v>1.9429870983252746</v>
      </c>
      <c r="O266">
        <v>681.99</v>
      </c>
      <c r="P266">
        <v>658.65151527185299</v>
      </c>
      <c r="Q266">
        <v>606.01096408020601</v>
      </c>
      <c r="R266">
        <v>67.5648529495719</v>
      </c>
      <c r="S266" s="1">
        <f>(Table2[[#This Row],[Close Price]]-Table2[[#This Row],[20D EMA]])/Table2[[#This Row],[20D EMA]]</f>
        <v>5.4780861889470539E-2</v>
      </c>
      <c r="T266" s="1">
        <f>(Table2[[#This Row],[Close Price]]-Table2[[#This Row],[50D EMA]])/Table2[[#This Row],[50D EMA]]</f>
        <v>9.2155689800689569E-2</v>
      </c>
      <c r="U266" s="1">
        <f>(Table2[[#This Row],[Close Price]]-Table2[[#This Row],[200D EMA]])/Table2[[#This Row],[200D EMA]]</f>
        <v>0.18702472832619166</v>
      </c>
      <c r="V266">
        <v>1.36748455987091</v>
      </c>
      <c r="W266">
        <v>713.05</v>
      </c>
      <c r="X266">
        <v>731.8</v>
      </c>
      <c r="Y266">
        <v>713.05</v>
      </c>
      <c r="Z266">
        <v>731.8</v>
      </c>
      <c r="AA266">
        <v>630.1</v>
      </c>
      <c r="AB266">
        <v>735.85</v>
      </c>
      <c r="AC266" s="1">
        <f>(Table2[[#This Row],[Close Price]]/Table2[[#This Row],[Day Low]])-1</f>
        <v>8.8352850431248076E-3</v>
      </c>
      <c r="AD266" s="1">
        <f>(Table2[[#This Row],[Day High]]/Table2[[#This Row],[Close Price]])-1</f>
        <v>1.7307291304649919E-2</v>
      </c>
      <c r="AE266" s="1">
        <f>(Table2[[#This Row],[Close Price]]/Table2[[#This Row],[Current Week Low]])-1</f>
        <v>8.8352850431248076E-3</v>
      </c>
      <c r="AF266" s="1">
        <f>(Table2[[#This Row],[Current Week High]]/Table2[[#This Row],[Close Price]])-1</f>
        <v>1.7307291304649919E-2</v>
      </c>
      <c r="AG266" s="1">
        <f>(Table2[[#This Row],[Close Price]]/Table2[[#This Row],[Current Month Low]])-1</f>
        <v>0.14164418346294227</v>
      </c>
      <c r="AH266" s="1">
        <f>(Table2[[#This Row],[Current Month High]]/Table2[[#This Row],[Close Price]])-1</f>
        <v>2.2937374018210832E-2</v>
      </c>
      <c r="AI266">
        <v>17.001459651073802</v>
      </c>
      <c r="AJ266">
        <v>59.571872227151701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</v>
      </c>
      <c r="AM266">
        <v>0</v>
      </c>
      <c r="AN266">
        <v>9.98</v>
      </c>
      <c r="AO266" t="s">
        <v>3215</v>
      </c>
      <c r="AP266">
        <v>6.2231279328686002E-2</v>
      </c>
      <c r="AQ266">
        <f>(Table2[[#This Row],[Sharpe Ratio]]-AVERAGE(Table2[Sharpe Ratio]))/_xlfn.STDEV.P(Table2[Sharpe Ratio])</f>
        <v>3.8704424604745762E-2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2.861774066974605</v>
      </c>
      <c r="AS266">
        <f>_xlfn.RANK.AVG(Table2[[#This Row],[1Y Return vs Nifty Z-Score]],Table2[1Y Return vs Nifty Z-Score])</f>
        <v>328</v>
      </c>
      <c r="AT266">
        <f>_xlfn.RANK.AVG(Table2[[#This Row],[6M Return vs Nifty Z-Score]],Table2[6M Return vs Nifty Z-Score])</f>
        <v>207</v>
      </c>
      <c r="AU266">
        <f>_xlfn.RANK.AVG(Table2[[#This Row],[Sharpe Ratio Z-Score]],Table2[Sharpe Ratio Z-Score])</f>
        <v>335</v>
      </c>
      <c r="AV266">
        <f>(Table2[[#This Row],[Rank 1Y]]+Table2[[#This Row],[Rank 6M]]+Table2[[#This Row],[Rank Sharpe]])/3</f>
        <v>290</v>
      </c>
    </row>
    <row r="267" spans="1:48" x14ac:dyDescent="0.3">
      <c r="A267" t="s">
        <v>1519</v>
      </c>
      <c r="B267" t="s">
        <v>1520</v>
      </c>
      <c r="C267" t="s">
        <v>613</v>
      </c>
      <c r="D267" t="s">
        <v>465</v>
      </c>
      <c r="E267">
        <v>6928.3736191999997</v>
      </c>
      <c r="F267">
        <v>970.25</v>
      </c>
      <c r="G267">
        <v>-6.0515874146845503</v>
      </c>
      <c r="H267">
        <f>(Table2[[#This Row],[1Y Return vs Nifty]]-AVERAGE(Table2[1Y Return vs Nifty]))/_xlfn.STDEV.P(Table2[1Y Return vs Nifty])</f>
        <v>-0.50938329665766369</v>
      </c>
      <c r="I267">
        <v>3.5884656574356999</v>
      </c>
      <c r="J267">
        <f>(Table2[[#This Row],[1M Return vs Nifty]]-AVERAGE(Table2[1M Return vs Nifty]))/_xlfn.STDEV.P(Table2[1M Return vs Nifty])</f>
        <v>0.41261019105981117</v>
      </c>
      <c r="K267">
        <v>13.0590361726072</v>
      </c>
      <c r="L267">
        <f>(Table2[[#This Row],[6M Return vs Nifty]]-AVERAGE(Table2[6M Return vs Nifty]))/_xlfn.STDEV.P(Table2[6M Return vs Nifty])</f>
        <v>7.8534345525572397E-2</v>
      </c>
      <c r="M267">
        <v>-1.60097399574973</v>
      </c>
      <c r="N267">
        <f>(Table2[[#This Row],[1W Return vs Nifty]]-AVERAGE(Table2[1W Return vs Nifty]))/_xlfn.STDEV.P(Table2[1W Return vs Nifty])</f>
        <v>-0.39538069795337116</v>
      </c>
      <c r="O267">
        <v>874.69</v>
      </c>
      <c r="P267">
        <v>939.144381251965</v>
      </c>
      <c r="Q267">
        <v>862.24682158686301</v>
      </c>
      <c r="R267">
        <v>54.321426893674399</v>
      </c>
      <c r="S267" s="1">
        <f>(Table2[[#This Row],[Close Price]]-Table2[[#This Row],[20D EMA]])/Table2[[#This Row],[20D EMA]]</f>
        <v>0.10925013433330659</v>
      </c>
      <c r="T267" s="1">
        <f>(Table2[[#This Row],[Close Price]]-Table2[[#This Row],[50D EMA]])/Table2[[#This Row],[50D EMA]]</f>
        <v>3.3121231803110378E-2</v>
      </c>
      <c r="U267" s="1">
        <f>(Table2[[#This Row],[Close Price]]-Table2[[#This Row],[200D EMA]])/Table2[[#This Row],[200D EMA]]</f>
        <v>0.12525784463243361</v>
      </c>
      <c r="V267">
        <v>0.57168753972361497</v>
      </c>
      <c r="W267">
        <v>961.6</v>
      </c>
      <c r="X267">
        <v>979</v>
      </c>
      <c r="Y267">
        <v>955.35</v>
      </c>
      <c r="Z267">
        <v>998</v>
      </c>
      <c r="AA267">
        <v>955.35</v>
      </c>
      <c r="AB267">
        <v>998</v>
      </c>
      <c r="AC267" s="1">
        <f>(Table2[[#This Row],[Close Price]]/Table2[[#This Row],[Day Low]])-1</f>
        <v>8.9954242928451666E-3</v>
      </c>
      <c r="AD267" s="1">
        <f>(Table2[[#This Row],[Day High]]/Table2[[#This Row],[Close Price]])-1</f>
        <v>9.0182942540582012E-3</v>
      </c>
      <c r="AE267" s="1">
        <f>(Table2[[#This Row],[Close Price]]/Table2[[#This Row],[Current Week Low]])-1</f>
        <v>1.5596378290678725E-2</v>
      </c>
      <c r="AF267" s="1">
        <f>(Table2[[#This Row],[Current Week High]]/Table2[[#This Row],[Close Price]])-1</f>
        <v>2.8600876062870428E-2</v>
      </c>
      <c r="AG267" s="1">
        <f>(Table2[[#This Row],[Close Price]]/Table2[[#This Row],[Current Month Low]])-1</f>
        <v>1.5596378290678725E-2</v>
      </c>
      <c r="AH267" s="1">
        <f>(Table2[[#This Row],[Current Month High]]/Table2[[#This Row],[Close Price]])-1</f>
        <v>2.8600876062870428E-2</v>
      </c>
      <c r="AI267">
        <v>16.258696212316401</v>
      </c>
      <c r="AJ267">
        <v>41.291684869666497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</v>
      </c>
      <c r="AM267" t="s">
        <v>3214</v>
      </c>
      <c r="AN267">
        <v>4.9000000000000004</v>
      </c>
      <c r="AO267" t="s">
        <v>3215</v>
      </c>
      <c r="AP267">
        <v>0.14718987769741901</v>
      </c>
      <c r="AQ267">
        <f>(Table2[[#This Row],[Sharpe Ratio]]-AVERAGE(Table2[Sharpe Ratio]))/_xlfn.STDEV.P(Table2[Sharpe Ratio])</f>
        <v>1.0188181243805894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472</v>
      </c>
      <c r="AT267">
        <f>_xlfn.RANK.AVG(Table2[[#This Row],[6M Return vs Nifty Z-Score]],Table2[6M Return vs Nifty Z-Score])</f>
        <v>289</v>
      </c>
      <c r="AU267">
        <f>_xlfn.RANK.AVG(Table2[[#This Row],[Sharpe Ratio Z-Score]],Table2[Sharpe Ratio Z-Score])</f>
        <v>109</v>
      </c>
      <c r="AV267">
        <f>(Table2[[#This Row],[Rank 1Y]]+Table2[[#This Row],[Rank 6M]]+Table2[[#This Row],[Rank Sharpe]])/3</f>
        <v>290</v>
      </c>
    </row>
    <row r="268" spans="1:48" x14ac:dyDescent="0.3">
      <c r="A268" t="s">
        <v>968</v>
      </c>
      <c r="B268" t="s">
        <v>969</v>
      </c>
      <c r="C268" t="s">
        <v>3181</v>
      </c>
      <c r="D268" t="s">
        <v>261</v>
      </c>
      <c r="E268">
        <v>15651.347054600001</v>
      </c>
      <c r="F268">
        <v>899.3</v>
      </c>
      <c r="G268">
        <v>16.3293244338116</v>
      </c>
      <c r="H268">
        <f>(Table2[[#This Row],[1Y Return vs Nifty]]-AVERAGE(Table2[1Y Return vs Nifty]))/_xlfn.STDEV.P(Table2[1Y Return vs Nifty])</f>
        <v>-0.13372329746133793</v>
      </c>
      <c r="I268">
        <v>-5.0038863868260099</v>
      </c>
      <c r="J268">
        <f>(Table2[[#This Row],[1M Return vs Nifty]]-AVERAGE(Table2[1M Return vs Nifty]))/_xlfn.STDEV.P(Table2[1M Return vs Nifty])</f>
        <v>-0.38460701357488247</v>
      </c>
      <c r="K268">
        <v>-0.16732304246096699</v>
      </c>
      <c r="L268">
        <f>(Table2[[#This Row],[6M Return vs Nifty]]-AVERAGE(Table2[6M Return vs Nifty]))/_xlfn.STDEV.P(Table2[6M Return vs Nifty])</f>
        <v>-0.33546364810158241</v>
      </c>
      <c r="M268">
        <v>-3.0267387377452201E-3</v>
      </c>
      <c r="N268">
        <f>(Table2[[#This Row],[1W Return vs Nifty]]-AVERAGE(Table2[1W Return vs Nifty]))/_xlfn.STDEV.P(Table2[1W Return vs Nifty])</f>
        <v>-8.1954676220562683E-2</v>
      </c>
      <c r="O268">
        <v>900.32</v>
      </c>
      <c r="P268">
        <v>912.50264842068998</v>
      </c>
      <c r="Q268">
        <v>839.616597310825</v>
      </c>
      <c r="R268">
        <v>50.921428450597297</v>
      </c>
      <c r="S268" s="1">
        <f>(Table2[[#This Row],[Close Price]]-Table2[[#This Row],[20D EMA]])/Table2[[#This Row],[20D EMA]]</f>
        <v>-1.1329305135952721E-3</v>
      </c>
      <c r="T268" s="1">
        <f>(Table2[[#This Row],[Close Price]]-Table2[[#This Row],[50D EMA]])/Table2[[#This Row],[50D EMA]]</f>
        <v>-1.4468613810097375E-2</v>
      </c>
      <c r="U268" s="1">
        <f>(Table2[[#This Row],[Close Price]]-Table2[[#This Row],[200D EMA]])/Table2[[#This Row],[200D EMA]]</f>
        <v>7.1084114916656699E-2</v>
      </c>
      <c r="V268">
        <v>0.86292832254326002</v>
      </c>
      <c r="W268">
        <v>880.8</v>
      </c>
      <c r="X268">
        <v>901.6</v>
      </c>
      <c r="Y268">
        <v>880.8</v>
      </c>
      <c r="Z268">
        <v>901.6</v>
      </c>
      <c r="AA268">
        <v>856.5</v>
      </c>
      <c r="AB268">
        <v>947.8</v>
      </c>
      <c r="AC268" s="1">
        <f>(Table2[[#This Row],[Close Price]]/Table2[[#This Row],[Day Low]])-1</f>
        <v>2.1003633060853844E-2</v>
      </c>
      <c r="AD268" s="1">
        <f>(Table2[[#This Row],[Day High]]/Table2[[#This Row],[Close Price]])-1</f>
        <v>2.5575447570334031E-3</v>
      </c>
      <c r="AE268" s="1">
        <f>(Table2[[#This Row],[Close Price]]/Table2[[#This Row],[Current Week Low]])-1</f>
        <v>2.1003633060853844E-2</v>
      </c>
      <c r="AF268" s="1">
        <f>(Table2[[#This Row],[Current Week High]]/Table2[[#This Row],[Close Price]])-1</f>
        <v>2.5575447570334031E-3</v>
      </c>
      <c r="AG268" s="1">
        <f>(Table2[[#This Row],[Close Price]]/Table2[[#This Row],[Current Month Low]])-1</f>
        <v>4.997081144191462E-2</v>
      </c>
      <c r="AH268" s="1">
        <f>(Table2[[#This Row],[Current Month High]]/Table2[[#This Row],[Close Price]])-1</f>
        <v>5.3930835093962015E-2</v>
      </c>
      <c r="AI268">
        <v>17.8694540197931</v>
      </c>
      <c r="AJ268">
        <v>60.8938347586503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-0.09</v>
      </c>
      <c r="AM268" t="s">
        <v>3214</v>
      </c>
      <c r="AN268">
        <v>0.71</v>
      </c>
      <c r="AO268" t="s">
        <v>3215</v>
      </c>
      <c r="AP268">
        <v>0.14447311678253999</v>
      </c>
      <c r="AQ268">
        <f>(Table2[[#This Row],[Sharpe Ratio]]-AVERAGE(Table2[Sharpe Ratio]))/_xlfn.STDEV.P(Table2[Sharpe Ratio])</f>
        <v>0.98747656928416672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331</v>
      </c>
      <c r="AT268">
        <f>_xlfn.RANK.AVG(Table2[[#This Row],[6M Return vs Nifty Z-Score]],Table2[6M Return vs Nifty Z-Score])</f>
        <v>428</v>
      </c>
      <c r="AU268">
        <f>_xlfn.RANK.AVG(Table2[[#This Row],[Sharpe Ratio Z-Score]],Table2[Sharpe Ratio Z-Score])</f>
        <v>115</v>
      </c>
      <c r="AV268">
        <f>(Table2[[#This Row],[Rank 1Y]]+Table2[[#This Row],[Rank 6M]]+Table2[[#This Row],[Rank Sharpe]])/3</f>
        <v>291.33333333333331</v>
      </c>
    </row>
    <row r="269" spans="1:48" x14ac:dyDescent="0.3">
      <c r="A269" t="s">
        <v>1198</v>
      </c>
      <c r="B269" t="s">
        <v>1199</v>
      </c>
      <c r="C269" t="s">
        <v>3171</v>
      </c>
      <c r="D269" t="s">
        <v>988</v>
      </c>
      <c r="E269">
        <v>10409.692868239999</v>
      </c>
      <c r="F269">
        <v>475.55</v>
      </c>
      <c r="G269">
        <v>-4.9214729142706899</v>
      </c>
      <c r="H269">
        <f>(Table2[[#This Row],[1Y Return vs Nifty]]-AVERAGE(Table2[1Y Return vs Nifty]))/_xlfn.STDEV.P(Table2[1Y Return vs Nifty])</f>
        <v>-0.49041450686075677</v>
      </c>
      <c r="I269">
        <v>-1.7652073410498801</v>
      </c>
      <c r="J269">
        <f>(Table2[[#This Row],[1M Return vs Nifty]]-AVERAGE(Table2[1M Return vs Nifty]))/_xlfn.STDEV.P(Table2[1M Return vs Nifty])</f>
        <v>-8.4115292299691946E-2</v>
      </c>
      <c r="K269">
        <v>27.893013167569499</v>
      </c>
      <c r="L269">
        <f>(Table2[[#This Row],[6M Return vs Nifty]]-AVERAGE(Table2[6M Return vs Nifty]))/_xlfn.STDEV.P(Table2[6M Return vs Nifty])</f>
        <v>0.54285234971446072</v>
      </c>
      <c r="M269">
        <v>-2.23670478720067</v>
      </c>
      <c r="N269">
        <f>(Table2[[#This Row],[1W Return vs Nifty]]-AVERAGE(Table2[1W Return vs Nifty]))/_xlfn.STDEV.P(Table2[1W Return vs Nifty])</f>
        <v>-0.52007478405863206</v>
      </c>
      <c r="O269">
        <v>471.58</v>
      </c>
      <c r="P269">
        <v>448.06647454345102</v>
      </c>
      <c r="Q269">
        <v>387.97918171989397</v>
      </c>
      <c r="R269">
        <v>50.380549965123997</v>
      </c>
      <c r="S269" s="1">
        <f>(Table2[[#This Row],[Close Price]]-Table2[[#This Row],[20D EMA]])/Table2[[#This Row],[20D EMA]]</f>
        <v>8.4185079944018564E-3</v>
      </c>
      <c r="T269" s="1">
        <f>(Table2[[#This Row],[Close Price]]-Table2[[#This Row],[50D EMA]])/Table2[[#This Row],[50D EMA]]</f>
        <v>6.1338053654991294E-2</v>
      </c>
      <c r="U269" s="1">
        <f>(Table2[[#This Row],[Close Price]]-Table2[[#This Row],[200D EMA]])/Table2[[#This Row],[200D EMA]]</f>
        <v>0.22571009581469967</v>
      </c>
      <c r="V269">
        <v>1.5709309875023001</v>
      </c>
      <c r="W269">
        <v>463.1</v>
      </c>
      <c r="X269">
        <v>477.1</v>
      </c>
      <c r="Y269">
        <v>463.1</v>
      </c>
      <c r="Z269">
        <v>477.1</v>
      </c>
      <c r="AA269">
        <v>450</v>
      </c>
      <c r="AB269">
        <v>518</v>
      </c>
      <c r="AC269" s="1">
        <f>(Table2[[#This Row],[Close Price]]/Table2[[#This Row],[Day Low]])-1</f>
        <v>2.688404232347219E-2</v>
      </c>
      <c r="AD269" s="1">
        <f>(Table2[[#This Row],[Day High]]/Table2[[#This Row],[Close Price]])-1</f>
        <v>3.2593838713068646E-3</v>
      </c>
      <c r="AE269" s="1">
        <f>(Table2[[#This Row],[Close Price]]/Table2[[#This Row],[Current Week Low]])-1</f>
        <v>2.688404232347219E-2</v>
      </c>
      <c r="AF269" s="1">
        <f>(Table2[[#This Row],[Current Week High]]/Table2[[#This Row],[Close Price]])-1</f>
        <v>3.2593838713068646E-3</v>
      </c>
      <c r="AG269" s="1">
        <f>(Table2[[#This Row],[Close Price]]/Table2[[#This Row],[Current Month Low]])-1</f>
        <v>5.6777777777777816E-2</v>
      </c>
      <c r="AH269" s="1">
        <f>(Table2[[#This Row],[Current Month High]]/Table2[[#This Row],[Close Price]])-1</f>
        <v>8.926506150772795E-2</v>
      </c>
      <c r="AI269">
        <v>8.9265061507727896</v>
      </c>
      <c r="AJ269">
        <v>77.775700934579405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0.04</v>
      </c>
      <c r="AM269" t="s">
        <v>3215</v>
      </c>
      <c r="AN269">
        <v>1.67</v>
      </c>
      <c r="AO269" t="s">
        <v>3215</v>
      </c>
      <c r="AP269">
        <v>8.9617211910136996E-2</v>
      </c>
      <c r="AQ269">
        <f>(Table2[[#This Row],[Sharpe Ratio]]-AVERAGE(Table2[Sharpe Ratio]))/_xlfn.STDEV.P(Table2[Sharpe Ratio])</f>
        <v>0.35463863514483002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-0.19711359835979003</v>
      </c>
      <c r="AS269">
        <f>_xlfn.RANK.AVG(Table2[[#This Row],[1Y Return vs Nifty Z-Score]],Table2[1Y Return vs Nifty Z-Score])</f>
        <v>461</v>
      </c>
      <c r="AT269">
        <f>_xlfn.RANK.AVG(Table2[[#This Row],[6M Return vs Nifty Z-Score]],Table2[6M Return vs Nifty Z-Score])</f>
        <v>164</v>
      </c>
      <c r="AU269">
        <f>_xlfn.RANK.AVG(Table2[[#This Row],[Sharpe Ratio Z-Score]],Table2[Sharpe Ratio Z-Score])</f>
        <v>250</v>
      </c>
      <c r="AV269">
        <f>(Table2[[#This Row],[Rank 1Y]]+Table2[[#This Row],[Rank 6M]]+Table2[[#This Row],[Rank Sharpe]])/3</f>
        <v>291.66666666666669</v>
      </c>
    </row>
    <row r="270" spans="1:48" x14ac:dyDescent="0.3">
      <c r="A270" t="s">
        <v>1263</v>
      </c>
      <c r="B270" t="s">
        <v>1264</v>
      </c>
      <c r="C270" t="s">
        <v>3175</v>
      </c>
      <c r="D270" t="s">
        <v>60</v>
      </c>
      <c r="E270">
        <v>9498.9649197300005</v>
      </c>
      <c r="F270">
        <v>7481.7</v>
      </c>
      <c r="G270">
        <v>63.131151273972797</v>
      </c>
      <c r="H270">
        <f>(Table2[[#This Row],[1Y Return vs Nifty]]-AVERAGE(Table2[1Y Return vs Nifty]))/_xlfn.STDEV.P(Table2[1Y Return vs Nifty])</f>
        <v>0.65183782498876908</v>
      </c>
      <c r="I270">
        <v>-8.7432431539554507</v>
      </c>
      <c r="J270">
        <f>(Table2[[#This Row],[1M Return vs Nifty]]-AVERAGE(Table2[1M Return vs Nifty]))/_xlfn.STDEV.P(Table2[1M Return vs Nifty])</f>
        <v>-0.73155270826550356</v>
      </c>
      <c r="K270">
        <v>-16.389981104345502</v>
      </c>
      <c r="L270">
        <f>(Table2[[#This Row],[6M Return vs Nifty]]-AVERAGE(Table2[6M Return vs Nifty]))/_xlfn.STDEV.P(Table2[6M Return vs Nifty])</f>
        <v>-0.84324872937082496</v>
      </c>
      <c r="M270">
        <v>4.7162588996789498</v>
      </c>
      <c r="N270">
        <f>(Table2[[#This Row],[1W Return vs Nifty]]-AVERAGE(Table2[1W Return vs Nifty]))/_xlfn.STDEV.P(Table2[1W Return vs Nifty])</f>
        <v>0.8436997323208002</v>
      </c>
      <c r="O270">
        <v>7412.54</v>
      </c>
      <c r="P270">
        <v>7833.1130423795703</v>
      </c>
      <c r="Q270">
        <v>7103.4557500175797</v>
      </c>
      <c r="R270">
        <v>23.936272497429499</v>
      </c>
      <c r="S270" s="1">
        <f>(Table2[[#This Row],[Close Price]]-Table2[[#This Row],[20D EMA]])/Table2[[#This Row],[20D EMA]]</f>
        <v>9.3301351493549917E-3</v>
      </c>
      <c r="T270" s="1">
        <f>(Table2[[#This Row],[Close Price]]-Table2[[#This Row],[50D EMA]])/Table2[[#This Row],[50D EMA]]</f>
        <v>-4.4862501087156149E-2</v>
      </c>
      <c r="U270" s="1">
        <f>(Table2[[#This Row],[Close Price]]-Table2[[#This Row],[200D EMA]])/Table2[[#This Row],[200D EMA]]</f>
        <v>5.3247920912505721E-2</v>
      </c>
      <c r="V270">
        <v>1.5783081027920001</v>
      </c>
      <c r="W270">
        <v>7442</v>
      </c>
      <c r="X270">
        <v>7659.9</v>
      </c>
      <c r="Y270">
        <v>7442</v>
      </c>
      <c r="Z270">
        <v>7659.9</v>
      </c>
      <c r="AA270">
        <v>6660</v>
      </c>
      <c r="AB270">
        <v>8561.7000000000007</v>
      </c>
      <c r="AC270" s="1">
        <f>(Table2[[#This Row],[Close Price]]/Table2[[#This Row],[Day Low]])-1</f>
        <v>5.3345874764847423E-3</v>
      </c>
      <c r="AD270" s="1">
        <f>(Table2[[#This Row],[Day High]]/Table2[[#This Row],[Close Price]])-1</f>
        <v>2.3818116203536688E-2</v>
      </c>
      <c r="AE270" s="1">
        <f>(Table2[[#This Row],[Close Price]]/Table2[[#This Row],[Current Week Low]])-1</f>
        <v>5.3345874764847423E-3</v>
      </c>
      <c r="AF270" s="1">
        <f>(Table2[[#This Row],[Current Week High]]/Table2[[#This Row],[Close Price]])-1</f>
        <v>2.3818116203536688E-2</v>
      </c>
      <c r="AG270" s="1">
        <f>(Table2[[#This Row],[Close Price]]/Table2[[#This Row],[Current Month Low]])-1</f>
        <v>0.12337837837837839</v>
      </c>
      <c r="AH270" s="1">
        <f>(Table2[[#This Row],[Current Month High]]/Table2[[#This Row],[Close Price]])-1</f>
        <v>0.14435221941537368</v>
      </c>
      <c r="AI270">
        <v>37.373190585027402</v>
      </c>
      <c r="AJ270">
        <v>135.17005092097801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-0.18</v>
      </c>
      <c r="AM270" t="s">
        <v>3214</v>
      </c>
      <c r="AN270">
        <v>5.67</v>
      </c>
      <c r="AO270" t="s">
        <v>3215</v>
      </c>
      <c r="AP270">
        <v>0.133895434314561</v>
      </c>
      <c r="AQ270">
        <f>(Table2[[#This Row],[Sharpe Ratio]]-AVERAGE(Table2[Sharpe Ratio]))/_xlfn.STDEV.P(Table2[Sharpe Ratio])</f>
        <v>0.86544852623960988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143</v>
      </c>
      <c r="AT270">
        <f>_xlfn.RANK.AVG(Table2[[#This Row],[6M Return vs Nifty Z-Score]],Table2[6M Return vs Nifty Z-Score])</f>
        <v>603</v>
      </c>
      <c r="AU270">
        <f>_xlfn.RANK.AVG(Table2[[#This Row],[Sharpe Ratio Z-Score]],Table2[Sharpe Ratio Z-Score])</f>
        <v>132</v>
      </c>
      <c r="AV270">
        <f>(Table2[[#This Row],[Rank 1Y]]+Table2[[#This Row],[Rank 6M]]+Table2[[#This Row],[Rank Sharpe]])/3</f>
        <v>292.66666666666669</v>
      </c>
    </row>
    <row r="271" spans="1:48" x14ac:dyDescent="0.3">
      <c r="A271" t="s">
        <v>989</v>
      </c>
      <c r="B271" t="s">
        <v>990</v>
      </c>
      <c r="C271" t="s">
        <v>3179</v>
      </c>
      <c r="D271" t="s">
        <v>786</v>
      </c>
      <c r="E271">
        <v>15109.8673765</v>
      </c>
      <c r="F271">
        <v>367.25</v>
      </c>
      <c r="G271">
        <v>15.733713870731799</v>
      </c>
      <c r="H271">
        <f>(Table2[[#This Row],[1Y Return vs Nifty]]-AVERAGE(Table2[1Y Return vs Nifty]))/_xlfn.STDEV.P(Table2[1Y Return vs Nifty])</f>
        <v>-0.14372052479338318</v>
      </c>
      <c r="I271">
        <v>-14.816349238582299</v>
      </c>
      <c r="J271">
        <f>(Table2[[#This Row],[1M Return vs Nifty]]-AVERAGE(Table2[1M Return vs Nifty]))/_xlfn.STDEV.P(Table2[1M Return vs Nifty])</f>
        <v>-1.295028765961435</v>
      </c>
      <c r="K271">
        <v>-3.6036611390170799</v>
      </c>
      <c r="L271">
        <f>(Table2[[#This Row],[6M Return vs Nifty]]-AVERAGE(Table2[6M Return vs Nifty]))/_xlfn.STDEV.P(Table2[6M Return vs Nifty])</f>
        <v>-0.44302439511184377</v>
      </c>
      <c r="M271">
        <v>-4.4548738895559099</v>
      </c>
      <c r="N271">
        <f>(Table2[[#This Row],[1W Return vs Nifty]]-AVERAGE(Table2[1W Return vs Nifty]))/_xlfn.STDEV.P(Table2[1W Return vs Nifty])</f>
        <v>-0.95515292210798031</v>
      </c>
      <c r="O271">
        <v>400.71</v>
      </c>
      <c r="P271">
        <v>395.68091577877101</v>
      </c>
      <c r="Q271">
        <v>350.80871067984901</v>
      </c>
      <c r="R271">
        <v>18.341684164453799</v>
      </c>
      <c r="S271" s="1">
        <f>(Table2[[#This Row],[Close Price]]-Table2[[#This Row],[20D EMA]])/Table2[[#This Row],[20D EMA]]</f>
        <v>-8.350178433280922E-2</v>
      </c>
      <c r="T271" s="1">
        <f>(Table2[[#This Row],[Close Price]]-Table2[[#This Row],[50D EMA]])/Table2[[#This Row],[50D EMA]]</f>
        <v>-7.1853138842478334E-2</v>
      </c>
      <c r="U271" s="1">
        <f>(Table2[[#This Row],[Close Price]]-Table2[[#This Row],[200D EMA]])/Table2[[#This Row],[200D EMA]]</f>
        <v>4.6866821773862526E-2</v>
      </c>
      <c r="V271">
        <v>0.982403274558868</v>
      </c>
      <c r="W271">
        <v>366.05</v>
      </c>
      <c r="X271">
        <v>374.25</v>
      </c>
      <c r="Y271">
        <v>366.05</v>
      </c>
      <c r="Z271">
        <v>374.25</v>
      </c>
      <c r="AA271">
        <v>366.05</v>
      </c>
      <c r="AB271">
        <v>474.4</v>
      </c>
      <c r="AC271" s="1">
        <f>(Table2[[#This Row],[Close Price]]/Table2[[#This Row],[Day Low]])-1</f>
        <v>3.2782406775031525E-3</v>
      </c>
      <c r="AD271" s="1">
        <f>(Table2[[#This Row],[Day High]]/Table2[[#This Row],[Close Price]])-1</f>
        <v>1.9060585432266741E-2</v>
      </c>
      <c r="AE271" s="1">
        <f>(Table2[[#This Row],[Close Price]]/Table2[[#This Row],[Current Week Low]])-1</f>
        <v>3.2782406775031525E-3</v>
      </c>
      <c r="AF271" s="1">
        <f>(Table2[[#This Row],[Current Week High]]/Table2[[#This Row],[Close Price]])-1</f>
        <v>1.9060585432266741E-2</v>
      </c>
      <c r="AG271" s="1">
        <f>(Table2[[#This Row],[Close Price]]/Table2[[#This Row],[Current Month Low]])-1</f>
        <v>3.2782406775031525E-3</v>
      </c>
      <c r="AH271" s="1">
        <f>(Table2[[#This Row],[Current Month High]]/Table2[[#This Row],[Close Price]])-1</f>
        <v>0.29176310415248463</v>
      </c>
      <c r="AI271">
        <v>29.176310415248398</v>
      </c>
      <c r="AJ271">
        <v>59.8128807658833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-0.08</v>
      </c>
      <c r="AM271" t="s">
        <v>3214</v>
      </c>
      <c r="AN271">
        <v>-19.68</v>
      </c>
      <c r="AO271" t="s">
        <v>3214</v>
      </c>
      <c r="AP271">
        <v>0.170894896712869</v>
      </c>
      <c r="AQ271">
        <f>(Table2[[#This Row],[Sharpe Ratio]]-AVERAGE(Table2[Sharpe Ratio]))/_xlfn.STDEV.P(Table2[Sharpe Ratio])</f>
        <v>1.2922879595307888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-1.5446386484438537</v>
      </c>
      <c r="AS271">
        <f>_xlfn.RANK.AVG(Table2[[#This Row],[1Y Return vs Nifty Z-Score]],Table2[1Y Return vs Nifty Z-Score])</f>
        <v>334</v>
      </c>
      <c r="AT271">
        <f>_xlfn.RANK.AVG(Table2[[#This Row],[6M Return vs Nifty Z-Score]],Table2[6M Return vs Nifty Z-Score])</f>
        <v>471</v>
      </c>
      <c r="AU271">
        <f>_xlfn.RANK.AVG(Table2[[#This Row],[Sharpe Ratio Z-Score]],Table2[Sharpe Ratio Z-Score])</f>
        <v>75</v>
      </c>
      <c r="AV271">
        <f>(Table2[[#This Row],[Rank 1Y]]+Table2[[#This Row],[Rank 6M]]+Table2[[#This Row],[Rank Sharpe]])/3</f>
        <v>293.33333333333331</v>
      </c>
    </row>
    <row r="272" spans="1:48" x14ac:dyDescent="0.3">
      <c r="A272" t="s">
        <v>297</v>
      </c>
      <c r="B272" t="s">
        <v>298</v>
      </c>
      <c r="C272" t="s">
        <v>3174</v>
      </c>
      <c r="D272" t="s">
        <v>103</v>
      </c>
      <c r="E272">
        <v>95377.605473475007</v>
      </c>
      <c r="F272">
        <v>94.95</v>
      </c>
      <c r="G272">
        <v>47.214160424293098</v>
      </c>
      <c r="H272">
        <f>(Table2[[#This Row],[1Y Return vs Nifty]]-AVERAGE(Table2[1Y Return vs Nifty]))/_xlfn.STDEV.P(Table2[1Y Return vs Nifty])</f>
        <v>0.3846736982420576</v>
      </c>
      <c r="I272">
        <v>-2.4353864543342501</v>
      </c>
      <c r="J272">
        <f>(Table2[[#This Row],[1M Return vs Nifty]]-AVERAGE(Table2[1M Return vs Nifty]))/_xlfn.STDEV.P(Table2[1M Return vs Nifty])</f>
        <v>-0.14629597537050884</v>
      </c>
      <c r="K272">
        <v>-10.6871440092493</v>
      </c>
      <c r="L272">
        <f>(Table2[[#This Row],[6M Return vs Nifty]]-AVERAGE(Table2[6M Return vs Nifty]))/_xlfn.STDEV.P(Table2[6M Return vs Nifty])</f>
        <v>-0.66474434453129905</v>
      </c>
      <c r="M272">
        <v>1.24452613071858</v>
      </c>
      <c r="N272">
        <f>(Table2[[#This Row],[1W Return vs Nifty]]-AVERAGE(Table2[1W Return vs Nifty]))/_xlfn.STDEV.P(Table2[1W Return vs Nifty])</f>
        <v>0.16274397140952809</v>
      </c>
      <c r="O272">
        <v>95.01</v>
      </c>
      <c r="P272">
        <v>96.948290039446107</v>
      </c>
      <c r="Q272">
        <v>89.5047381750813</v>
      </c>
      <c r="R272">
        <v>52.539405044593202</v>
      </c>
      <c r="S272" s="1">
        <f>(Table2[[#This Row],[Close Price]]-Table2[[#This Row],[20D EMA]])/Table2[[#This Row],[20D EMA]]</f>
        <v>-6.3151247237135328E-4</v>
      </c>
      <c r="T272" s="1">
        <f>(Table2[[#This Row],[Close Price]]-Table2[[#This Row],[50D EMA]])/Table2[[#This Row],[50D EMA]]</f>
        <v>-2.0611916297162584E-2</v>
      </c>
      <c r="U272" s="1">
        <f>(Table2[[#This Row],[Close Price]]-Table2[[#This Row],[200D EMA]])/Table2[[#This Row],[200D EMA]]</f>
        <v>6.0837693466765527E-2</v>
      </c>
      <c r="V272">
        <v>0.55299016275971102</v>
      </c>
      <c r="W272">
        <v>94.41</v>
      </c>
      <c r="X272">
        <v>96.19</v>
      </c>
      <c r="Y272">
        <v>94.41</v>
      </c>
      <c r="Z272">
        <v>96.19</v>
      </c>
      <c r="AA272">
        <v>91.39</v>
      </c>
      <c r="AB272">
        <v>100.5</v>
      </c>
      <c r="AC272" s="1">
        <f>(Table2[[#This Row],[Close Price]]/Table2[[#This Row],[Day Low]])-1</f>
        <v>5.7197330791229906E-3</v>
      </c>
      <c r="AD272" s="1">
        <f>(Table2[[#This Row],[Day High]]/Table2[[#This Row],[Close Price]])-1</f>
        <v>1.3059505002632976E-2</v>
      </c>
      <c r="AE272" s="1">
        <f>(Table2[[#This Row],[Close Price]]/Table2[[#This Row],[Current Week Low]])-1</f>
        <v>5.7197330791229906E-3</v>
      </c>
      <c r="AF272" s="1">
        <f>(Table2[[#This Row],[Current Week High]]/Table2[[#This Row],[Close Price]])-1</f>
        <v>1.3059505002632976E-2</v>
      </c>
      <c r="AG272" s="1">
        <f>(Table2[[#This Row],[Close Price]]/Table2[[#This Row],[Current Month Low]])-1</f>
        <v>3.8953933690775822E-2</v>
      </c>
      <c r="AH272" s="1">
        <f>(Table2[[#This Row],[Current Month High]]/Table2[[#This Row],[Close Price]])-1</f>
        <v>5.8451816745655583E-2</v>
      </c>
      <c r="AI272">
        <v>24.697209057398599</v>
      </c>
      <c r="AJ272">
        <v>96.177685950413206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-0.19</v>
      </c>
      <c r="AM272" t="s">
        <v>3214</v>
      </c>
      <c r="AN272">
        <v>-0.37</v>
      </c>
      <c r="AO272" t="s">
        <v>3214</v>
      </c>
      <c r="AP272">
        <v>0.13196513974312901</v>
      </c>
      <c r="AQ272">
        <f>(Table2[[#This Row],[Sharpe Ratio]]-AVERAGE(Table2[Sharpe Ratio]))/_xlfn.STDEV.P(Table2[Sharpe Ratio])</f>
        <v>0.84317993671024571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200</v>
      </c>
      <c r="AT272">
        <f>_xlfn.RANK.AVG(Table2[[#This Row],[6M Return vs Nifty Z-Score]],Table2[6M Return vs Nifty Z-Score])</f>
        <v>548</v>
      </c>
      <c r="AU272">
        <f>_xlfn.RANK.AVG(Table2[[#This Row],[Sharpe Ratio Z-Score]],Table2[Sharpe Ratio Z-Score])</f>
        <v>137</v>
      </c>
      <c r="AV272">
        <f>(Table2[[#This Row],[Rank 1Y]]+Table2[[#This Row],[Rank 6M]]+Table2[[#This Row],[Rank Sharpe]])/3</f>
        <v>295</v>
      </c>
    </row>
    <row r="273" spans="1:48" x14ac:dyDescent="0.3">
      <c r="A273" t="s">
        <v>470</v>
      </c>
      <c r="B273" t="s">
        <v>471</v>
      </c>
      <c r="C273" t="s">
        <v>3183</v>
      </c>
      <c r="D273" t="s">
        <v>472</v>
      </c>
      <c r="E273">
        <v>46939.454250000003</v>
      </c>
      <c r="F273">
        <v>4273.05</v>
      </c>
      <c r="G273">
        <v>13.945267231677899</v>
      </c>
      <c r="H273">
        <f>(Table2[[#This Row],[1Y Return vs Nifty]]-AVERAGE(Table2[1Y Return vs Nifty]))/_xlfn.STDEV.P(Table2[1Y Return vs Nifty])</f>
        <v>-0.17373931346194241</v>
      </c>
      <c r="I273">
        <v>31.218554379417998</v>
      </c>
      <c r="J273">
        <f>(Table2[[#This Row],[1M Return vs Nifty]]-AVERAGE(Table2[1M Return vs Nifty]))/_xlfn.STDEV.P(Table2[1M Return vs Nifty])</f>
        <v>2.9761902191218446</v>
      </c>
      <c r="K273">
        <v>17.801389149020501</v>
      </c>
      <c r="L273">
        <f>(Table2[[#This Row],[6M Return vs Nifty]]-AVERAGE(Table2[6M Return vs Nifty]))/_xlfn.STDEV.P(Table2[6M Return vs Nifty])</f>
        <v>0.22697463702091825</v>
      </c>
      <c r="M273">
        <v>-0.27544794679708101</v>
      </c>
      <c r="N273">
        <f>(Table2[[#This Row],[1W Return vs Nifty]]-AVERAGE(Table2[1W Return vs Nifty]))/_xlfn.STDEV.P(Table2[1W Return vs Nifty])</f>
        <v>-0.13538816415516658</v>
      </c>
      <c r="O273">
        <v>4082.3</v>
      </c>
      <c r="P273">
        <v>3751.7234372502598</v>
      </c>
      <c r="Q273">
        <v>3413.5984234811999</v>
      </c>
      <c r="R273">
        <v>58.971248104928002</v>
      </c>
      <c r="S273" s="1">
        <f>(Table2[[#This Row],[Close Price]]-Table2[[#This Row],[20D EMA]])/Table2[[#This Row],[20D EMA]]</f>
        <v>4.6726110280969062E-2</v>
      </c>
      <c r="T273" s="1">
        <f>(Table2[[#This Row],[Close Price]]-Table2[[#This Row],[50D EMA]])/Table2[[#This Row],[50D EMA]]</f>
        <v>0.13895655462595471</v>
      </c>
      <c r="U273" s="1">
        <f>(Table2[[#This Row],[Close Price]]-Table2[[#This Row],[200D EMA]])/Table2[[#This Row],[200D EMA]]</f>
        <v>0.25177290058692037</v>
      </c>
      <c r="V273">
        <v>0.76160636472635801</v>
      </c>
      <c r="W273">
        <v>4192</v>
      </c>
      <c r="X273">
        <v>4368.95</v>
      </c>
      <c r="Y273">
        <v>4192</v>
      </c>
      <c r="Z273">
        <v>4368.95</v>
      </c>
      <c r="AA273">
        <v>3105.1</v>
      </c>
      <c r="AB273">
        <v>4510.5</v>
      </c>
      <c r="AC273" s="1">
        <f>(Table2[[#This Row],[Close Price]]/Table2[[#This Row],[Day Low]])-1</f>
        <v>1.9334446564885477E-2</v>
      </c>
      <c r="AD273" s="1">
        <f>(Table2[[#This Row],[Day High]]/Table2[[#This Row],[Close Price]])-1</f>
        <v>2.2442985689378636E-2</v>
      </c>
      <c r="AE273" s="1">
        <f>(Table2[[#This Row],[Close Price]]/Table2[[#This Row],[Current Week Low]])-1</f>
        <v>1.9334446564885477E-2</v>
      </c>
      <c r="AF273" s="1">
        <f>(Table2[[#This Row],[Current Week High]]/Table2[[#This Row],[Close Price]])-1</f>
        <v>2.2442985689378636E-2</v>
      </c>
      <c r="AG273" s="1">
        <f>(Table2[[#This Row],[Close Price]]/Table2[[#This Row],[Current Month Low]])-1</f>
        <v>0.37613925477440358</v>
      </c>
      <c r="AH273" s="1">
        <f>(Table2[[#This Row],[Current Month High]]/Table2[[#This Row],[Close Price]])-1</f>
        <v>5.5569207006704868E-2</v>
      </c>
      <c r="AI273">
        <v>5.5569207006704797</v>
      </c>
      <c r="AJ273">
        <v>72.578756058158305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0.26</v>
      </c>
      <c r="AM273" t="s">
        <v>3215</v>
      </c>
      <c r="AN273">
        <v>-0.54</v>
      </c>
      <c r="AO273" t="s">
        <v>3214</v>
      </c>
      <c r="AP273">
        <v>7.4877352789537999E-2</v>
      </c>
      <c r="AQ273">
        <f>(Table2[[#This Row],[Sharpe Ratio]]-AVERAGE(Table2[Sharpe Ratio]))/_xlfn.STDEV.P(Table2[Sharpe Ratio])</f>
        <v>0.18459418838778729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3.0786315669134412</v>
      </c>
      <c r="AS273">
        <f>_xlfn.RANK.AVG(Table2[[#This Row],[1Y Return vs Nifty Z-Score]],Table2[1Y Return vs Nifty Z-Score])</f>
        <v>348</v>
      </c>
      <c r="AT273">
        <f>_xlfn.RANK.AVG(Table2[[#This Row],[6M Return vs Nifty Z-Score]],Table2[6M Return vs Nifty Z-Score])</f>
        <v>243</v>
      </c>
      <c r="AU273">
        <f>_xlfn.RANK.AVG(Table2[[#This Row],[Sharpe Ratio Z-Score]],Table2[Sharpe Ratio Z-Score])</f>
        <v>297</v>
      </c>
      <c r="AV273">
        <f>(Table2[[#This Row],[Rank 1Y]]+Table2[[#This Row],[Rank 6M]]+Table2[[#This Row],[Rank Sharpe]])/3</f>
        <v>296</v>
      </c>
    </row>
    <row r="274" spans="1:48" x14ac:dyDescent="0.3">
      <c r="A274" t="s">
        <v>1068</v>
      </c>
      <c r="B274" t="s">
        <v>1069</v>
      </c>
      <c r="C274" t="s">
        <v>3173</v>
      </c>
      <c r="D274" t="s">
        <v>54</v>
      </c>
      <c r="E274">
        <v>12956.794420639901</v>
      </c>
      <c r="F274">
        <v>1057.45</v>
      </c>
      <c r="G274">
        <v>39.885139454197997</v>
      </c>
      <c r="H274">
        <f>(Table2[[#This Row],[1Y Return vs Nifty]]-AVERAGE(Table2[1Y Return vs Nifty]))/_xlfn.STDEV.P(Table2[1Y Return vs Nifty])</f>
        <v>0.26165726216593865</v>
      </c>
      <c r="I274">
        <v>-1.2486882931318499</v>
      </c>
      <c r="J274">
        <f>(Table2[[#This Row],[1M Return vs Nifty]]-AVERAGE(Table2[1M Return vs Nifty]))/_xlfn.STDEV.P(Table2[1M Return vs Nifty])</f>
        <v>-3.6191525978130919E-2</v>
      </c>
      <c r="K274">
        <v>19.094155770720199</v>
      </c>
      <c r="L274">
        <f>(Table2[[#This Row],[6M Return vs Nifty]]-AVERAGE(Table2[6M Return vs Nifty]))/_xlfn.STDEV.P(Table2[6M Return vs Nifty])</f>
        <v>0.267439498054036</v>
      </c>
      <c r="M274">
        <v>-13.511273196941</v>
      </c>
      <c r="N274">
        <f>(Table2[[#This Row],[1W Return vs Nifty]]-AVERAGE(Table2[1W Return vs Nifty]))/_xlfn.STDEV.P(Table2[1W Return vs Nifty])</f>
        <v>-2.7315014177681105</v>
      </c>
      <c r="O274">
        <v>1122.1099999999999</v>
      </c>
      <c r="P274">
        <v>1060.28486737515</v>
      </c>
      <c r="Q274">
        <v>880.59180867641101</v>
      </c>
      <c r="R274">
        <v>33.956575501560103</v>
      </c>
      <c r="S274" s="1">
        <f>(Table2[[#This Row],[Close Price]]-Table2[[#This Row],[20D EMA]])/Table2[[#This Row],[20D EMA]]</f>
        <v>-5.7623584140592155E-2</v>
      </c>
      <c r="T274" s="1">
        <f>(Table2[[#This Row],[Close Price]]-Table2[[#This Row],[50D EMA]])/Table2[[#This Row],[50D EMA]]</f>
        <v>-2.6736846505864206E-3</v>
      </c>
      <c r="U274" s="1">
        <f>(Table2[[#This Row],[Close Price]]-Table2[[#This Row],[200D EMA]])/Table2[[#This Row],[200D EMA]]</f>
        <v>0.20084015043180886</v>
      </c>
      <c r="V274">
        <v>0.79355510544010899</v>
      </c>
      <c r="W274">
        <v>1023.55</v>
      </c>
      <c r="X274">
        <v>1070</v>
      </c>
      <c r="Y274">
        <v>1023.55</v>
      </c>
      <c r="Z274">
        <v>1070</v>
      </c>
      <c r="AA274">
        <v>1012.2</v>
      </c>
      <c r="AB274">
        <v>1335.1</v>
      </c>
      <c r="AC274" s="1">
        <f>(Table2[[#This Row],[Close Price]]/Table2[[#This Row],[Day Low]])-1</f>
        <v>3.3120023447804403E-2</v>
      </c>
      <c r="AD274" s="1">
        <f>(Table2[[#This Row],[Day High]]/Table2[[#This Row],[Close Price]])-1</f>
        <v>1.1868173436096141E-2</v>
      </c>
      <c r="AE274" s="1">
        <f>(Table2[[#This Row],[Close Price]]/Table2[[#This Row],[Current Week Low]])-1</f>
        <v>3.3120023447804403E-2</v>
      </c>
      <c r="AF274" s="1">
        <f>(Table2[[#This Row],[Current Week High]]/Table2[[#This Row],[Close Price]])-1</f>
        <v>1.1868173436096141E-2</v>
      </c>
      <c r="AG274" s="1">
        <f>(Table2[[#This Row],[Close Price]]/Table2[[#This Row],[Current Month Low]])-1</f>
        <v>4.4704603833234602E-2</v>
      </c>
      <c r="AH274" s="1">
        <f>(Table2[[#This Row],[Current Month High]]/Table2[[#This Row],[Close Price]])-1</f>
        <v>0.26256560593881484</v>
      </c>
      <c r="AI274">
        <v>26.2565605938814</v>
      </c>
      <c r="AJ274">
        <v>73.012107329842905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0.11</v>
      </c>
      <c r="AM274" t="s">
        <v>3215</v>
      </c>
      <c r="AN274">
        <v>-19.03</v>
      </c>
      <c r="AO274" t="s">
        <v>3214</v>
      </c>
      <c r="AP274">
        <v>2.7796202617297001E-2</v>
      </c>
      <c r="AQ274">
        <f>(Table2[[#This Row],[Sharpe Ratio]]-AVERAGE(Table2[Sharpe Ratio]))/_xlfn.STDEV.P(Table2[Sharpe Ratio])</f>
        <v>-0.35855131037316856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-2.5971474938994352</v>
      </c>
      <c r="AS274">
        <f>_xlfn.RANK.AVG(Table2[[#This Row],[1Y Return vs Nifty Z-Score]],Table2[1Y Return vs Nifty Z-Score])</f>
        <v>231</v>
      </c>
      <c r="AT274">
        <f>_xlfn.RANK.AVG(Table2[[#This Row],[6M Return vs Nifty Z-Score]],Table2[6M Return vs Nifty Z-Score])</f>
        <v>228</v>
      </c>
      <c r="AU274">
        <f>_xlfn.RANK.AVG(Table2[[#This Row],[Sharpe Ratio Z-Score]],Table2[Sharpe Ratio Z-Score])</f>
        <v>431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1429</v>
      </c>
      <c r="B275" t="s">
        <v>1430</v>
      </c>
      <c r="C275" t="s">
        <v>3172</v>
      </c>
      <c r="D275" t="s">
        <v>46</v>
      </c>
      <c r="E275">
        <v>7675.4346248000002</v>
      </c>
      <c r="F275">
        <v>1145.8</v>
      </c>
      <c r="G275">
        <v>34.314513570280702</v>
      </c>
      <c r="H275">
        <f>(Table2[[#This Row],[1Y Return vs Nifty]]-AVERAGE(Table2[1Y Return vs Nifty]))/_xlfn.STDEV.P(Table2[1Y Return vs Nifty])</f>
        <v>0.16815520428548567</v>
      </c>
      <c r="I275">
        <v>-15.831694093764501</v>
      </c>
      <c r="J275">
        <f>(Table2[[#This Row],[1M Return vs Nifty]]-AVERAGE(Table2[1M Return vs Nifty]))/_xlfn.STDEV.P(Table2[1M Return vs Nifty])</f>
        <v>-1.3892346810611489</v>
      </c>
      <c r="K275">
        <v>-4.9470688984466902</v>
      </c>
      <c r="L275">
        <f>(Table2[[#This Row],[6M Return vs Nifty]]-AVERAGE(Table2[6M Return vs Nifty]))/_xlfn.STDEV.P(Table2[6M Return vs Nifty])</f>
        <v>-0.48507437333966891</v>
      </c>
      <c r="M275">
        <v>-5.9199266814670599</v>
      </c>
      <c r="N275">
        <f>(Table2[[#This Row],[1W Return vs Nifty]]-AVERAGE(Table2[1W Return vs Nifty]))/_xlfn.STDEV.P(Table2[1W Return vs Nifty])</f>
        <v>-1.2425126370061372</v>
      </c>
      <c r="O275">
        <v>1196.5899999999999</v>
      </c>
      <c r="P275">
        <v>1238.5877545082999</v>
      </c>
      <c r="Q275">
        <v>1123.90429187478</v>
      </c>
      <c r="R275">
        <v>38.840046031543999</v>
      </c>
      <c r="S275" s="1">
        <f>(Table2[[#This Row],[Close Price]]-Table2[[#This Row],[20D EMA]])/Table2[[#This Row],[20D EMA]]</f>
        <v>-4.2445616292965817E-2</v>
      </c>
      <c r="T275" s="1">
        <f>(Table2[[#This Row],[Close Price]]-Table2[[#This Row],[50D EMA]])/Table2[[#This Row],[50D EMA]]</f>
        <v>-7.4914154584981532E-2</v>
      </c>
      <c r="U275" s="1">
        <f>(Table2[[#This Row],[Close Price]]-Table2[[#This Row],[200D EMA]])/Table2[[#This Row],[200D EMA]]</f>
        <v>1.9481826240467317E-2</v>
      </c>
      <c r="V275">
        <v>0.59688048812219496</v>
      </c>
      <c r="W275">
        <v>1120.5999999999999</v>
      </c>
      <c r="X275">
        <v>1154.25</v>
      </c>
      <c r="Y275">
        <v>1120.5999999999999</v>
      </c>
      <c r="Z275">
        <v>1154.25</v>
      </c>
      <c r="AA275">
        <v>1120.5999999999999</v>
      </c>
      <c r="AB275">
        <v>1285</v>
      </c>
      <c r="AC275" s="1">
        <f>(Table2[[#This Row],[Close Price]]/Table2[[#This Row],[Day Low]])-1</f>
        <v>2.2487952882384477E-2</v>
      </c>
      <c r="AD275" s="1">
        <f>(Table2[[#This Row],[Day High]]/Table2[[#This Row],[Close Price]])-1</f>
        <v>7.3747599930180652E-3</v>
      </c>
      <c r="AE275" s="1">
        <f>(Table2[[#This Row],[Close Price]]/Table2[[#This Row],[Current Week Low]])-1</f>
        <v>2.2487952882384477E-2</v>
      </c>
      <c r="AF275" s="1">
        <f>(Table2[[#This Row],[Current Week High]]/Table2[[#This Row],[Close Price]])-1</f>
        <v>7.3747599930180652E-3</v>
      </c>
      <c r="AG275" s="1">
        <f>(Table2[[#This Row],[Close Price]]/Table2[[#This Row],[Current Month Low]])-1</f>
        <v>2.2487952882384477E-2</v>
      </c>
      <c r="AH275" s="1">
        <f>(Table2[[#This Row],[Current Month High]]/Table2[[#This Row],[Close Price]])-1</f>
        <v>0.12148717053587021</v>
      </c>
      <c r="AI275">
        <v>34.617734334089697</v>
      </c>
      <c r="AJ275">
        <v>76.276923076922998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-0.22</v>
      </c>
      <c r="AM275" t="s">
        <v>3214</v>
      </c>
      <c r="AN275">
        <v>-2.76</v>
      </c>
      <c r="AO275" t="s">
        <v>3214</v>
      </c>
      <c r="AP275">
        <v>0.125342928238666</v>
      </c>
      <c r="AQ275">
        <f>(Table2[[#This Row],[Sharpe Ratio]]-AVERAGE(Table2[Sharpe Ratio]))/_xlfn.STDEV.P(Table2[Sharpe Ratio])</f>
        <v>0.76678366437336487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247</v>
      </c>
      <c r="AT275">
        <f>_xlfn.RANK.AVG(Table2[[#This Row],[6M Return vs Nifty Z-Score]],Table2[6M Return vs Nifty Z-Score])</f>
        <v>488</v>
      </c>
      <c r="AU275">
        <f>_xlfn.RANK.AVG(Table2[[#This Row],[Sharpe Ratio Z-Score]],Table2[Sharpe Ratio Z-Score])</f>
        <v>156</v>
      </c>
      <c r="AV275">
        <f>(Table2[[#This Row],[Rank 1Y]]+Table2[[#This Row],[Rank 6M]]+Table2[[#This Row],[Rank Sharpe]])/3</f>
        <v>297</v>
      </c>
    </row>
    <row r="276" spans="1:48" x14ac:dyDescent="0.3">
      <c r="A276" t="s">
        <v>601</v>
      </c>
      <c r="B276" t="s">
        <v>602</v>
      </c>
      <c r="C276" t="s">
        <v>3171</v>
      </c>
      <c r="D276" t="s">
        <v>195</v>
      </c>
      <c r="E276">
        <v>33444.629999999997</v>
      </c>
      <c r="F276">
        <v>766.2</v>
      </c>
      <c r="G276">
        <v>11.877523686972101</v>
      </c>
      <c r="H276">
        <f>(Table2[[#This Row],[1Y Return vs Nifty]]-AVERAGE(Table2[1Y Return vs Nifty]))/_xlfn.STDEV.P(Table2[1Y Return vs Nifty])</f>
        <v>-0.20844605568945276</v>
      </c>
      <c r="I276">
        <v>-10.473721790195301</v>
      </c>
      <c r="J276">
        <f>(Table2[[#This Row],[1M Return vs Nifty]]-AVERAGE(Table2[1M Return vs Nifty]))/_xlfn.STDEV.P(Table2[1M Return vs Nifty])</f>
        <v>-0.89211029877816372</v>
      </c>
      <c r="K276">
        <v>58.591477469569597</v>
      </c>
      <c r="L276">
        <f>(Table2[[#This Row],[6M Return vs Nifty]]-AVERAGE(Table2[6M Return vs Nifty]))/_xlfn.STDEV.P(Table2[6M Return vs Nifty])</f>
        <v>1.5037443398536665</v>
      </c>
      <c r="M276">
        <v>0.103299930185118</v>
      </c>
      <c r="N276">
        <f>(Table2[[#This Row],[1W Return vs Nifty]]-AVERAGE(Table2[1W Return vs Nifty]))/_xlfn.STDEV.P(Table2[1W Return vs Nifty])</f>
        <v>-6.1099454185944223E-2</v>
      </c>
      <c r="O276">
        <v>772.58</v>
      </c>
      <c r="P276">
        <v>771.78575123217502</v>
      </c>
      <c r="Q276">
        <v>647.65186828488595</v>
      </c>
      <c r="R276">
        <v>50.538386914664102</v>
      </c>
      <c r="S276" s="1">
        <f>(Table2[[#This Row],[Close Price]]-Table2[[#This Row],[20D EMA]])/Table2[[#This Row],[20D EMA]]</f>
        <v>-8.2580444743586365E-3</v>
      </c>
      <c r="T276" s="1">
        <f>(Table2[[#This Row],[Close Price]]-Table2[[#This Row],[50D EMA]])/Table2[[#This Row],[50D EMA]]</f>
        <v>-7.2374376221084431E-3</v>
      </c>
      <c r="U276" s="1">
        <f>(Table2[[#This Row],[Close Price]]-Table2[[#This Row],[200D EMA]])/Table2[[#This Row],[200D EMA]]</f>
        <v>0.18304298577730299</v>
      </c>
      <c r="V276">
        <v>0.80164842110650703</v>
      </c>
      <c r="W276">
        <v>740</v>
      </c>
      <c r="X276">
        <v>773.3</v>
      </c>
      <c r="Y276">
        <v>740</v>
      </c>
      <c r="Z276">
        <v>773.3</v>
      </c>
      <c r="AA276">
        <v>725.4</v>
      </c>
      <c r="AB276">
        <v>860</v>
      </c>
      <c r="AC276" s="1">
        <f>(Table2[[#This Row],[Close Price]]/Table2[[#This Row],[Day Low]])-1</f>
        <v>3.5405405405405377E-2</v>
      </c>
      <c r="AD276" s="1">
        <f>(Table2[[#This Row],[Day High]]/Table2[[#This Row],[Close Price]])-1</f>
        <v>9.2665100495952224E-3</v>
      </c>
      <c r="AE276" s="1">
        <f>(Table2[[#This Row],[Close Price]]/Table2[[#This Row],[Current Week Low]])-1</f>
        <v>3.5405405405405377E-2</v>
      </c>
      <c r="AF276" s="1">
        <f>(Table2[[#This Row],[Current Week High]]/Table2[[#This Row],[Close Price]])-1</f>
        <v>9.2665100495952224E-3</v>
      </c>
      <c r="AG276" s="1">
        <f>(Table2[[#This Row],[Close Price]]/Table2[[#This Row],[Current Month Low]])-1</f>
        <v>5.6244830438378912E-2</v>
      </c>
      <c r="AH276" s="1">
        <f>(Table2[[#This Row],[Current Month High]]/Table2[[#This Row],[Close Price]])-1</f>
        <v>0.1224223440354999</v>
      </c>
      <c r="AI276">
        <v>12.242234403549899</v>
      </c>
      <c r="AJ276">
        <v>83.696955166626694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-0.09</v>
      </c>
      <c r="AM276" t="s">
        <v>3214</v>
      </c>
      <c r="AN276">
        <v>-5.37</v>
      </c>
      <c r="AO276" t="s">
        <v>3214</v>
      </c>
      <c r="AP276">
        <v>9.65356139962E-3</v>
      </c>
      <c r="AQ276">
        <f>(Table2[[#This Row],[Sharpe Ratio]]-AVERAGE(Table2[Sharpe Ratio]))/_xlfn.STDEV.P(Table2[Sharpe Ratio])</f>
        <v>-0.56785150539742302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-0.22576297419731708</v>
      </c>
      <c r="AS276">
        <f>_xlfn.RANK.AVG(Table2[[#This Row],[1Y Return vs Nifty Z-Score]],Table2[1Y Return vs Nifty Z-Score])</f>
        <v>358</v>
      </c>
      <c r="AT276">
        <f>_xlfn.RANK.AVG(Table2[[#This Row],[6M Return vs Nifty Z-Score]],Table2[6M Return vs Nifty Z-Score])</f>
        <v>58</v>
      </c>
      <c r="AU276">
        <f>_xlfn.RANK.AVG(Table2[[#This Row],[Sharpe Ratio Z-Score]],Table2[Sharpe Ratio Z-Score])</f>
        <v>477</v>
      </c>
      <c r="AV276">
        <f>(Table2[[#This Row],[Rank 1Y]]+Table2[[#This Row],[Rank 6M]]+Table2[[#This Row],[Rank Sharpe]])/3</f>
        <v>297.66666666666669</v>
      </c>
    </row>
    <row r="277" spans="1:48" x14ac:dyDescent="0.3">
      <c r="A277" t="s">
        <v>793</v>
      </c>
      <c r="B277" t="s">
        <v>794</v>
      </c>
      <c r="C277" t="s">
        <v>3173</v>
      </c>
      <c r="D277" t="s">
        <v>54</v>
      </c>
      <c r="E277">
        <v>21263.76654402</v>
      </c>
      <c r="F277">
        <v>2032.55</v>
      </c>
      <c r="G277">
        <v>57.493853074498404</v>
      </c>
      <c r="H277">
        <f>(Table2[[#This Row],[1Y Return vs Nifty]]-AVERAGE(Table2[1Y Return vs Nifty]))/_xlfn.STDEV.P(Table2[1Y Return vs Nifty])</f>
        <v>0.5572166830344345</v>
      </c>
      <c r="I277">
        <v>17.158284916658701</v>
      </c>
      <c r="J277">
        <f>(Table2[[#This Row],[1M Return vs Nifty]]-AVERAGE(Table2[1M Return vs Nifty]))/_xlfn.STDEV.P(Table2[1M Return vs Nifty])</f>
        <v>1.671647684112777</v>
      </c>
      <c r="K277">
        <v>20.978062689044599</v>
      </c>
      <c r="L277">
        <f>(Table2[[#This Row],[6M Return vs Nifty]]-AVERAGE(Table2[6M Return vs Nifty]))/_xlfn.STDEV.P(Table2[6M Return vs Nifty])</f>
        <v>0.32640762916891425</v>
      </c>
      <c r="M277">
        <v>-18.869431266158301</v>
      </c>
      <c r="N277">
        <f>(Table2[[#This Row],[1W Return vs Nifty]]-AVERAGE(Table2[1W Return vs Nifty]))/_xlfn.STDEV.P(Table2[1W Return vs Nifty])</f>
        <v>-3.782466122692492</v>
      </c>
      <c r="O277">
        <v>2060.62</v>
      </c>
      <c r="P277">
        <v>1877.09762340419</v>
      </c>
      <c r="Q277">
        <v>1572.59287245475</v>
      </c>
      <c r="R277">
        <v>42.771350746879101</v>
      </c>
      <c r="S277" s="1">
        <f>(Table2[[#This Row],[Close Price]]-Table2[[#This Row],[20D EMA]])/Table2[[#This Row],[20D EMA]]</f>
        <v>-1.3622113732760012E-2</v>
      </c>
      <c r="T277" s="1">
        <f>(Table2[[#This Row],[Close Price]]-Table2[[#This Row],[50D EMA]])/Table2[[#This Row],[50D EMA]]</f>
        <v>8.2815286033920271E-2</v>
      </c>
      <c r="U277" s="1">
        <f>(Table2[[#This Row],[Close Price]]-Table2[[#This Row],[200D EMA]])/Table2[[#This Row],[200D EMA]]</f>
        <v>0.29248328388216371</v>
      </c>
      <c r="V277">
        <v>2.5842866992829898</v>
      </c>
      <c r="W277">
        <v>1949.6</v>
      </c>
      <c r="X277">
        <v>2066.4499999999998</v>
      </c>
      <c r="Y277">
        <v>1949.6</v>
      </c>
      <c r="Z277">
        <v>2066.4499999999998</v>
      </c>
      <c r="AA277">
        <v>1694.75</v>
      </c>
      <c r="AB277">
        <v>2664</v>
      </c>
      <c r="AC277" s="1">
        <f>(Table2[[#This Row],[Close Price]]/Table2[[#This Row],[Day Low]])-1</f>
        <v>4.2547189167008614E-2</v>
      </c>
      <c r="AD277" s="1">
        <f>(Table2[[#This Row],[Day High]]/Table2[[#This Row],[Close Price]])-1</f>
        <v>1.6678556493075147E-2</v>
      </c>
      <c r="AE277" s="1">
        <f>(Table2[[#This Row],[Close Price]]/Table2[[#This Row],[Current Week Low]])-1</f>
        <v>4.2547189167008614E-2</v>
      </c>
      <c r="AF277" s="1">
        <f>(Table2[[#This Row],[Current Week High]]/Table2[[#This Row],[Close Price]])-1</f>
        <v>1.6678556493075147E-2</v>
      </c>
      <c r="AG277" s="1">
        <f>(Table2[[#This Row],[Close Price]]/Table2[[#This Row],[Current Month Low]])-1</f>
        <v>0.19932143383979928</v>
      </c>
      <c r="AH277" s="1">
        <f>(Table2[[#This Row],[Current Month High]]/Table2[[#This Row],[Close Price]])-1</f>
        <v>0.31066886423458229</v>
      </c>
      <c r="AI277">
        <v>31.0668864234582</v>
      </c>
      <c r="AJ277">
        <v>93.392007611798206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0.06</v>
      </c>
      <c r="AM277" t="s">
        <v>3215</v>
      </c>
      <c r="AN277">
        <v>1.39</v>
      </c>
      <c r="AO277" t="s">
        <v>3215</v>
      </c>
      <c r="AQ277">
        <f>(Table2[[#This Row],[Sharpe Ratio]]-AVERAGE(Table2[Sharpe Ratio]))/_xlfn.STDEV.P(Table2[Sharpe Ratio])</f>
        <v>-0.67921854723973452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-1.9064126736161009</v>
      </c>
      <c r="AS277">
        <f>_xlfn.RANK.AVG(Table2[[#This Row],[1Y Return vs Nifty Z-Score]],Table2[1Y Return vs Nifty Z-Score])</f>
        <v>164</v>
      </c>
      <c r="AT277">
        <f>_xlfn.RANK.AVG(Table2[[#This Row],[6M Return vs Nifty Z-Score]],Table2[6M Return vs Nifty Z-Score])</f>
        <v>203</v>
      </c>
      <c r="AU277">
        <f>_xlfn.RANK.AVG(Table2[[#This Row],[Sharpe Ratio Z-Score]],Table2[Sharpe Ratio Z-Score])</f>
        <v>527.5</v>
      </c>
      <c r="AV277">
        <f>(Table2[[#This Row],[Rank 1Y]]+Table2[[#This Row],[Rank 6M]]+Table2[[#This Row],[Rank Sharpe]])/3</f>
        <v>298.16666666666669</v>
      </c>
    </row>
    <row r="278" spans="1:48" x14ac:dyDescent="0.3">
      <c r="A278" t="s">
        <v>1137</v>
      </c>
      <c r="B278" t="s">
        <v>1138</v>
      </c>
      <c r="C278" t="s">
        <v>3178</v>
      </c>
      <c r="D278" t="s">
        <v>465</v>
      </c>
      <c r="E278">
        <v>11492.354413474999</v>
      </c>
      <c r="F278">
        <v>2351.0500000000002</v>
      </c>
      <c r="G278">
        <v>-17.9155815191871</v>
      </c>
      <c r="H278">
        <f>(Table2[[#This Row],[1Y Return vs Nifty]]-AVERAGE(Table2[1Y Return vs Nifty]))/_xlfn.STDEV.P(Table2[1Y Return vs Nifty])</f>
        <v>-0.70851852608586563</v>
      </c>
      <c r="I278">
        <v>-4.5678501135348704</v>
      </c>
      <c r="J278">
        <f>(Table2[[#This Row],[1M Return vs Nifty]]-AVERAGE(Table2[1M Return vs Nifty]))/_xlfn.STDEV.P(Table2[1M Return vs Nifty])</f>
        <v>-0.34415061500999333</v>
      </c>
      <c r="K278">
        <v>12.305742248271001</v>
      </c>
      <c r="L278">
        <f>(Table2[[#This Row],[6M Return vs Nifty]]-AVERAGE(Table2[6M Return vs Nifty]))/_xlfn.STDEV.P(Table2[6M Return vs Nifty])</f>
        <v>5.4955508128549144E-2</v>
      </c>
      <c r="M278">
        <v>-4.5410173581982098</v>
      </c>
      <c r="N278">
        <f>(Table2[[#This Row],[1W Return vs Nifty]]-AVERAGE(Table2[1W Return vs Nifty]))/_xlfn.STDEV.P(Table2[1W Return vs Nifty])</f>
        <v>-0.97204935254793601</v>
      </c>
      <c r="O278">
        <v>2428</v>
      </c>
      <c r="P278">
        <v>2357.0953514064599</v>
      </c>
      <c r="Q278">
        <v>2103.8457979067298</v>
      </c>
      <c r="R278">
        <v>30.3038384016793</v>
      </c>
      <c r="S278" s="1">
        <f>(Table2[[#This Row],[Close Price]]-Table2[[#This Row],[20D EMA]])/Table2[[#This Row],[20D EMA]]</f>
        <v>-3.1692751235584765E-2</v>
      </c>
      <c r="T278" s="1">
        <f>(Table2[[#This Row],[Close Price]]-Table2[[#This Row],[50D EMA]])/Table2[[#This Row],[50D EMA]]</f>
        <v>-2.5647462258378924E-3</v>
      </c>
      <c r="U278" s="1">
        <f>(Table2[[#This Row],[Close Price]]-Table2[[#This Row],[200D EMA]])/Table2[[#This Row],[200D EMA]]</f>
        <v>0.11750110314131956</v>
      </c>
      <c r="V278">
        <v>0.72983175216040996</v>
      </c>
      <c r="W278">
        <v>2311</v>
      </c>
      <c r="X278">
        <v>2370</v>
      </c>
      <c r="Y278">
        <v>2311</v>
      </c>
      <c r="Z278">
        <v>2370</v>
      </c>
      <c r="AA278">
        <v>2311</v>
      </c>
      <c r="AB278">
        <v>2613.75</v>
      </c>
      <c r="AC278" s="1">
        <f>(Table2[[#This Row],[Close Price]]/Table2[[#This Row],[Day Low]])-1</f>
        <v>1.7330160103851133E-2</v>
      </c>
      <c r="AD278" s="1">
        <f>(Table2[[#This Row],[Day High]]/Table2[[#This Row],[Close Price]])-1</f>
        <v>8.0602284085833364E-3</v>
      </c>
      <c r="AE278" s="1">
        <f>(Table2[[#This Row],[Close Price]]/Table2[[#This Row],[Current Week Low]])-1</f>
        <v>1.7330160103851133E-2</v>
      </c>
      <c r="AF278" s="1">
        <f>(Table2[[#This Row],[Current Week High]]/Table2[[#This Row],[Close Price]])-1</f>
        <v>8.0602284085833364E-3</v>
      </c>
      <c r="AG278" s="1">
        <f>(Table2[[#This Row],[Close Price]]/Table2[[#This Row],[Current Month Low]])-1</f>
        <v>1.7330160103851133E-2</v>
      </c>
      <c r="AH278" s="1">
        <f>(Table2[[#This Row],[Current Month High]]/Table2[[#This Row],[Close Price]])-1</f>
        <v>0.11173730886199773</v>
      </c>
      <c r="AI278">
        <v>11.173730886199699</v>
      </c>
      <c r="AJ278">
        <v>42.6088802620405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-0.01</v>
      </c>
      <c r="AM278" t="s">
        <v>3214</v>
      </c>
      <c r="AN278">
        <v>-5.13</v>
      </c>
      <c r="AO278" t="s">
        <v>3214</v>
      </c>
      <c r="AP278">
        <v>0.19271196803986099</v>
      </c>
      <c r="AQ278">
        <f>(Table2[[#This Row],[Sharpe Ratio]]-AVERAGE(Table2[Sharpe Ratio]))/_xlfn.STDEV.P(Table2[Sharpe Ratio])</f>
        <v>1.5439777343993106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-0.42578525111593524</v>
      </c>
      <c r="AS278">
        <f>_xlfn.RANK.AVG(Table2[[#This Row],[1Y Return vs Nifty Z-Score]],Table2[1Y Return vs Nifty Z-Score])</f>
        <v>557</v>
      </c>
      <c r="AT278">
        <f>_xlfn.RANK.AVG(Table2[[#This Row],[6M Return vs Nifty Z-Score]],Table2[6M Return vs Nifty Z-Score])</f>
        <v>298</v>
      </c>
      <c r="AU278">
        <f>_xlfn.RANK.AVG(Table2[[#This Row],[Sharpe Ratio Z-Score]],Table2[Sharpe Ratio Z-Score])</f>
        <v>40</v>
      </c>
      <c r="AV278">
        <f>(Table2[[#This Row],[Rank 1Y]]+Table2[[#This Row],[Rank 6M]]+Table2[[#This Row],[Rank Sharpe]])/3</f>
        <v>298.33333333333331</v>
      </c>
    </row>
    <row r="279" spans="1:48" x14ac:dyDescent="0.3">
      <c r="A279" t="s">
        <v>226</v>
      </c>
      <c r="B279" t="s">
        <v>227</v>
      </c>
      <c r="C279" t="s">
        <v>3169</v>
      </c>
      <c r="D279" t="s">
        <v>228</v>
      </c>
      <c r="E279">
        <v>116799.1999397</v>
      </c>
      <c r="F279">
        <v>10494.7</v>
      </c>
      <c r="G279">
        <v>18.188519804443501</v>
      </c>
      <c r="H279">
        <f>(Table2[[#This Row],[1Y Return vs Nifty]]-AVERAGE(Table2[1Y Return vs Nifty]))/_xlfn.STDEV.P(Table2[1Y Return vs Nifty])</f>
        <v>-0.10251700273280914</v>
      </c>
      <c r="I279">
        <v>1.8560802948944499</v>
      </c>
      <c r="J279">
        <f>(Table2[[#This Row],[1M Return vs Nifty]]-AVERAGE(Table2[1M Return vs Nifty]))/_xlfn.STDEV.P(Table2[1M Return vs Nifty])</f>
        <v>0.25187569031300611</v>
      </c>
      <c r="K279">
        <v>9.2204400416682901</v>
      </c>
      <c r="L279">
        <f>(Table2[[#This Row],[6M Return vs Nifty]]-AVERAGE(Table2[6M Return vs Nifty]))/_xlfn.STDEV.P(Table2[6M Return vs Nifty])</f>
        <v>-4.1617471819838901E-2</v>
      </c>
      <c r="M279">
        <v>-5.6489694278178204</v>
      </c>
      <c r="N279">
        <f>(Table2[[#This Row],[1W Return vs Nifty]]-AVERAGE(Table2[1W Return vs Nifty]))/_xlfn.STDEV.P(Table2[1W Return vs Nifty])</f>
        <v>-1.1893662933466282</v>
      </c>
      <c r="O279">
        <v>10562.35</v>
      </c>
      <c r="P279">
        <v>10127.476588129501</v>
      </c>
      <c r="Q279">
        <v>8929.0510430462891</v>
      </c>
      <c r="R279">
        <v>42.901683089314801</v>
      </c>
      <c r="S279" s="1">
        <f>(Table2[[#This Row],[Close Price]]-Table2[[#This Row],[20D EMA]])/Table2[[#This Row],[20D EMA]]</f>
        <v>-6.4048246839008014E-3</v>
      </c>
      <c r="T279" s="1">
        <f>(Table2[[#This Row],[Close Price]]-Table2[[#This Row],[50D EMA]])/Table2[[#This Row],[50D EMA]]</f>
        <v>3.6260109680325073E-2</v>
      </c>
      <c r="U279" s="1">
        <f>(Table2[[#This Row],[Close Price]]-Table2[[#This Row],[200D EMA]])/Table2[[#This Row],[200D EMA]]</f>
        <v>0.17534326429604163</v>
      </c>
      <c r="V279">
        <v>1.0221708261970199</v>
      </c>
      <c r="W279">
        <v>10287.700000000001</v>
      </c>
      <c r="X279">
        <v>10556</v>
      </c>
      <c r="Y279">
        <v>10287.700000000001</v>
      </c>
      <c r="Z279">
        <v>10556</v>
      </c>
      <c r="AA279">
        <v>10100.049999999999</v>
      </c>
      <c r="AB279">
        <v>11350</v>
      </c>
      <c r="AC279" s="1">
        <f>(Table2[[#This Row],[Close Price]]/Table2[[#This Row],[Day Low]])-1</f>
        <v>2.012111550686746E-2</v>
      </c>
      <c r="AD279" s="1">
        <f>(Table2[[#This Row],[Day High]]/Table2[[#This Row],[Close Price]])-1</f>
        <v>5.8410435743756484E-3</v>
      </c>
      <c r="AE279" s="1">
        <f>(Table2[[#This Row],[Close Price]]/Table2[[#This Row],[Current Week Low]])-1</f>
        <v>2.012111550686746E-2</v>
      </c>
      <c r="AF279" s="1">
        <f>(Table2[[#This Row],[Current Week High]]/Table2[[#This Row],[Close Price]])-1</f>
        <v>5.8410435743756484E-3</v>
      </c>
      <c r="AG279" s="1">
        <f>(Table2[[#This Row],[Close Price]]/Table2[[#This Row],[Current Month Low]])-1</f>
        <v>3.9074063989782415E-2</v>
      </c>
      <c r="AH279" s="1">
        <f>(Table2[[#This Row],[Current Month High]]/Table2[[#This Row],[Close Price]])-1</f>
        <v>8.1498280084232988E-2</v>
      </c>
      <c r="AI279">
        <v>8.1498280084232899</v>
      </c>
      <c r="AJ279">
        <v>58.341254394302801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0.04</v>
      </c>
      <c r="AM279" t="s">
        <v>3215</v>
      </c>
      <c r="AN279">
        <v>0.97</v>
      </c>
      <c r="AO279" t="s">
        <v>3215</v>
      </c>
      <c r="AP279">
        <v>9.2283076296852007E-2</v>
      </c>
      <c r="AQ279">
        <f>(Table2[[#This Row],[Sharpe Ratio]]-AVERAGE(Table2[Sharpe Ratio]))/_xlfn.STDEV.P(Table2[Sharpe Ratio])</f>
        <v>0.38539302913593321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-0.69623204845033693</v>
      </c>
      <c r="AS279">
        <f>_xlfn.RANK.AVG(Table2[[#This Row],[1Y Return vs Nifty Z-Score]],Table2[1Y Return vs Nifty Z-Score])</f>
        <v>325</v>
      </c>
      <c r="AT279">
        <f>_xlfn.RANK.AVG(Table2[[#This Row],[6M Return vs Nifty Z-Score]],Table2[6M Return vs Nifty Z-Score])</f>
        <v>328</v>
      </c>
      <c r="AU279">
        <f>_xlfn.RANK.AVG(Table2[[#This Row],[Sharpe Ratio Z-Score]],Table2[Sharpe Ratio Z-Score])</f>
        <v>243</v>
      </c>
      <c r="AV279">
        <f>(Table2[[#This Row],[Rank 1Y]]+Table2[[#This Row],[Rank 6M]]+Table2[[#This Row],[Rank Sharpe]])/3</f>
        <v>298.66666666666669</v>
      </c>
    </row>
    <row r="280" spans="1:48" x14ac:dyDescent="0.3">
      <c r="A280" t="s">
        <v>1218</v>
      </c>
      <c r="B280" t="s">
        <v>1219</v>
      </c>
      <c r="C280" t="s">
        <v>3183</v>
      </c>
      <c r="D280" t="s">
        <v>390</v>
      </c>
      <c r="E280">
        <v>10005.4153816</v>
      </c>
      <c r="F280">
        <v>181.36</v>
      </c>
      <c r="G280">
        <v>13.3094395624518</v>
      </c>
      <c r="H280">
        <f>(Table2[[#This Row],[1Y Return vs Nifty]]-AVERAGE(Table2[1Y Return vs Nifty]))/_xlfn.STDEV.P(Table2[1Y Return vs Nifty])</f>
        <v>-0.18441157844057096</v>
      </c>
      <c r="I280">
        <v>-10.7009358937934</v>
      </c>
      <c r="J280">
        <f>(Table2[[#This Row],[1M Return vs Nifty]]-AVERAGE(Table2[1M Return vs Nifty]))/_xlfn.STDEV.P(Table2[1M Return vs Nifty])</f>
        <v>-0.91319171997587001</v>
      </c>
      <c r="K280">
        <v>16.293910737109201</v>
      </c>
      <c r="L280">
        <f>(Table2[[#This Row],[6M Return vs Nifty]]-AVERAGE(Table2[6M Return vs Nifty]))/_xlfn.STDEV.P(Table2[6M Return vs Nifty])</f>
        <v>0.17978908672552565</v>
      </c>
      <c r="M280">
        <v>-1.17261037220596</v>
      </c>
      <c r="N280">
        <f>(Table2[[#This Row],[1W Return vs Nifty]]-AVERAGE(Table2[1W Return vs Nifty]))/_xlfn.STDEV.P(Table2[1W Return vs Nifty])</f>
        <v>-0.31136021117370816</v>
      </c>
      <c r="O280">
        <v>188.59</v>
      </c>
      <c r="P280">
        <v>192.33735971463099</v>
      </c>
      <c r="Q280">
        <v>171.817936592672</v>
      </c>
      <c r="R280">
        <v>32.033720780963897</v>
      </c>
      <c r="S280" s="1">
        <f>(Table2[[#This Row],[Close Price]]-Table2[[#This Row],[20D EMA]])/Table2[[#This Row],[20D EMA]]</f>
        <v>-3.8337133464128481E-2</v>
      </c>
      <c r="T280" s="1">
        <f>(Table2[[#This Row],[Close Price]]-Table2[[#This Row],[50D EMA]])/Table2[[#This Row],[50D EMA]]</f>
        <v>-5.7073465763063276E-2</v>
      </c>
      <c r="U280" s="1">
        <f>(Table2[[#This Row],[Close Price]]-Table2[[#This Row],[200D EMA]])/Table2[[#This Row],[200D EMA]]</f>
        <v>5.5535898035775751E-2</v>
      </c>
      <c r="V280">
        <v>0.23321105224517499</v>
      </c>
      <c r="W280">
        <v>180.21</v>
      </c>
      <c r="X280">
        <v>183.99</v>
      </c>
      <c r="Y280">
        <v>180.21</v>
      </c>
      <c r="Z280">
        <v>183.99</v>
      </c>
      <c r="AA280">
        <v>180.21</v>
      </c>
      <c r="AB280">
        <v>205.5</v>
      </c>
      <c r="AC280" s="1">
        <f>(Table2[[#This Row],[Close Price]]/Table2[[#This Row],[Day Low]])-1</f>
        <v>6.3814438710394494E-3</v>
      </c>
      <c r="AD280" s="1">
        <f>(Table2[[#This Row],[Day High]]/Table2[[#This Row],[Close Price]])-1</f>
        <v>1.4501543890604207E-2</v>
      </c>
      <c r="AE280" s="1">
        <f>(Table2[[#This Row],[Close Price]]/Table2[[#This Row],[Current Week Low]])-1</f>
        <v>6.3814438710394494E-3</v>
      </c>
      <c r="AF280" s="1">
        <f>(Table2[[#This Row],[Current Week High]]/Table2[[#This Row],[Close Price]])-1</f>
        <v>1.4501543890604207E-2</v>
      </c>
      <c r="AG280" s="1">
        <f>(Table2[[#This Row],[Close Price]]/Table2[[#This Row],[Current Month Low]])-1</f>
        <v>6.3814438710394494E-3</v>
      </c>
      <c r="AH280" s="1">
        <f>(Table2[[#This Row],[Current Month High]]/Table2[[#This Row],[Close Price]])-1</f>
        <v>0.13310542567269512</v>
      </c>
      <c r="AI280">
        <v>35.090427878253102</v>
      </c>
      <c r="AJ280">
        <v>54.217687074829897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-0.22</v>
      </c>
      <c r="AM280" t="s">
        <v>3214</v>
      </c>
      <c r="AN280">
        <v>-4.16</v>
      </c>
      <c r="AO280" t="s">
        <v>3214</v>
      </c>
      <c r="AP280">
        <v>7.6563898051699997E-2</v>
      </c>
      <c r="AQ280">
        <f>(Table2[[#This Row],[Sharpe Ratio]]-AVERAGE(Table2[Sharpe Ratio]))/_xlfn.STDEV.P(Table2[Sharpe Ratio])</f>
        <v>0.20405079605876986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352</v>
      </c>
      <c r="AT280">
        <f>_xlfn.RANK.AVG(Table2[[#This Row],[6M Return vs Nifty Z-Score]],Table2[6M Return vs Nifty Z-Score])</f>
        <v>256</v>
      </c>
      <c r="AU280">
        <f>_xlfn.RANK.AVG(Table2[[#This Row],[Sharpe Ratio Z-Score]],Table2[Sharpe Ratio Z-Score])</f>
        <v>290</v>
      </c>
      <c r="AV280">
        <f>(Table2[[#This Row],[Rank 1Y]]+Table2[[#This Row],[Rank 6M]]+Table2[[#This Row],[Rank Sharpe]])/3</f>
        <v>299.33333333333331</v>
      </c>
    </row>
    <row r="281" spans="1:48" x14ac:dyDescent="0.3">
      <c r="A281" t="s">
        <v>1398</v>
      </c>
      <c r="B281" t="s">
        <v>1399</v>
      </c>
      <c r="C281" t="s">
        <v>3167</v>
      </c>
      <c r="D281" t="s">
        <v>1370</v>
      </c>
      <c r="E281">
        <v>7993.1834915399904</v>
      </c>
      <c r="F281">
        <v>493.3</v>
      </c>
      <c r="G281">
        <v>63.279691341052697</v>
      </c>
      <c r="H281">
        <f>(Table2[[#This Row],[1Y Return vs Nifty]]-AVERAGE(Table2[1Y Return vs Nifty]))/_xlfn.STDEV.P(Table2[1Y Return vs Nifty])</f>
        <v>0.65433104608081338</v>
      </c>
      <c r="I281">
        <v>-3.1883120540905501</v>
      </c>
      <c r="J281">
        <f>(Table2[[#This Row],[1M Return vs Nifty]]-AVERAGE(Table2[1M Return vs Nifty]))/_xlfn.STDEV.P(Table2[1M Return vs Nifty])</f>
        <v>-0.21615405833121382</v>
      </c>
      <c r="K281">
        <v>18.572255506714701</v>
      </c>
      <c r="L281">
        <f>(Table2[[#This Row],[6M Return vs Nifty]]-AVERAGE(Table2[6M Return vs Nifty]))/_xlfn.STDEV.P(Table2[6M Return vs Nifty])</f>
        <v>0.25110350878757137</v>
      </c>
      <c r="M281">
        <v>-0.95387388750882796</v>
      </c>
      <c r="N281">
        <f>(Table2[[#This Row],[1W Return vs Nifty]]-AVERAGE(Table2[1W Return vs Nifty]))/_xlfn.STDEV.P(Table2[1W Return vs Nifty])</f>
        <v>-0.26845660099158103</v>
      </c>
      <c r="O281">
        <v>493.47</v>
      </c>
      <c r="P281">
        <v>506.652837106211</v>
      </c>
      <c r="Q281">
        <v>466.17808053762099</v>
      </c>
      <c r="R281">
        <v>52.281681443079798</v>
      </c>
      <c r="S281" s="1">
        <f>(Table2[[#This Row],[Close Price]]-Table2[[#This Row],[20D EMA]])/Table2[[#This Row],[20D EMA]]</f>
        <v>-3.4449915901679112E-4</v>
      </c>
      <c r="T281" s="1">
        <f>(Table2[[#This Row],[Close Price]]-Table2[[#This Row],[50D EMA]])/Table2[[#This Row],[50D EMA]]</f>
        <v>-2.6355003126947444E-2</v>
      </c>
      <c r="U281" s="1">
        <f>(Table2[[#This Row],[Close Price]]-Table2[[#This Row],[200D EMA]])/Table2[[#This Row],[200D EMA]]</f>
        <v>5.8179310857131267E-2</v>
      </c>
      <c r="V281">
        <v>0.73520913192501003</v>
      </c>
      <c r="W281">
        <v>487.05</v>
      </c>
      <c r="X281">
        <v>505.9</v>
      </c>
      <c r="Y281">
        <v>487.05</v>
      </c>
      <c r="Z281">
        <v>505.9</v>
      </c>
      <c r="AA281">
        <v>474.1</v>
      </c>
      <c r="AB281">
        <v>515</v>
      </c>
      <c r="AC281" s="1">
        <f>(Table2[[#This Row],[Close Price]]/Table2[[#This Row],[Day Low]])-1</f>
        <v>1.2832358074119643E-2</v>
      </c>
      <c r="AD281" s="1">
        <f>(Table2[[#This Row],[Day High]]/Table2[[#This Row],[Close Price]])-1</f>
        <v>2.5542266369349198E-2</v>
      </c>
      <c r="AE281" s="1">
        <f>(Table2[[#This Row],[Close Price]]/Table2[[#This Row],[Current Week Low]])-1</f>
        <v>1.2832358074119643E-2</v>
      </c>
      <c r="AF281" s="1">
        <f>(Table2[[#This Row],[Current Week High]]/Table2[[#This Row],[Close Price]])-1</f>
        <v>2.5542266369349198E-2</v>
      </c>
      <c r="AG281" s="1">
        <f>(Table2[[#This Row],[Close Price]]/Table2[[#This Row],[Current Month Low]])-1</f>
        <v>4.0497785277367582E-2</v>
      </c>
      <c r="AH281" s="1">
        <f>(Table2[[#This Row],[Current Month High]]/Table2[[#This Row],[Close Price]])-1</f>
        <v>4.3989458747212717E-2</v>
      </c>
      <c r="AI281">
        <v>28.6843705655787</v>
      </c>
      <c r="AJ281">
        <v>106.459263392857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-0.16</v>
      </c>
      <c r="AM281" t="s">
        <v>3214</v>
      </c>
      <c r="AN281">
        <v>1.25</v>
      </c>
      <c r="AO281" t="s">
        <v>3215</v>
      </c>
      <c r="AQ281">
        <f>(Table2[[#This Row],[Sharpe Ratio]]-AVERAGE(Table2[Sharpe Ratio]))/_xlfn.STDEV.P(Table2[Sharpe Ratio])</f>
        <v>-0.67921854723973452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141</v>
      </c>
      <c r="AT281">
        <f>_xlfn.RANK.AVG(Table2[[#This Row],[6M Return vs Nifty Z-Score]],Table2[6M Return vs Nifty Z-Score])</f>
        <v>231</v>
      </c>
      <c r="AU281">
        <f>_xlfn.RANK.AVG(Table2[[#This Row],[Sharpe Ratio Z-Score]],Table2[Sharpe Ratio Z-Score])</f>
        <v>527.5</v>
      </c>
      <c r="AV281">
        <f>(Table2[[#This Row],[Rank 1Y]]+Table2[[#This Row],[Rank 6M]]+Table2[[#This Row],[Rank Sharpe]])/3</f>
        <v>299.83333333333331</v>
      </c>
    </row>
    <row r="282" spans="1:48" x14ac:dyDescent="0.3">
      <c r="A282" t="s">
        <v>1028</v>
      </c>
      <c r="B282" t="s">
        <v>1029</v>
      </c>
      <c r="C282" t="s">
        <v>3180</v>
      </c>
      <c r="D282" t="s">
        <v>786</v>
      </c>
      <c r="E282">
        <v>14122.8221232549</v>
      </c>
      <c r="F282">
        <v>3008.05</v>
      </c>
      <c r="G282">
        <v>30.222406910292499</v>
      </c>
      <c r="H282">
        <f>(Table2[[#This Row],[1Y Return vs Nifty]]-AVERAGE(Table2[1Y Return vs Nifty]))/_xlfn.STDEV.P(Table2[1Y Return vs Nifty])</f>
        <v>9.9469853348555889E-2</v>
      </c>
      <c r="I282">
        <v>3.2214252706631101</v>
      </c>
      <c r="J282">
        <f>(Table2[[#This Row],[1M Return vs Nifty]]-AVERAGE(Table2[1M Return vs Nifty]))/_xlfn.STDEV.P(Table2[1M Return vs Nifty])</f>
        <v>0.37855538166378583</v>
      </c>
      <c r="K282">
        <v>10.0846456639394</v>
      </c>
      <c r="L282">
        <f>(Table2[[#This Row],[6M Return vs Nifty]]-AVERAGE(Table2[6M Return vs Nifty]))/_xlfn.STDEV.P(Table2[6M Return vs Nifty])</f>
        <v>-1.4566989681568762E-2</v>
      </c>
      <c r="M282">
        <v>11.187615637842001</v>
      </c>
      <c r="N282">
        <f>(Table2[[#This Row],[1W Return vs Nifty]]-AVERAGE(Table2[1W Return vs Nifty]))/_xlfn.STDEV.P(Table2[1W Return vs Nifty])</f>
        <v>2.1130104612925238</v>
      </c>
      <c r="O282">
        <v>2816.11</v>
      </c>
      <c r="P282">
        <v>2703.9900605563298</v>
      </c>
      <c r="Q282">
        <v>2451.6427259012098</v>
      </c>
      <c r="R282">
        <v>81.186427454388607</v>
      </c>
      <c r="S282" s="1">
        <f>(Table2[[#This Row],[Close Price]]-Table2[[#This Row],[20D EMA]])/Table2[[#This Row],[20D EMA]]</f>
        <v>6.8157848947661859E-2</v>
      </c>
      <c r="T282" s="1">
        <f>(Table2[[#This Row],[Close Price]]-Table2[[#This Row],[50D EMA]])/Table2[[#This Row],[50D EMA]]</f>
        <v>0.11244861579894708</v>
      </c>
      <c r="U282" s="1">
        <f>(Table2[[#This Row],[Close Price]]-Table2[[#This Row],[200D EMA]])/Table2[[#This Row],[200D EMA]]</f>
        <v>0.22695283787496331</v>
      </c>
      <c r="V282">
        <v>2.6110850218915398</v>
      </c>
      <c r="W282">
        <v>2910</v>
      </c>
      <c r="X282">
        <v>3024.95</v>
      </c>
      <c r="Y282">
        <v>2910</v>
      </c>
      <c r="Z282">
        <v>3024.95</v>
      </c>
      <c r="AA282">
        <v>2650</v>
      </c>
      <c r="AB282">
        <v>3118</v>
      </c>
      <c r="AC282" s="1">
        <f>(Table2[[#This Row],[Close Price]]/Table2[[#This Row],[Day Low]])-1</f>
        <v>3.3694158075601388E-2</v>
      </c>
      <c r="AD282" s="1">
        <f>(Table2[[#This Row],[Day High]]/Table2[[#This Row],[Close Price]])-1</f>
        <v>5.6182576752379365E-3</v>
      </c>
      <c r="AE282" s="1">
        <f>(Table2[[#This Row],[Close Price]]/Table2[[#This Row],[Current Week Low]])-1</f>
        <v>3.3694158075601388E-2</v>
      </c>
      <c r="AF282" s="1">
        <f>(Table2[[#This Row],[Current Week High]]/Table2[[#This Row],[Close Price]])-1</f>
        <v>5.6182576752379365E-3</v>
      </c>
      <c r="AG282" s="1">
        <f>(Table2[[#This Row],[Close Price]]/Table2[[#This Row],[Current Month Low]])-1</f>
        <v>0.13511320754716993</v>
      </c>
      <c r="AH282" s="1">
        <f>(Table2[[#This Row],[Current Month High]]/Table2[[#This Row],[Close Price]])-1</f>
        <v>3.6551919017303591E-2</v>
      </c>
      <c r="AI282">
        <v>3.6551919017303498</v>
      </c>
      <c r="AJ282">
        <v>67.2765188377589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0.06</v>
      </c>
      <c r="AM282" t="s">
        <v>3215</v>
      </c>
      <c r="AN282">
        <v>7.61</v>
      </c>
      <c r="AO282" t="s">
        <v>3215</v>
      </c>
      <c r="AP282">
        <v>6.9715658880070003E-2</v>
      </c>
      <c r="AQ282">
        <f>(Table2[[#This Row],[Sharpe Ratio]]-AVERAGE(Table2[Sharpe Ratio]))/_xlfn.STDEV.P(Table2[Sharpe Ratio])</f>
        <v>0.12504698525759797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2.7015156918808945</v>
      </c>
      <c r="AS282">
        <f>_xlfn.RANK.AVG(Table2[[#This Row],[1Y Return vs Nifty Z-Score]],Table2[1Y Return vs Nifty Z-Score])</f>
        <v>267</v>
      </c>
      <c r="AT282">
        <f>_xlfn.RANK.AVG(Table2[[#This Row],[6M Return vs Nifty Z-Score]],Table2[6M Return vs Nifty Z-Score])</f>
        <v>320</v>
      </c>
      <c r="AU282">
        <f>_xlfn.RANK.AVG(Table2[[#This Row],[Sharpe Ratio Z-Score]],Table2[Sharpe Ratio Z-Score])</f>
        <v>314</v>
      </c>
      <c r="AV282">
        <f>(Table2[[#This Row],[Rank 1Y]]+Table2[[#This Row],[Rank 6M]]+Table2[[#This Row],[Rank Sharpe]])/3</f>
        <v>300.33333333333331</v>
      </c>
    </row>
    <row r="283" spans="1:48" x14ac:dyDescent="0.3">
      <c r="A283" t="s">
        <v>683</v>
      </c>
      <c r="B283" t="s">
        <v>684</v>
      </c>
      <c r="C283" t="s">
        <v>3171</v>
      </c>
      <c r="D283" t="s">
        <v>233</v>
      </c>
      <c r="E283">
        <v>27360.533607770001</v>
      </c>
      <c r="F283">
        <v>2045.45</v>
      </c>
      <c r="G283">
        <v>38.959087371764603</v>
      </c>
      <c r="H283">
        <f>(Table2[[#This Row],[1Y Return vs Nifty]]-AVERAGE(Table2[1Y Return vs Nifty]))/_xlfn.STDEV.P(Table2[1Y Return vs Nifty])</f>
        <v>0.24611362717476379</v>
      </c>
      <c r="I283">
        <v>11.015354292562501</v>
      </c>
      <c r="J283">
        <f>(Table2[[#This Row],[1M Return vs Nifty]]-AVERAGE(Table2[1M Return vs Nifty]))/_xlfn.STDEV.P(Table2[1M Return vs Nifty])</f>
        <v>1.1016931530158591</v>
      </c>
      <c r="K283">
        <v>2.4830770123373198</v>
      </c>
      <c r="L283">
        <f>(Table2[[#This Row],[6M Return vs Nifty]]-AVERAGE(Table2[6M Return vs Nifty]))/_xlfn.STDEV.P(Table2[6M Return vs Nifty])</f>
        <v>-0.25250353132615599</v>
      </c>
      <c r="M283">
        <v>-2.60459391015854</v>
      </c>
      <c r="N283">
        <f>(Table2[[#This Row],[1W Return vs Nifty]]-AVERAGE(Table2[1W Return vs Nifty]))/_xlfn.STDEV.P(Table2[1W Return vs Nifty])</f>
        <v>-0.59223362643686484</v>
      </c>
      <c r="O283">
        <v>2054.5500000000002</v>
      </c>
      <c r="P283">
        <v>1932.2572355531699</v>
      </c>
      <c r="Q283">
        <v>1712.56733043854</v>
      </c>
      <c r="R283">
        <v>42.281143602916103</v>
      </c>
      <c r="S283" s="1">
        <f>(Table2[[#This Row],[Close Price]]-Table2[[#This Row],[20D EMA]])/Table2[[#This Row],[20D EMA]]</f>
        <v>-4.4291937407218785E-3</v>
      </c>
      <c r="T283" s="1">
        <f>(Table2[[#This Row],[Close Price]]-Table2[[#This Row],[50D EMA]])/Table2[[#This Row],[50D EMA]]</f>
        <v>5.858058770028364E-2</v>
      </c>
      <c r="U283" s="1">
        <f>(Table2[[#This Row],[Close Price]]-Table2[[#This Row],[200D EMA]])/Table2[[#This Row],[200D EMA]]</f>
        <v>0.19437639831434728</v>
      </c>
      <c r="V283">
        <v>1.5210072511847099</v>
      </c>
      <c r="W283">
        <v>2021</v>
      </c>
      <c r="X283">
        <v>2120</v>
      </c>
      <c r="Y283">
        <v>2021</v>
      </c>
      <c r="Z283">
        <v>2120</v>
      </c>
      <c r="AA283">
        <v>1940.2</v>
      </c>
      <c r="AB283">
        <v>2332.6999999999998</v>
      </c>
      <c r="AC283" s="1">
        <f>(Table2[[#This Row],[Close Price]]/Table2[[#This Row],[Day Low]])-1</f>
        <v>1.2097971301336052E-2</v>
      </c>
      <c r="AD283" s="1">
        <f>(Table2[[#This Row],[Day High]]/Table2[[#This Row],[Close Price]])-1</f>
        <v>3.6446747659439227E-2</v>
      </c>
      <c r="AE283" s="1">
        <f>(Table2[[#This Row],[Close Price]]/Table2[[#This Row],[Current Week Low]])-1</f>
        <v>1.2097971301336052E-2</v>
      </c>
      <c r="AF283" s="1">
        <f>(Table2[[#This Row],[Current Week High]]/Table2[[#This Row],[Close Price]])-1</f>
        <v>3.6446747659439227E-2</v>
      </c>
      <c r="AG283" s="1">
        <f>(Table2[[#This Row],[Close Price]]/Table2[[#This Row],[Current Month Low]])-1</f>
        <v>5.4246984846922919E-2</v>
      </c>
      <c r="AH283" s="1">
        <f>(Table2[[#This Row],[Current Month High]]/Table2[[#This Row],[Close Price]])-1</f>
        <v>0.14043364540810077</v>
      </c>
      <c r="AI283">
        <v>14.04336454081</v>
      </c>
      <c r="AJ283">
        <v>79.228915662650607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0.09</v>
      </c>
      <c r="AM283" t="s">
        <v>3215</v>
      </c>
      <c r="AN283">
        <v>1.07</v>
      </c>
      <c r="AO283" t="s">
        <v>3215</v>
      </c>
      <c r="AP283">
        <v>8.4403607398084002E-2</v>
      </c>
      <c r="AQ283">
        <f>(Table2[[#This Row],[Sharpe Ratio]]-AVERAGE(Table2[Sharpe Ratio]))/_xlfn.STDEV.P(Table2[Sharpe Ratio])</f>
        <v>0.29449257217309344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0.79756219460069566</v>
      </c>
      <c r="AS283">
        <f>_xlfn.RANK.AVG(Table2[[#This Row],[1Y Return vs Nifty Z-Score]],Table2[1Y Return vs Nifty Z-Score])</f>
        <v>235</v>
      </c>
      <c r="AT283">
        <f>_xlfn.RANK.AVG(Table2[[#This Row],[6M Return vs Nifty Z-Score]],Table2[6M Return vs Nifty Z-Score])</f>
        <v>402</v>
      </c>
      <c r="AU283">
        <f>_xlfn.RANK.AVG(Table2[[#This Row],[Sharpe Ratio Z-Score]],Table2[Sharpe Ratio Z-Score])</f>
        <v>268</v>
      </c>
      <c r="AV283">
        <f>(Table2[[#This Row],[Rank 1Y]]+Table2[[#This Row],[Rank 6M]]+Table2[[#This Row],[Rank Sharpe]])/3</f>
        <v>301.66666666666669</v>
      </c>
    </row>
    <row r="284" spans="1:48" x14ac:dyDescent="0.3">
      <c r="A284" t="s">
        <v>758</v>
      </c>
      <c r="B284" t="s">
        <v>759</v>
      </c>
      <c r="C284" t="s">
        <v>3182</v>
      </c>
      <c r="D284" t="s">
        <v>132</v>
      </c>
      <c r="E284">
        <v>22450.095654525001</v>
      </c>
      <c r="F284">
        <v>1597.75</v>
      </c>
      <c r="G284">
        <v>203.667390881969</v>
      </c>
      <c r="H284">
        <f>(Table2[[#This Row],[1Y Return vs Nifty]]-AVERAGE(Table2[1Y Return vs Nifty]))/_xlfn.STDEV.P(Table2[1Y Return vs Nifty])</f>
        <v>3.0107159625541025</v>
      </c>
      <c r="I284">
        <v>5.0610235960934897</v>
      </c>
      <c r="J284">
        <f>(Table2[[#This Row],[1M Return vs Nifty]]-AVERAGE(Table2[1M Return vs Nifty]))/_xlfn.STDEV.P(Table2[1M Return vs Nifty])</f>
        <v>0.54923733546358311</v>
      </c>
      <c r="K284">
        <v>4.9033278177470399</v>
      </c>
      <c r="L284">
        <f>(Table2[[#This Row],[6M Return vs Nifty]]-AVERAGE(Table2[6M Return vs Nifty]))/_xlfn.STDEV.P(Table2[6M Return vs Nifty])</f>
        <v>-0.17674731140037159</v>
      </c>
      <c r="M284">
        <v>4.2572197807716901</v>
      </c>
      <c r="N284">
        <f>(Table2[[#This Row],[1W Return vs Nifty]]-AVERAGE(Table2[1W Return vs Nifty]))/_xlfn.STDEV.P(Table2[1W Return vs Nifty])</f>
        <v>0.75366246467789388</v>
      </c>
      <c r="O284">
        <v>1527.83</v>
      </c>
      <c r="P284">
        <v>1487.5686979612899</v>
      </c>
      <c r="Q284">
        <v>1248.81758935127</v>
      </c>
      <c r="R284">
        <v>77.489575962770303</v>
      </c>
      <c r="S284" s="1">
        <f>(Table2[[#This Row],[Close Price]]-Table2[[#This Row],[20D EMA]])/Table2[[#This Row],[20D EMA]]</f>
        <v>4.5764253876413002E-2</v>
      </c>
      <c r="T284" s="1">
        <f>(Table2[[#This Row],[Close Price]]-Table2[[#This Row],[50D EMA]])/Table2[[#This Row],[50D EMA]]</f>
        <v>7.4068042833728198E-2</v>
      </c>
      <c r="U284" s="1">
        <f>(Table2[[#This Row],[Close Price]]-Table2[[#This Row],[200D EMA]])/Table2[[#This Row],[200D EMA]]</f>
        <v>0.27941023062462766</v>
      </c>
      <c r="V284">
        <v>1.1971941365907199</v>
      </c>
      <c r="W284">
        <v>1588.4</v>
      </c>
      <c r="X284">
        <v>1610.55</v>
      </c>
      <c r="Y284">
        <v>1588.4</v>
      </c>
      <c r="Z284">
        <v>1610.55</v>
      </c>
      <c r="AA284">
        <v>1387.35</v>
      </c>
      <c r="AB284">
        <v>1647</v>
      </c>
      <c r="AC284" s="1">
        <f>(Table2[[#This Row],[Close Price]]/Table2[[#This Row],[Day Low]])-1</f>
        <v>5.886426592797811E-3</v>
      </c>
      <c r="AD284" s="1">
        <f>(Table2[[#This Row],[Day High]]/Table2[[#This Row],[Close Price]])-1</f>
        <v>8.0112658425910421E-3</v>
      </c>
      <c r="AE284" s="1">
        <f>(Table2[[#This Row],[Close Price]]/Table2[[#This Row],[Current Week Low]])-1</f>
        <v>5.886426592797811E-3</v>
      </c>
      <c r="AF284" s="1">
        <f>(Table2[[#This Row],[Current Week High]]/Table2[[#This Row],[Close Price]])-1</f>
        <v>8.0112658425910421E-3</v>
      </c>
      <c r="AG284" s="1">
        <f>(Table2[[#This Row],[Close Price]]/Table2[[#This Row],[Current Month Low]])-1</f>
        <v>0.15165603488665447</v>
      </c>
      <c r="AH284" s="1">
        <f>(Table2[[#This Row],[Current Month High]]/Table2[[#This Row],[Close Price]])-1</f>
        <v>3.0824597089657235E-2</v>
      </c>
      <c r="AI284">
        <v>3.08245970896572</v>
      </c>
      <c r="AJ284">
        <v>251.84981281655999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7.0000000000000007E-2</v>
      </c>
      <c r="AM284" t="s">
        <v>3215</v>
      </c>
      <c r="AN284">
        <v>8.09</v>
      </c>
      <c r="AO284" t="s">
        <v>3215</v>
      </c>
      <c r="AQ284">
        <f>(Table2[[#This Row],[Sharpe Ratio]]-AVERAGE(Table2[Sharpe Ratio]))/_xlfn.STDEV.P(Table2[Sharpe Ratio])</f>
        <v>-0.67921854723973452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3.4576499040554736</v>
      </c>
      <c r="AS284">
        <f>_xlfn.RANK.AVG(Table2[[#This Row],[1Y Return vs Nifty Z-Score]],Table2[1Y Return vs Nifty Z-Score])</f>
        <v>9</v>
      </c>
      <c r="AT284">
        <f>_xlfn.RANK.AVG(Table2[[#This Row],[6M Return vs Nifty Z-Score]],Table2[6M Return vs Nifty Z-Score])</f>
        <v>372</v>
      </c>
      <c r="AU284">
        <f>_xlfn.RANK.AVG(Table2[[#This Row],[Sharpe Ratio Z-Score]],Table2[Sharpe Ratio Z-Score])</f>
        <v>527.5</v>
      </c>
      <c r="AV284">
        <f>(Table2[[#This Row],[Rank 1Y]]+Table2[[#This Row],[Rank 6M]]+Table2[[#This Row],[Rank Sharpe]])/3</f>
        <v>302.83333333333331</v>
      </c>
    </row>
    <row r="285" spans="1:48" x14ac:dyDescent="0.3">
      <c r="A285" t="s">
        <v>365</v>
      </c>
      <c r="B285" t="s">
        <v>366</v>
      </c>
      <c r="C285" t="s">
        <v>3175</v>
      </c>
      <c r="D285" t="s">
        <v>124</v>
      </c>
      <c r="E285">
        <v>70611.171929119999</v>
      </c>
      <c r="F285">
        <v>1516.6</v>
      </c>
      <c r="G285">
        <v>8.5152967095066803</v>
      </c>
      <c r="H285">
        <f>(Table2[[#This Row],[1Y Return vs Nifty]]-AVERAGE(Table2[1Y Return vs Nifty]))/_xlfn.STDEV.P(Table2[1Y Return vs Nifty])</f>
        <v>-0.26488049375893624</v>
      </c>
      <c r="I285">
        <v>-6.1426701944298898</v>
      </c>
      <c r="J285">
        <f>(Table2[[#This Row],[1M Return vs Nifty]]-AVERAGE(Table2[1M Return vs Nifty]))/_xlfn.STDEV.P(Table2[1M Return vs Nifty])</f>
        <v>-0.49026586450470655</v>
      </c>
      <c r="K285">
        <v>16.434732923802901</v>
      </c>
      <c r="L285">
        <f>(Table2[[#This Row],[6M Return vs Nifty]]-AVERAGE(Table2[6M Return vs Nifty]))/_xlfn.STDEV.P(Table2[6M Return vs Nifty])</f>
        <v>0.18419695905088654</v>
      </c>
      <c r="M285">
        <v>-4.5897705843328804</v>
      </c>
      <c r="N285">
        <f>(Table2[[#This Row],[1W Return vs Nifty]]-AVERAGE(Table2[1W Return vs Nifty]))/_xlfn.STDEV.P(Table2[1W Return vs Nifty])</f>
        <v>-0.98161195209368257</v>
      </c>
      <c r="O285">
        <v>1568.46</v>
      </c>
      <c r="P285">
        <v>1581.63443819339</v>
      </c>
      <c r="Q285">
        <v>1419.77590415031</v>
      </c>
      <c r="R285">
        <v>25.033475331771299</v>
      </c>
      <c r="S285" s="1">
        <f>(Table2[[#This Row],[Close Price]]-Table2[[#This Row],[20D EMA]])/Table2[[#This Row],[20D EMA]]</f>
        <v>-3.3064279611848643E-2</v>
      </c>
      <c r="T285" s="1">
        <f>(Table2[[#This Row],[Close Price]]-Table2[[#This Row],[50D EMA]])/Table2[[#This Row],[50D EMA]]</f>
        <v>-4.111850161006559E-2</v>
      </c>
      <c r="U285" s="1">
        <f>(Table2[[#This Row],[Close Price]]-Table2[[#This Row],[200D EMA]])/Table2[[#This Row],[200D EMA]]</f>
        <v>6.8196745392461081E-2</v>
      </c>
      <c r="V285">
        <v>1.03369928373598</v>
      </c>
      <c r="W285">
        <v>1512.3</v>
      </c>
      <c r="X285">
        <v>1537.75</v>
      </c>
      <c r="Y285">
        <v>1512.3</v>
      </c>
      <c r="Z285">
        <v>1537.75</v>
      </c>
      <c r="AA285">
        <v>1502.6</v>
      </c>
      <c r="AB285">
        <v>1629.9</v>
      </c>
      <c r="AC285" s="1">
        <f>(Table2[[#This Row],[Close Price]]/Table2[[#This Row],[Day Low]])-1</f>
        <v>2.8433511869336847E-3</v>
      </c>
      <c r="AD285" s="1">
        <f>(Table2[[#This Row],[Day High]]/Table2[[#This Row],[Close Price]])-1</f>
        <v>1.3945667941448026E-2</v>
      </c>
      <c r="AE285" s="1">
        <f>(Table2[[#This Row],[Close Price]]/Table2[[#This Row],[Current Week Low]])-1</f>
        <v>2.8433511869336847E-3</v>
      </c>
      <c r="AF285" s="1">
        <f>(Table2[[#This Row],[Current Week High]]/Table2[[#This Row],[Close Price]])-1</f>
        <v>1.3945667941448026E-2</v>
      </c>
      <c r="AG285" s="1">
        <f>(Table2[[#This Row],[Close Price]]/Table2[[#This Row],[Current Month Low]])-1</f>
        <v>9.3171835485159615E-3</v>
      </c>
      <c r="AH285" s="1">
        <f>(Table2[[#This Row],[Current Month High]]/Table2[[#This Row],[Close Price]])-1</f>
        <v>7.4706580509033449E-2</v>
      </c>
      <c r="AI285">
        <v>18.983252011077401</v>
      </c>
      <c r="AJ285">
        <v>51.311982440387098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-0.14000000000000001</v>
      </c>
      <c r="AM285" t="s">
        <v>3214</v>
      </c>
      <c r="AN285">
        <v>-4.68</v>
      </c>
      <c r="AO285" t="s">
        <v>3214</v>
      </c>
      <c r="AP285">
        <v>8.1298455394272995E-2</v>
      </c>
      <c r="AQ285">
        <f>(Table2[[#This Row],[Sharpe Ratio]]-AVERAGE(Table2[Sharpe Ratio]))/_xlfn.STDEV.P(Table2[Sharpe Ratio])</f>
        <v>0.25867039434463207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379</v>
      </c>
      <c r="AT285">
        <f>_xlfn.RANK.AVG(Table2[[#This Row],[6M Return vs Nifty Z-Score]],Table2[6M Return vs Nifty Z-Score])</f>
        <v>254</v>
      </c>
      <c r="AU285">
        <f>_xlfn.RANK.AVG(Table2[[#This Row],[Sharpe Ratio Z-Score]],Table2[Sharpe Ratio Z-Score])</f>
        <v>278</v>
      </c>
      <c r="AV285">
        <f>(Table2[[#This Row],[Rank 1Y]]+Table2[[#This Row],[Rank 6M]]+Table2[[#This Row],[Rank Sharpe]])/3</f>
        <v>303.66666666666669</v>
      </c>
    </row>
    <row r="286" spans="1:48" x14ac:dyDescent="0.3">
      <c r="A286" t="s">
        <v>271</v>
      </c>
      <c r="B286" t="s">
        <v>272</v>
      </c>
      <c r="C286" t="s">
        <v>3170</v>
      </c>
      <c r="D286" t="s">
        <v>273</v>
      </c>
      <c r="E286">
        <v>103550.259837719</v>
      </c>
      <c r="F286">
        <v>392.55</v>
      </c>
      <c r="G286">
        <v>74.361739730122807</v>
      </c>
      <c r="H286">
        <f>(Table2[[#This Row],[1Y Return vs Nifty]]-AVERAGE(Table2[1Y Return vs Nifty]))/_xlfn.STDEV.P(Table2[1Y Return vs Nifty])</f>
        <v>0.84034144266845068</v>
      </c>
      <c r="I286">
        <v>-14.6401109880932</v>
      </c>
      <c r="J286">
        <f>(Table2[[#This Row],[1M Return vs Nifty]]-AVERAGE(Table2[1M Return vs Nifty]))/_xlfn.STDEV.P(Table2[1M Return vs Nifty])</f>
        <v>-1.2786769958429771</v>
      </c>
      <c r="K286">
        <v>8.9357035382167496</v>
      </c>
      <c r="L286">
        <f>(Table2[[#This Row],[6M Return vs Nifty]]-AVERAGE(Table2[6M Return vs Nifty]))/_xlfn.STDEV.P(Table2[6M Return vs Nifty])</f>
        <v>-5.0530003169135217E-2</v>
      </c>
      <c r="M286">
        <v>-1.07355577042037</v>
      </c>
      <c r="N286">
        <f>(Table2[[#This Row],[1W Return vs Nifty]]-AVERAGE(Table2[1W Return vs Nifty]))/_xlfn.STDEV.P(Table2[1W Return vs Nifty])</f>
        <v>-0.29193135353416455</v>
      </c>
      <c r="O286">
        <v>410.21</v>
      </c>
      <c r="P286">
        <v>410.79455247934698</v>
      </c>
      <c r="Q286">
        <v>338.53558687196198</v>
      </c>
      <c r="R286">
        <v>33.122112121584003</v>
      </c>
      <c r="S286" s="1">
        <f>(Table2[[#This Row],[Close Price]]-Table2[[#This Row],[20D EMA]])/Table2[[#This Row],[20D EMA]]</f>
        <v>-4.3051120157967797E-2</v>
      </c>
      <c r="T286" s="1">
        <f>(Table2[[#This Row],[Close Price]]-Table2[[#This Row],[50D EMA]])/Table2[[#This Row],[50D EMA]]</f>
        <v>-4.4412839384631871E-2</v>
      </c>
      <c r="U286" s="1">
        <f>(Table2[[#This Row],[Close Price]]-Table2[[#This Row],[200D EMA]])/Table2[[#This Row],[200D EMA]]</f>
        <v>0.15955313184981906</v>
      </c>
      <c r="V286">
        <v>1.21130283136336</v>
      </c>
      <c r="W286">
        <v>385.4</v>
      </c>
      <c r="X286">
        <v>393.4</v>
      </c>
      <c r="Y286">
        <v>385.4</v>
      </c>
      <c r="Z286">
        <v>393.4</v>
      </c>
      <c r="AA286">
        <v>366.35</v>
      </c>
      <c r="AB286">
        <v>460</v>
      </c>
      <c r="AC286" s="1">
        <f>(Table2[[#This Row],[Close Price]]/Table2[[#This Row],[Day Low]])-1</f>
        <v>1.8552153606642641E-2</v>
      </c>
      <c r="AD286" s="1">
        <f>(Table2[[#This Row],[Day High]]/Table2[[#This Row],[Close Price]])-1</f>
        <v>2.1653292574193017E-3</v>
      </c>
      <c r="AE286" s="1">
        <f>(Table2[[#This Row],[Close Price]]/Table2[[#This Row],[Current Week Low]])-1</f>
        <v>1.8552153606642641E-2</v>
      </c>
      <c r="AF286" s="1">
        <f>(Table2[[#This Row],[Current Week High]]/Table2[[#This Row],[Close Price]])-1</f>
        <v>2.1653292574193017E-3</v>
      </c>
      <c r="AG286" s="1">
        <f>(Table2[[#This Row],[Close Price]]/Table2[[#This Row],[Current Month Low]])-1</f>
        <v>7.1516309540057277E-2</v>
      </c>
      <c r="AH286" s="1">
        <f>(Table2[[#This Row],[Current Month High]]/Table2[[#This Row],[Close Price]])-1</f>
        <v>0.17182524519169529</v>
      </c>
      <c r="AI286">
        <v>17.271685135651499</v>
      </c>
      <c r="AJ286">
        <v>135.48290341931599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-0.08</v>
      </c>
      <c r="AM286" t="s">
        <v>3214</v>
      </c>
      <c r="AN286">
        <v>-9.44</v>
      </c>
      <c r="AO286" t="s">
        <v>3214</v>
      </c>
      <c r="AP286">
        <v>1.1197027199715E-2</v>
      </c>
      <c r="AQ286">
        <f>(Table2[[#This Row],[Sharpe Ratio]]-AVERAGE(Table2[Sharpe Ratio]))/_xlfn.STDEV.P(Table2[Sharpe Ratio])</f>
        <v>-0.55004551512857536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113</v>
      </c>
      <c r="AT286">
        <f>_xlfn.RANK.AVG(Table2[[#This Row],[6M Return vs Nifty Z-Score]],Table2[6M Return vs Nifty Z-Score])</f>
        <v>330</v>
      </c>
      <c r="AU286">
        <f>_xlfn.RANK.AVG(Table2[[#This Row],[Sharpe Ratio Z-Score]],Table2[Sharpe Ratio Z-Score])</f>
        <v>475</v>
      </c>
      <c r="AV286">
        <f>(Table2[[#This Row],[Rank 1Y]]+Table2[[#This Row],[Rank 6M]]+Table2[[#This Row],[Rank Sharpe]])/3</f>
        <v>306</v>
      </c>
    </row>
    <row r="287" spans="1:48" x14ac:dyDescent="0.3">
      <c r="A287" t="s">
        <v>118</v>
      </c>
      <c r="B287" t="s">
        <v>119</v>
      </c>
      <c r="C287" t="s">
        <v>3167</v>
      </c>
      <c r="D287" t="s">
        <v>18</v>
      </c>
      <c r="E287">
        <v>254394.10946974499</v>
      </c>
      <c r="F287">
        <v>180.15</v>
      </c>
      <c r="G287">
        <v>68.735483723132802</v>
      </c>
      <c r="H287">
        <f>(Table2[[#This Row],[1Y Return vs Nifty]]-AVERAGE(Table2[1Y Return vs Nifty]))/_xlfn.STDEV.P(Table2[1Y Return vs Nifty])</f>
        <v>0.74590564213576571</v>
      </c>
      <c r="I287">
        <v>-1.26258926048774</v>
      </c>
      <c r="J287">
        <f>(Table2[[#This Row],[1M Return vs Nifty]]-AVERAGE(Table2[1M Return vs Nifty]))/_xlfn.STDEV.P(Table2[1M Return vs Nifty])</f>
        <v>-3.7481288115447188E-2</v>
      </c>
      <c r="K287">
        <v>-9.1640938284876494</v>
      </c>
      <c r="L287">
        <f>(Table2[[#This Row],[6M Return vs Nifty]]-AVERAGE(Table2[6M Return vs Nifty]))/_xlfn.STDEV.P(Table2[6M Return vs Nifty])</f>
        <v>-0.61707138262425698</v>
      </c>
      <c r="M287">
        <v>7.8411256200201596</v>
      </c>
      <c r="N287">
        <f>(Table2[[#This Row],[1W Return vs Nifty]]-AVERAGE(Table2[1W Return vs Nifty]))/_xlfn.STDEV.P(Table2[1W Return vs Nifty])</f>
        <v>1.4566201777885746</v>
      </c>
      <c r="O287">
        <v>172.93</v>
      </c>
      <c r="P287">
        <v>172.201243920352</v>
      </c>
      <c r="Q287">
        <v>158.010564346606</v>
      </c>
      <c r="R287">
        <v>73.630199530970103</v>
      </c>
      <c r="S287" s="1">
        <f>(Table2[[#This Row],[Close Price]]-Table2[[#This Row],[20D EMA]])/Table2[[#This Row],[20D EMA]]</f>
        <v>4.1750997513444736E-2</v>
      </c>
      <c r="T287" s="1">
        <f>(Table2[[#This Row],[Close Price]]-Table2[[#This Row],[50D EMA]])/Table2[[#This Row],[50D EMA]]</f>
        <v>4.6159690247792484E-2</v>
      </c>
      <c r="U287" s="1">
        <f>(Table2[[#This Row],[Close Price]]-Table2[[#This Row],[200D EMA]])/Table2[[#This Row],[200D EMA]]</f>
        <v>0.14011364205262741</v>
      </c>
      <c r="V287">
        <v>0.73796550466521804</v>
      </c>
      <c r="W287">
        <v>176.17</v>
      </c>
      <c r="X287">
        <v>182.46</v>
      </c>
      <c r="Y287">
        <v>176.17</v>
      </c>
      <c r="Z287">
        <v>182.46</v>
      </c>
      <c r="AA287">
        <v>162.19</v>
      </c>
      <c r="AB287">
        <v>184</v>
      </c>
      <c r="AC287" s="1">
        <f>(Table2[[#This Row],[Close Price]]/Table2[[#This Row],[Day Low]])-1</f>
        <v>2.2591814724413961E-2</v>
      </c>
      <c r="AD287" s="1">
        <f>(Table2[[#This Row],[Day High]]/Table2[[#This Row],[Close Price]])-1</f>
        <v>1.2822647793505393E-2</v>
      </c>
      <c r="AE287" s="1">
        <f>(Table2[[#This Row],[Close Price]]/Table2[[#This Row],[Current Week Low]])-1</f>
        <v>2.2591814724413961E-2</v>
      </c>
      <c r="AF287" s="1">
        <f>(Table2[[#This Row],[Current Week High]]/Table2[[#This Row],[Close Price]])-1</f>
        <v>1.2822647793505393E-2</v>
      </c>
      <c r="AG287" s="1">
        <f>(Table2[[#This Row],[Close Price]]/Table2[[#This Row],[Current Month Low]])-1</f>
        <v>0.11073432394105676</v>
      </c>
      <c r="AH287" s="1">
        <f>(Table2[[#This Row],[Current Month High]]/Table2[[#This Row],[Close Price]])-1</f>
        <v>2.1371079655842395E-2</v>
      </c>
      <c r="AI287">
        <v>9.2422980849292191</v>
      </c>
      <c r="AJ287">
        <v>110.70175438596399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</v>
      </c>
      <c r="AM287" t="s">
        <v>3216</v>
      </c>
      <c r="AN287">
        <v>3.98</v>
      </c>
      <c r="AO287" t="s">
        <v>3215</v>
      </c>
      <c r="AP287">
        <v>8.4927849400244004E-2</v>
      </c>
      <c r="AQ287">
        <f>(Table2[[#This Row],[Sharpe Ratio]]-AVERAGE(Table2[Sharpe Ratio]))/_xlfn.STDEV.P(Table2[Sharpe Ratio])</f>
        <v>0.30054042110399148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1.8485135702886275</v>
      </c>
      <c r="AS287">
        <f>_xlfn.RANK.AVG(Table2[[#This Row],[1Y Return vs Nifty Z-Score]],Table2[1Y Return vs Nifty Z-Score])</f>
        <v>127</v>
      </c>
      <c r="AT287">
        <f>_xlfn.RANK.AVG(Table2[[#This Row],[6M Return vs Nifty Z-Score]],Table2[6M Return vs Nifty Z-Score])</f>
        <v>532</v>
      </c>
      <c r="AU287">
        <f>_xlfn.RANK.AVG(Table2[[#This Row],[Sharpe Ratio Z-Score]],Table2[Sharpe Ratio Z-Score])</f>
        <v>265</v>
      </c>
      <c r="AV287">
        <f>(Table2[[#This Row],[Rank 1Y]]+Table2[[#This Row],[Rank 6M]]+Table2[[#This Row],[Rank Sharpe]])/3</f>
        <v>308</v>
      </c>
    </row>
    <row r="288" spans="1:48" x14ac:dyDescent="0.3">
      <c r="A288" t="s">
        <v>262</v>
      </c>
      <c r="B288" t="s">
        <v>263</v>
      </c>
      <c r="C288" t="s">
        <v>3176</v>
      </c>
      <c r="D288" t="s">
        <v>124</v>
      </c>
      <c r="E288">
        <v>105189.64719237</v>
      </c>
      <c r="F288">
        <v>1039.6500000000001</v>
      </c>
      <c r="G288">
        <v>17.185785107356001</v>
      </c>
      <c r="H288">
        <f>(Table2[[#This Row],[1Y Return vs Nifty]]-AVERAGE(Table2[1Y Return vs Nifty]))/_xlfn.STDEV.P(Table2[1Y Return vs Nifty])</f>
        <v>-0.11934774305527412</v>
      </c>
      <c r="I288">
        <v>4.4156942171661102</v>
      </c>
      <c r="J288">
        <f>(Table2[[#This Row],[1M Return vs Nifty]]-AVERAGE(Table2[1M Return vs Nifty]))/_xlfn.STDEV.P(Table2[1M Return vs Nifty])</f>
        <v>0.48936226506528518</v>
      </c>
      <c r="K288">
        <v>4.1227974972656396</v>
      </c>
      <c r="L288">
        <f>(Table2[[#This Row],[6M Return vs Nifty]]-AVERAGE(Table2[6M Return vs Nifty]))/_xlfn.STDEV.P(Table2[6M Return vs Nifty])</f>
        <v>-0.20117867466444536</v>
      </c>
      <c r="M288">
        <v>1.7799498109166301</v>
      </c>
      <c r="N288">
        <f>(Table2[[#This Row],[1W Return vs Nifty]]-AVERAGE(Table2[1W Return vs Nifty]))/_xlfn.STDEV.P(Table2[1W Return vs Nifty])</f>
        <v>0.26776352902610073</v>
      </c>
      <c r="O288">
        <v>1008.48</v>
      </c>
      <c r="P288">
        <v>990.52165906814196</v>
      </c>
      <c r="Q288">
        <v>904.17095293296097</v>
      </c>
      <c r="R288">
        <v>63.600245294122402</v>
      </c>
      <c r="S288" s="1">
        <f>(Table2[[#This Row],[Close Price]]-Table2[[#This Row],[20D EMA]])/Table2[[#This Row],[20D EMA]]</f>
        <v>3.0907900999524108E-2</v>
      </c>
      <c r="T288" s="1">
        <f>(Table2[[#This Row],[Close Price]]-Table2[[#This Row],[50D EMA]])/Table2[[#This Row],[50D EMA]]</f>
        <v>4.9598451969315692E-2</v>
      </c>
      <c r="U288" s="1">
        <f>(Table2[[#This Row],[Close Price]]-Table2[[#This Row],[200D EMA]])/Table2[[#This Row],[200D EMA]]</f>
        <v>0.14983786708428368</v>
      </c>
      <c r="V288">
        <v>1.3155736924116399</v>
      </c>
      <c r="W288">
        <v>1023.55</v>
      </c>
      <c r="X288">
        <v>1058.8499999999999</v>
      </c>
      <c r="Y288">
        <v>1023.55</v>
      </c>
      <c r="Z288">
        <v>1058.8499999999999</v>
      </c>
      <c r="AA288">
        <v>929.05</v>
      </c>
      <c r="AB288">
        <v>1073.7</v>
      </c>
      <c r="AC288" s="1">
        <f>(Table2[[#This Row],[Close Price]]/Table2[[#This Row],[Day Low]])-1</f>
        <v>1.5729568658101822E-2</v>
      </c>
      <c r="AD288" s="1">
        <f>(Table2[[#This Row],[Day High]]/Table2[[#This Row],[Close Price]])-1</f>
        <v>1.8467753570913015E-2</v>
      </c>
      <c r="AE288" s="1">
        <f>(Table2[[#This Row],[Close Price]]/Table2[[#This Row],[Current Week Low]])-1</f>
        <v>1.5729568658101822E-2</v>
      </c>
      <c r="AF288" s="1">
        <f>(Table2[[#This Row],[Current Week High]]/Table2[[#This Row],[Close Price]])-1</f>
        <v>1.8467753570913015E-2</v>
      </c>
      <c r="AG288" s="1">
        <f>(Table2[[#This Row],[Close Price]]/Table2[[#This Row],[Current Month Low]])-1</f>
        <v>0.11904633765674633</v>
      </c>
      <c r="AH288" s="1">
        <f>(Table2[[#This Row],[Current Month High]]/Table2[[#This Row],[Close Price]])-1</f>
        <v>3.2751406723416476E-2</v>
      </c>
      <c r="AI288">
        <v>5.5162795171451702</v>
      </c>
      <c r="AJ288">
        <v>78.756877579092105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-0.02</v>
      </c>
      <c r="AM288" t="s">
        <v>3214</v>
      </c>
      <c r="AN288">
        <v>3.48</v>
      </c>
      <c r="AO288" t="s">
        <v>3215</v>
      </c>
      <c r="AP288">
        <v>0.106373655901024</v>
      </c>
      <c r="AQ288">
        <f>(Table2[[#This Row],[Sharpe Ratio]]-AVERAGE(Table2[Sharpe Ratio]))/_xlfn.STDEV.P(Table2[Sharpe Ratio])</f>
        <v>0.54794714811859324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0.98454652449025959</v>
      </c>
      <c r="AS288">
        <f>_xlfn.RANK.AVG(Table2[[#This Row],[1Y Return vs Nifty Z-Score]],Table2[1Y Return vs Nifty Z-Score])</f>
        <v>329</v>
      </c>
      <c r="AT288">
        <f>_xlfn.RANK.AVG(Table2[[#This Row],[6M Return vs Nifty Z-Score]],Table2[6M Return vs Nifty Z-Score])</f>
        <v>384</v>
      </c>
      <c r="AU288">
        <f>_xlfn.RANK.AVG(Table2[[#This Row],[Sharpe Ratio Z-Score]],Table2[Sharpe Ratio Z-Score])</f>
        <v>211</v>
      </c>
      <c r="AV288">
        <f>(Table2[[#This Row],[Rank 1Y]]+Table2[[#This Row],[Rank 6M]]+Table2[[#This Row],[Rank Sharpe]])/3</f>
        <v>308</v>
      </c>
    </row>
    <row r="289" spans="1:48" x14ac:dyDescent="0.3">
      <c r="A289" t="s">
        <v>980</v>
      </c>
      <c r="B289" t="s">
        <v>981</v>
      </c>
      <c r="C289" t="s">
        <v>3181</v>
      </c>
      <c r="D289" t="s">
        <v>773</v>
      </c>
      <c r="E289">
        <v>15359.5327125</v>
      </c>
      <c r="F289">
        <v>3688.25</v>
      </c>
      <c r="G289">
        <v>28.178043298460199</v>
      </c>
      <c r="H289">
        <f>(Table2[[#This Row],[1Y Return vs Nifty]]-AVERAGE(Table2[1Y Return vs Nifty]))/_xlfn.STDEV.P(Table2[1Y Return vs Nifty])</f>
        <v>6.5155539527176773E-2</v>
      </c>
      <c r="I289">
        <v>-5.7055350441617296</v>
      </c>
      <c r="J289">
        <f>(Table2[[#This Row],[1M Return vs Nifty]]-AVERAGE(Table2[1M Return vs Nifty]))/_xlfn.STDEV.P(Table2[1M Return vs Nifty])</f>
        <v>-0.44970750973186124</v>
      </c>
      <c r="K289">
        <v>-1.63572772775697</v>
      </c>
      <c r="L289">
        <f>(Table2[[#This Row],[6M Return vs Nifty]]-AVERAGE(Table2[6M Return vs Nifty]))/_xlfn.STDEV.P(Table2[6M Return vs Nifty])</f>
        <v>-0.381426152496041</v>
      </c>
      <c r="M289">
        <v>-0.96618056061700697</v>
      </c>
      <c r="N289">
        <f>(Table2[[#This Row],[1W Return vs Nifty]]-AVERAGE(Table2[1W Return vs Nifty]))/_xlfn.STDEV.P(Table2[1W Return vs Nifty])</f>
        <v>-0.27087046764214584</v>
      </c>
      <c r="O289">
        <v>3819.17</v>
      </c>
      <c r="P289">
        <v>3965.80893455164</v>
      </c>
      <c r="Q289">
        <v>3632.9000763181202</v>
      </c>
      <c r="R289">
        <v>36.521830940490901</v>
      </c>
      <c r="S289" s="1">
        <f>(Table2[[#This Row],[Close Price]]-Table2[[#This Row],[20D EMA]])/Table2[[#This Row],[20D EMA]]</f>
        <v>-3.4279699515863411E-2</v>
      </c>
      <c r="T289" s="1">
        <f>(Table2[[#This Row],[Close Price]]-Table2[[#This Row],[50D EMA]])/Table2[[#This Row],[50D EMA]]</f>
        <v>-6.998797449202375E-2</v>
      </c>
      <c r="U289" s="1">
        <f>(Table2[[#This Row],[Close Price]]-Table2[[#This Row],[200D EMA]])/Table2[[#This Row],[200D EMA]]</f>
        <v>1.5235740735807943E-2</v>
      </c>
      <c r="V289">
        <v>0.33290359791891899</v>
      </c>
      <c r="W289">
        <v>3663</v>
      </c>
      <c r="X289">
        <v>3729.95</v>
      </c>
      <c r="Y289">
        <v>3663</v>
      </c>
      <c r="Z289">
        <v>3729.95</v>
      </c>
      <c r="AA289">
        <v>3542.75</v>
      </c>
      <c r="AB289">
        <v>4188.8</v>
      </c>
      <c r="AC289" s="1">
        <f>(Table2[[#This Row],[Close Price]]/Table2[[#This Row],[Day Low]])-1</f>
        <v>6.8932568932569271E-3</v>
      </c>
      <c r="AD289" s="1">
        <f>(Table2[[#This Row],[Day High]]/Table2[[#This Row],[Close Price]])-1</f>
        <v>1.1306175015250997E-2</v>
      </c>
      <c r="AE289" s="1">
        <f>(Table2[[#This Row],[Close Price]]/Table2[[#This Row],[Current Week Low]])-1</f>
        <v>6.8932568932569271E-3</v>
      </c>
      <c r="AF289" s="1">
        <f>(Table2[[#This Row],[Current Week High]]/Table2[[#This Row],[Close Price]])-1</f>
        <v>1.1306175015250997E-2</v>
      </c>
      <c r="AG289" s="1">
        <f>(Table2[[#This Row],[Close Price]]/Table2[[#This Row],[Current Month Low]])-1</f>
        <v>4.1069790417048946E-2</v>
      </c>
      <c r="AH289" s="1">
        <f>(Table2[[#This Row],[Current Month High]]/Table2[[#This Row],[Close Price]])-1</f>
        <v>0.13571476987731312</v>
      </c>
      <c r="AI289">
        <v>48.796854876974102</v>
      </c>
      <c r="AJ289">
        <v>93.603842418834105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-0.3</v>
      </c>
      <c r="AM289" t="s">
        <v>3214</v>
      </c>
      <c r="AN289">
        <v>-6.38</v>
      </c>
      <c r="AO289" t="s">
        <v>3214</v>
      </c>
      <c r="AP289">
        <v>0.11064631699795401</v>
      </c>
      <c r="AQ289">
        <f>(Table2[[#This Row],[Sharpe Ratio]]-AVERAGE(Table2[Sharpe Ratio]))/_xlfn.STDEV.P(Table2[Sharpe Ratio])</f>
        <v>0.59723814109643369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279</v>
      </c>
      <c r="AT289">
        <f>_xlfn.RANK.AVG(Table2[[#This Row],[6M Return vs Nifty Z-Score]],Table2[6M Return vs Nifty Z-Score])</f>
        <v>448</v>
      </c>
      <c r="AU289">
        <f>_xlfn.RANK.AVG(Table2[[#This Row],[Sharpe Ratio Z-Score]],Table2[Sharpe Ratio Z-Score])</f>
        <v>197</v>
      </c>
      <c r="AV289">
        <f>(Table2[[#This Row],[Rank 1Y]]+Table2[[#This Row],[Rank 6M]]+Table2[[#This Row],[Rank Sharpe]])/3</f>
        <v>308</v>
      </c>
    </row>
    <row r="290" spans="1:48" x14ac:dyDescent="0.3">
      <c r="A290" t="s">
        <v>1480</v>
      </c>
      <c r="B290" t="s">
        <v>1481</v>
      </c>
      <c r="C290" t="s">
        <v>3173</v>
      </c>
      <c r="D290" t="s">
        <v>54</v>
      </c>
      <c r="E290">
        <v>7129.5724161999997</v>
      </c>
      <c r="F290">
        <v>1742</v>
      </c>
      <c r="G290">
        <v>10.4832773415985</v>
      </c>
      <c r="H290">
        <f>(Table2[[#This Row],[1Y Return vs Nifty]]-AVERAGE(Table2[1Y Return vs Nifty]))/_xlfn.STDEV.P(Table2[1Y Return vs Nifty])</f>
        <v>-0.23184825594510144</v>
      </c>
      <c r="I290">
        <v>23.040699190546601</v>
      </c>
      <c r="J290">
        <f>(Table2[[#This Row],[1M Return vs Nifty]]-AVERAGE(Table2[1M Return vs Nifty]))/_xlfn.STDEV.P(Table2[1M Return vs Nifty])</f>
        <v>2.2174309387763231</v>
      </c>
      <c r="K290">
        <v>40.776176874401102</v>
      </c>
      <c r="L290">
        <f>(Table2[[#This Row],[6M Return vs Nifty]]-AVERAGE(Table2[6M Return vs Nifty]))/_xlfn.STDEV.P(Table2[6M Return vs Nifty])</f>
        <v>0.94610798790415529</v>
      </c>
      <c r="M290">
        <v>4.1692604790754899</v>
      </c>
      <c r="N290">
        <f>(Table2[[#This Row],[1W Return vs Nifty]]-AVERAGE(Table2[1W Return vs Nifty]))/_xlfn.STDEV.P(Table2[1W Return vs Nifty])</f>
        <v>0.73640987146240389</v>
      </c>
      <c r="O290">
        <v>1574.36</v>
      </c>
      <c r="P290">
        <v>1454.7075514688399</v>
      </c>
      <c r="Q290">
        <v>1288.75801230518</v>
      </c>
      <c r="R290">
        <v>72.911344657073499</v>
      </c>
      <c r="S290" s="1">
        <f>(Table2[[#This Row],[Close Price]]-Table2[[#This Row],[20D EMA]])/Table2[[#This Row],[20D EMA]]</f>
        <v>0.10648136385578909</v>
      </c>
      <c r="T290" s="1">
        <f>(Table2[[#This Row],[Close Price]]-Table2[[#This Row],[50D EMA]])/Table2[[#This Row],[50D EMA]]</f>
        <v>0.19749154958402229</v>
      </c>
      <c r="U290" s="1">
        <f>(Table2[[#This Row],[Close Price]]-Table2[[#This Row],[200D EMA]])/Table2[[#This Row],[200D EMA]]</f>
        <v>0.35168897757936229</v>
      </c>
      <c r="V290">
        <v>1.53859134863084</v>
      </c>
      <c r="W290">
        <v>1659.1</v>
      </c>
      <c r="X290">
        <v>1750</v>
      </c>
      <c r="Y290">
        <v>1659.1</v>
      </c>
      <c r="Z290">
        <v>1750</v>
      </c>
      <c r="AA290">
        <v>1352.05</v>
      </c>
      <c r="AB290">
        <v>1823</v>
      </c>
      <c r="AC290" s="1">
        <f>(Table2[[#This Row],[Close Price]]/Table2[[#This Row],[Day Low]])-1</f>
        <v>4.9966849496715149E-2</v>
      </c>
      <c r="AD290" s="1">
        <f>(Table2[[#This Row],[Day High]]/Table2[[#This Row],[Close Price]])-1</f>
        <v>4.5924225028701748E-3</v>
      </c>
      <c r="AE290" s="1">
        <f>(Table2[[#This Row],[Close Price]]/Table2[[#This Row],[Current Week Low]])-1</f>
        <v>4.9966849496715149E-2</v>
      </c>
      <c r="AF290" s="1">
        <f>(Table2[[#This Row],[Current Week High]]/Table2[[#This Row],[Close Price]])-1</f>
        <v>4.5924225028701748E-3</v>
      </c>
      <c r="AG290" s="1">
        <f>(Table2[[#This Row],[Close Price]]/Table2[[#This Row],[Current Month Low]])-1</f>
        <v>0.2884138900188602</v>
      </c>
      <c r="AH290" s="1">
        <f>(Table2[[#This Row],[Current Month High]]/Table2[[#This Row],[Close Price]])-1</f>
        <v>4.6498277841561464E-2</v>
      </c>
      <c r="AI290">
        <v>4.6498277841561402</v>
      </c>
      <c r="AJ290">
        <v>73.428244312807905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0.14000000000000001</v>
      </c>
      <c r="AM290" t="s">
        <v>3215</v>
      </c>
      <c r="AN290">
        <v>19.36</v>
      </c>
      <c r="AO290" t="s">
        <v>3215</v>
      </c>
      <c r="AP290">
        <v>1.9093113456276001E-2</v>
      </c>
      <c r="AQ290">
        <f>(Table2[[#This Row],[Sharpe Ratio]]-AVERAGE(Table2[Sharpe Ratio]))/_xlfn.STDEV.P(Table2[Sharpe Ratio])</f>
        <v>-0.4589533542023968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3.2091471879953843</v>
      </c>
      <c r="AS290">
        <f>_xlfn.RANK.AVG(Table2[[#This Row],[1Y Return vs Nifty Z-Score]],Table2[1Y Return vs Nifty Z-Score])</f>
        <v>365</v>
      </c>
      <c r="AT290">
        <f>_xlfn.RANK.AVG(Table2[[#This Row],[6M Return vs Nifty Z-Score]],Table2[6M Return vs Nifty Z-Score])</f>
        <v>106</v>
      </c>
      <c r="AU290">
        <f>_xlfn.RANK.AVG(Table2[[#This Row],[Sharpe Ratio Z-Score]],Table2[Sharpe Ratio Z-Score])</f>
        <v>453</v>
      </c>
      <c r="AV290">
        <f>(Table2[[#This Row],[Rank 1Y]]+Table2[[#This Row],[Rank 6M]]+Table2[[#This Row],[Rank Sharpe]])/3</f>
        <v>308</v>
      </c>
    </row>
    <row r="291" spans="1:48" x14ac:dyDescent="0.3">
      <c r="A291" t="s">
        <v>358</v>
      </c>
      <c r="B291" t="s">
        <v>359</v>
      </c>
      <c r="C291" t="s">
        <v>3176</v>
      </c>
      <c r="D291" t="s">
        <v>360</v>
      </c>
      <c r="E291">
        <v>71773.467872349996</v>
      </c>
      <c r="F291">
        <v>244.91</v>
      </c>
      <c r="G291">
        <v>33.992660352649899</v>
      </c>
      <c r="H291">
        <f>(Table2[[#This Row],[1Y Return vs Nifty]]-AVERAGE(Table2[1Y Return vs Nifty]))/_xlfn.STDEV.P(Table2[1Y Return vs Nifty])</f>
        <v>0.1627529498869614</v>
      </c>
      <c r="I291">
        <v>2.3624099592463601</v>
      </c>
      <c r="J291">
        <f>(Table2[[#This Row],[1M Return vs Nifty]]-AVERAGE(Table2[1M Return vs Nifty]))/_xlfn.STDEV.P(Table2[1M Return vs Nifty])</f>
        <v>0.2988540633543933</v>
      </c>
      <c r="K291">
        <v>-0.40671698888068297</v>
      </c>
      <c r="L291">
        <f>(Table2[[#This Row],[6M Return vs Nifty]]-AVERAGE(Table2[6M Return vs Nifty]))/_xlfn.STDEV.P(Table2[6M Return vs Nifty])</f>
        <v>-0.34295691301996895</v>
      </c>
      <c r="M291">
        <v>10.442809625249099</v>
      </c>
      <c r="N291">
        <f>(Table2[[#This Row],[1W Return vs Nifty]]-AVERAGE(Table2[1W Return vs Nifty]))/_xlfn.STDEV.P(Table2[1W Return vs Nifty])</f>
        <v>1.9669220441277526</v>
      </c>
      <c r="O291">
        <v>223.21</v>
      </c>
      <c r="P291">
        <v>226.08592513319601</v>
      </c>
      <c r="Q291">
        <v>220.65088204033299</v>
      </c>
      <c r="R291">
        <v>84.650842764837904</v>
      </c>
      <c r="S291" s="1">
        <f>(Table2[[#This Row],[Close Price]]-Table2[[#This Row],[20D EMA]])/Table2[[#This Row],[20D EMA]]</f>
        <v>9.721786658303834E-2</v>
      </c>
      <c r="T291" s="1">
        <f>(Table2[[#This Row],[Close Price]]-Table2[[#This Row],[50D EMA]])/Table2[[#This Row],[50D EMA]]</f>
        <v>8.3260710969574894E-2</v>
      </c>
      <c r="U291" s="1">
        <f>(Table2[[#This Row],[Close Price]]-Table2[[#This Row],[200D EMA]])/Table2[[#This Row],[200D EMA]]</f>
        <v>0.1099434443014493</v>
      </c>
      <c r="V291">
        <v>1.49999413600056</v>
      </c>
      <c r="W291">
        <v>240.1</v>
      </c>
      <c r="X291">
        <v>247.2</v>
      </c>
      <c r="Y291">
        <v>240.1</v>
      </c>
      <c r="Z291">
        <v>247.2</v>
      </c>
      <c r="AA291">
        <v>204.9</v>
      </c>
      <c r="AB291">
        <v>247.2</v>
      </c>
      <c r="AC291" s="1">
        <f>(Table2[[#This Row],[Close Price]]/Table2[[#This Row],[Day Low]])-1</f>
        <v>2.0033319450229126E-2</v>
      </c>
      <c r="AD291" s="1">
        <f>(Table2[[#This Row],[Day High]]/Table2[[#This Row],[Close Price]])-1</f>
        <v>9.3503736066309351E-3</v>
      </c>
      <c r="AE291" s="1">
        <f>(Table2[[#This Row],[Close Price]]/Table2[[#This Row],[Current Week Low]])-1</f>
        <v>2.0033319450229126E-2</v>
      </c>
      <c r="AF291" s="1">
        <f>(Table2[[#This Row],[Current Week High]]/Table2[[#This Row],[Close Price]])-1</f>
        <v>9.3503736066309351E-3</v>
      </c>
      <c r="AG291" s="1">
        <f>(Table2[[#This Row],[Close Price]]/Table2[[#This Row],[Current Month Low]])-1</f>
        <v>0.19526598340653978</v>
      </c>
      <c r="AH291" s="1">
        <f>(Table2[[#This Row],[Current Month High]]/Table2[[#This Row],[Close Price]])-1</f>
        <v>9.3503736066309351E-3</v>
      </c>
      <c r="AI291">
        <v>16.9205014086807</v>
      </c>
      <c r="AJ291">
        <v>74.127266263775297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-0.05</v>
      </c>
      <c r="AM291" t="s">
        <v>3214</v>
      </c>
      <c r="AN291">
        <v>13.66</v>
      </c>
      <c r="AO291" t="s">
        <v>3215</v>
      </c>
      <c r="AP291">
        <v>9.2297804282932994E-2</v>
      </c>
      <c r="AQ291">
        <f>(Table2[[#This Row],[Sharpe Ratio]]-AVERAGE(Table2[Sharpe Ratio]))/_xlfn.STDEV.P(Table2[Sharpe Ratio])</f>
        <v>0.38556293661092983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250</v>
      </c>
      <c r="AT291">
        <f>_xlfn.RANK.AVG(Table2[[#This Row],[6M Return vs Nifty Z-Score]],Table2[6M Return vs Nifty Z-Score])</f>
        <v>434</v>
      </c>
      <c r="AU291">
        <f>_xlfn.RANK.AVG(Table2[[#This Row],[Sharpe Ratio Z-Score]],Table2[Sharpe Ratio Z-Score])</f>
        <v>242</v>
      </c>
      <c r="AV291">
        <f>(Table2[[#This Row],[Rank 1Y]]+Table2[[#This Row],[Rank 6M]]+Table2[[#This Row],[Rank Sharpe]])/3</f>
        <v>308.66666666666669</v>
      </c>
    </row>
    <row r="292" spans="1:48" x14ac:dyDescent="0.3">
      <c r="A292" t="s">
        <v>1060</v>
      </c>
      <c r="B292" t="s">
        <v>1061</v>
      </c>
      <c r="C292" t="s">
        <v>3181</v>
      </c>
      <c r="D292" t="s">
        <v>261</v>
      </c>
      <c r="E292">
        <v>13096.14264</v>
      </c>
      <c r="F292">
        <v>4148.55</v>
      </c>
      <c r="G292">
        <v>12.184346802195099</v>
      </c>
      <c r="H292">
        <f>(Table2[[#This Row],[1Y Return vs Nifty]]-AVERAGE(Table2[1Y Return vs Nifty]))/_xlfn.STDEV.P(Table2[1Y Return vs Nifty])</f>
        <v>-0.20329607913808045</v>
      </c>
      <c r="I292">
        <v>-4.6606548840435602</v>
      </c>
      <c r="J292">
        <f>(Table2[[#This Row],[1M Return vs Nifty]]-AVERAGE(Table2[1M Return vs Nifty]))/_xlfn.STDEV.P(Table2[1M Return vs Nifty])</f>
        <v>-0.35276124447915158</v>
      </c>
      <c r="K292">
        <v>-3.6220325430190599</v>
      </c>
      <c r="L292">
        <f>(Table2[[#This Row],[6M Return vs Nifty]]-AVERAGE(Table2[6M Return vs Nifty]))/_xlfn.STDEV.P(Table2[6M Return vs Nifty])</f>
        <v>-0.44359943804491858</v>
      </c>
      <c r="M292">
        <v>2.3040514761225901</v>
      </c>
      <c r="N292">
        <f>(Table2[[#This Row],[1W Return vs Nifty]]-AVERAGE(Table2[1W Return vs Nifty]))/_xlfn.STDEV.P(Table2[1W Return vs Nifty])</f>
        <v>0.37056235369832979</v>
      </c>
      <c r="O292">
        <v>4179.6899999999996</v>
      </c>
      <c r="P292">
        <v>4214.6138889556796</v>
      </c>
      <c r="Q292">
        <v>3926.3651320229701</v>
      </c>
      <c r="R292">
        <v>45.2318183642533</v>
      </c>
      <c r="S292" s="1">
        <f>(Table2[[#This Row],[Close Price]]-Table2[[#This Row],[20D EMA]])/Table2[[#This Row],[20D EMA]]</f>
        <v>-7.4503133007470463E-3</v>
      </c>
      <c r="T292" s="1">
        <f>(Table2[[#This Row],[Close Price]]-Table2[[#This Row],[50D EMA]])/Table2[[#This Row],[50D EMA]]</f>
        <v>-1.567495640082207E-2</v>
      </c>
      <c r="U292" s="1">
        <f>(Table2[[#This Row],[Close Price]]-Table2[[#This Row],[200D EMA]])/Table2[[#This Row],[200D EMA]]</f>
        <v>5.6587928148840907E-2</v>
      </c>
      <c r="V292">
        <v>0.58328655656279704</v>
      </c>
      <c r="W292">
        <v>4077</v>
      </c>
      <c r="X292">
        <v>4165</v>
      </c>
      <c r="Y292">
        <v>4077</v>
      </c>
      <c r="Z292">
        <v>4165</v>
      </c>
      <c r="AA292">
        <v>4040.05</v>
      </c>
      <c r="AB292">
        <v>4409.7</v>
      </c>
      <c r="AC292" s="1">
        <f>(Table2[[#This Row],[Close Price]]/Table2[[#This Row],[Day Low]])-1</f>
        <v>1.7549668874172308E-2</v>
      </c>
      <c r="AD292" s="1">
        <f>(Table2[[#This Row],[Day High]]/Table2[[#This Row],[Close Price]])-1</f>
        <v>3.9652408672909978E-3</v>
      </c>
      <c r="AE292" s="1">
        <f>(Table2[[#This Row],[Close Price]]/Table2[[#This Row],[Current Week Low]])-1</f>
        <v>1.7549668874172308E-2</v>
      </c>
      <c r="AF292" s="1">
        <f>(Table2[[#This Row],[Current Week High]]/Table2[[#This Row],[Close Price]])-1</f>
        <v>3.9652408672909978E-3</v>
      </c>
      <c r="AG292" s="1">
        <f>(Table2[[#This Row],[Close Price]]/Table2[[#This Row],[Current Month Low]])-1</f>
        <v>2.6856103266048592E-2</v>
      </c>
      <c r="AH292" s="1">
        <f>(Table2[[#This Row],[Current Month High]]/Table2[[#This Row],[Close Price]])-1</f>
        <v>6.294970531872579E-2</v>
      </c>
      <c r="AI292">
        <v>20.524038519482701</v>
      </c>
      <c r="AJ292">
        <v>50.309782608695599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</v>
      </c>
      <c r="AM292" t="s">
        <v>3214</v>
      </c>
      <c r="AN292">
        <v>-3.23</v>
      </c>
      <c r="AO292" t="s">
        <v>3214</v>
      </c>
      <c r="AP292">
        <v>0.15811470384817899</v>
      </c>
      <c r="AQ292">
        <f>(Table2[[#This Row],[Sharpe Ratio]]-AVERAGE(Table2[Sharpe Ratio]))/_xlfn.STDEV.P(Table2[Sharpe Ratio])</f>
        <v>1.1448509448793081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357</v>
      </c>
      <c r="AT292">
        <f>_xlfn.RANK.AVG(Table2[[#This Row],[6M Return vs Nifty Z-Score]],Table2[6M Return vs Nifty Z-Score])</f>
        <v>472</v>
      </c>
      <c r="AU292">
        <f>_xlfn.RANK.AVG(Table2[[#This Row],[Sharpe Ratio Z-Score]],Table2[Sharpe Ratio Z-Score])</f>
        <v>97</v>
      </c>
      <c r="AV292">
        <f>(Table2[[#This Row],[Rank 1Y]]+Table2[[#This Row],[Rank 6M]]+Table2[[#This Row],[Rank Sharpe]])/3</f>
        <v>308.66666666666669</v>
      </c>
    </row>
    <row r="293" spans="1:48" x14ac:dyDescent="0.3">
      <c r="A293" t="s">
        <v>499</v>
      </c>
      <c r="B293" t="s">
        <v>500</v>
      </c>
      <c r="C293" t="s">
        <v>3168</v>
      </c>
      <c r="D293" t="s">
        <v>21</v>
      </c>
      <c r="E293">
        <v>44176.406617200002</v>
      </c>
      <c r="F293">
        <v>1628</v>
      </c>
      <c r="G293">
        <v>12.639613516643101</v>
      </c>
      <c r="H293">
        <f>(Table2[[#This Row],[1Y Return vs Nifty]]-AVERAGE(Table2[1Y Return vs Nifty]))/_xlfn.STDEV.P(Table2[1Y Return vs Nifty])</f>
        <v>-0.19565450069206455</v>
      </c>
      <c r="I293">
        <v>-12.536089268323501</v>
      </c>
      <c r="J293">
        <f>(Table2[[#This Row],[1M Return vs Nifty]]-AVERAGE(Table2[1M Return vs Nifty]))/_xlfn.STDEV.P(Table2[1M Return vs Nifty])</f>
        <v>-1.0834612615149493</v>
      </c>
      <c r="K293">
        <v>-6.2507866142379997</v>
      </c>
      <c r="L293">
        <f>(Table2[[#This Row],[6M Return vs Nifty]]-AVERAGE(Table2[6M Return vs Nifty]))/_xlfn.STDEV.P(Table2[6M Return vs Nifty])</f>
        <v>-0.52588201434029158</v>
      </c>
      <c r="M293">
        <v>-3.8518425808097202E-2</v>
      </c>
      <c r="N293">
        <f>(Table2[[#This Row],[1W Return vs Nifty]]-AVERAGE(Table2[1W Return vs Nifty]))/_xlfn.STDEV.P(Table2[1W Return vs Nifty])</f>
        <v>-8.8916118930409738E-2</v>
      </c>
      <c r="O293">
        <v>1714.98</v>
      </c>
      <c r="P293">
        <v>1730.8112635950699</v>
      </c>
      <c r="Q293">
        <v>1574.18097677116</v>
      </c>
      <c r="R293">
        <v>29.384247804538902</v>
      </c>
      <c r="S293" s="1">
        <f>(Table2[[#This Row],[Close Price]]-Table2[[#This Row],[20D EMA]])/Table2[[#This Row],[20D EMA]]</f>
        <v>-5.0717792627319278E-2</v>
      </c>
      <c r="T293" s="1">
        <f>(Table2[[#This Row],[Close Price]]-Table2[[#This Row],[50D EMA]])/Table2[[#This Row],[50D EMA]]</f>
        <v>-5.9400620828824829E-2</v>
      </c>
      <c r="U293" s="1">
        <f>(Table2[[#This Row],[Close Price]]-Table2[[#This Row],[200D EMA]])/Table2[[#This Row],[200D EMA]]</f>
        <v>3.4188586968716586E-2</v>
      </c>
      <c r="V293">
        <v>0.900480248292717</v>
      </c>
      <c r="W293">
        <v>1625</v>
      </c>
      <c r="X293">
        <v>1652.65</v>
      </c>
      <c r="Y293">
        <v>1625</v>
      </c>
      <c r="Z293">
        <v>1652.65</v>
      </c>
      <c r="AA293">
        <v>1625</v>
      </c>
      <c r="AB293">
        <v>1859.95</v>
      </c>
      <c r="AC293" s="1">
        <f>(Table2[[#This Row],[Close Price]]/Table2[[#This Row],[Day Low]])-1</f>
        <v>1.8461538461538307E-3</v>
      </c>
      <c r="AD293" s="1">
        <f>(Table2[[#This Row],[Day High]]/Table2[[#This Row],[Close Price]])-1</f>
        <v>1.5141277641277595E-2</v>
      </c>
      <c r="AE293" s="1">
        <f>(Table2[[#This Row],[Close Price]]/Table2[[#This Row],[Current Week Low]])-1</f>
        <v>1.8461538461538307E-3</v>
      </c>
      <c r="AF293" s="1">
        <f>(Table2[[#This Row],[Current Week High]]/Table2[[#This Row],[Close Price]])-1</f>
        <v>1.5141277641277595E-2</v>
      </c>
      <c r="AG293" s="1">
        <f>(Table2[[#This Row],[Close Price]]/Table2[[#This Row],[Current Month Low]])-1</f>
        <v>1.8461538461538307E-3</v>
      </c>
      <c r="AH293" s="1">
        <f>(Table2[[#This Row],[Current Month High]]/Table2[[#This Row],[Close Price]])-1</f>
        <v>0.14247542997543006</v>
      </c>
      <c r="AI293">
        <v>18.470515970515901</v>
      </c>
      <c r="AJ293">
        <v>49.193548387096698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3214</v>
      </c>
      <c r="AN293">
        <v>-11.43</v>
      </c>
      <c r="AO293" t="s">
        <v>3214</v>
      </c>
      <c r="AP293">
        <v>0.17236406284912101</v>
      </c>
      <c r="AQ293">
        <f>(Table2[[#This Row],[Sharpe Ratio]]-AVERAGE(Table2[Sharpe Ratio]))/_xlfn.STDEV.P(Table2[Sharpe Ratio])</f>
        <v>1.3092368014965865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353</v>
      </c>
      <c r="AT293">
        <f>_xlfn.RANK.AVG(Table2[[#This Row],[6M Return vs Nifty Z-Score]],Table2[6M Return vs Nifty Z-Score])</f>
        <v>504</v>
      </c>
      <c r="AU293">
        <f>_xlfn.RANK.AVG(Table2[[#This Row],[Sharpe Ratio Z-Score]],Table2[Sharpe Ratio Z-Score])</f>
        <v>73</v>
      </c>
      <c r="AV293">
        <f>(Table2[[#This Row],[Rank 1Y]]+Table2[[#This Row],[Rank 6M]]+Table2[[#This Row],[Rank Sharpe]])/3</f>
        <v>310</v>
      </c>
    </row>
    <row r="294" spans="1:48" x14ac:dyDescent="0.3">
      <c r="A294" t="s">
        <v>459</v>
      </c>
      <c r="B294" t="s">
        <v>460</v>
      </c>
      <c r="C294" t="s">
        <v>3169</v>
      </c>
      <c r="D294" t="s">
        <v>24</v>
      </c>
      <c r="E294">
        <v>48242.773612004901</v>
      </c>
      <c r="F294">
        <v>196.73</v>
      </c>
      <c r="G294">
        <v>-0.88705553809252802</v>
      </c>
      <c r="H294">
        <f>(Table2[[#This Row],[1Y Return vs Nifty]]-AVERAGE(Table2[1Y Return vs Nifty]))/_xlfn.STDEV.P(Table2[1Y Return vs Nifty])</f>
        <v>-0.42269746125724766</v>
      </c>
      <c r="I294">
        <v>-3.5222479025917899</v>
      </c>
      <c r="J294">
        <f>(Table2[[#This Row],[1M Return vs Nifty]]-AVERAGE(Table2[1M Return vs Nifty]))/_xlfn.STDEV.P(Table2[1M Return vs Nifty])</f>
        <v>-0.24713735630342204</v>
      </c>
      <c r="K294">
        <v>13.5260210095083</v>
      </c>
      <c r="L294">
        <f>(Table2[[#This Row],[6M Return vs Nifty]]-AVERAGE(Table2[6M Return vs Nifty]))/_xlfn.STDEV.P(Table2[6M Return vs Nifty])</f>
        <v>9.3151428154865185E-2</v>
      </c>
      <c r="M294">
        <v>4.8020272434727698</v>
      </c>
      <c r="N294">
        <f>(Table2[[#This Row],[1W Return vs Nifty]]-AVERAGE(Table2[1W Return vs Nifty]))/_xlfn.STDEV.P(Table2[1W Return vs Nifty])</f>
        <v>0.86052258468213272</v>
      </c>
      <c r="O294">
        <v>190.5</v>
      </c>
      <c r="P294">
        <v>189.96587138278801</v>
      </c>
      <c r="Q294">
        <v>172.15392458591199</v>
      </c>
      <c r="R294">
        <v>77.158456746207605</v>
      </c>
      <c r="S294" s="1">
        <f>(Table2[[#This Row],[Close Price]]-Table2[[#This Row],[20D EMA]])/Table2[[#This Row],[20D EMA]]</f>
        <v>3.2703412073490763E-2</v>
      </c>
      <c r="T294" s="1">
        <f>(Table2[[#This Row],[Close Price]]-Table2[[#This Row],[50D EMA]])/Table2[[#This Row],[50D EMA]]</f>
        <v>3.5607072828266188E-2</v>
      </c>
      <c r="U294" s="1">
        <f>(Table2[[#This Row],[Close Price]]-Table2[[#This Row],[200D EMA]])/Table2[[#This Row],[200D EMA]]</f>
        <v>0.14275640519495394</v>
      </c>
      <c r="V294">
        <v>0.82076553130433605</v>
      </c>
      <c r="W294">
        <v>192.9</v>
      </c>
      <c r="X294">
        <v>197.7</v>
      </c>
      <c r="Y294">
        <v>192.9</v>
      </c>
      <c r="Z294">
        <v>197.7</v>
      </c>
      <c r="AA294">
        <v>181.73</v>
      </c>
      <c r="AB294">
        <v>197.7</v>
      </c>
      <c r="AC294" s="1">
        <f>(Table2[[#This Row],[Close Price]]/Table2[[#This Row],[Day Low]])-1</f>
        <v>1.9854847071021142E-2</v>
      </c>
      <c r="AD294" s="1">
        <f>(Table2[[#This Row],[Day High]]/Table2[[#This Row],[Close Price]])-1</f>
        <v>4.9306155644792682E-3</v>
      </c>
      <c r="AE294" s="1">
        <f>(Table2[[#This Row],[Close Price]]/Table2[[#This Row],[Current Week Low]])-1</f>
        <v>1.9854847071021142E-2</v>
      </c>
      <c r="AF294" s="1">
        <f>(Table2[[#This Row],[Current Week High]]/Table2[[#This Row],[Close Price]])-1</f>
        <v>4.9306155644792682E-3</v>
      </c>
      <c r="AG294" s="1">
        <f>(Table2[[#This Row],[Close Price]]/Table2[[#This Row],[Current Month Low]])-1</f>
        <v>8.2540031915478984E-2</v>
      </c>
      <c r="AH294" s="1">
        <f>(Table2[[#This Row],[Current Month High]]/Table2[[#This Row],[Close Price]])-1</f>
        <v>4.9306155644792682E-3</v>
      </c>
      <c r="AI294">
        <v>5.0119453057489904</v>
      </c>
      <c r="AJ294">
        <v>43.336976320582799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0.01</v>
      </c>
      <c r="AM294" t="s">
        <v>3215</v>
      </c>
      <c r="AN294">
        <v>7.16</v>
      </c>
      <c r="AO294" t="s">
        <v>3215</v>
      </c>
      <c r="AP294">
        <v>0.106063308345132</v>
      </c>
      <c r="AQ294">
        <f>(Table2[[#This Row],[Sharpe Ratio]]-AVERAGE(Table2[Sharpe Ratio]))/_xlfn.STDEV.P(Table2[Sharpe Ratio])</f>
        <v>0.54436686434435388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0.82820605962068206</v>
      </c>
      <c r="AS294">
        <f>_xlfn.RANK.AVG(Table2[[#This Row],[1Y Return vs Nifty Z-Score]],Table2[1Y Return vs Nifty Z-Score])</f>
        <v>438</v>
      </c>
      <c r="AT294">
        <f>_xlfn.RANK.AVG(Table2[[#This Row],[6M Return vs Nifty Z-Score]],Table2[6M Return vs Nifty Z-Score])</f>
        <v>284</v>
      </c>
      <c r="AU294">
        <f>_xlfn.RANK.AVG(Table2[[#This Row],[Sharpe Ratio Z-Score]],Table2[Sharpe Ratio Z-Score])</f>
        <v>212</v>
      </c>
      <c r="AV294">
        <f>(Table2[[#This Row],[Rank 1Y]]+Table2[[#This Row],[Rank 6M]]+Table2[[#This Row],[Rank Sharpe]])/3</f>
        <v>311.33333333333331</v>
      </c>
    </row>
    <row r="295" spans="1:48" x14ac:dyDescent="0.3">
      <c r="A295" t="s">
        <v>859</v>
      </c>
      <c r="B295" t="s">
        <v>860</v>
      </c>
      <c r="C295" t="s">
        <v>3175</v>
      </c>
      <c r="D295" t="s">
        <v>187</v>
      </c>
      <c r="E295">
        <v>19190.734602795001</v>
      </c>
      <c r="F295">
        <v>789.45</v>
      </c>
      <c r="G295">
        <v>-5.71257477409356</v>
      </c>
      <c r="H295">
        <f>(Table2[[#This Row],[1Y Return vs Nifty]]-AVERAGE(Table2[1Y Return vs Nifty]))/_xlfn.STDEV.P(Table2[1Y Return vs Nifty])</f>
        <v>-0.50369302410960781</v>
      </c>
      <c r="I295">
        <v>15.6316833387193</v>
      </c>
      <c r="J295">
        <f>(Table2[[#This Row],[1M Return vs Nifty]]-AVERAGE(Table2[1M Return vs Nifty]))/_xlfn.STDEV.P(Table2[1M Return vs Nifty])</f>
        <v>1.5300062527228073</v>
      </c>
      <c r="K295">
        <v>27.114702072683102</v>
      </c>
      <c r="L295">
        <f>(Table2[[#This Row],[6M Return vs Nifty]]-AVERAGE(Table2[6M Return vs Nifty]))/_xlfn.STDEV.P(Table2[6M Return vs Nifty])</f>
        <v>0.51849045038439912</v>
      </c>
      <c r="M295">
        <v>-1.9039690275389101</v>
      </c>
      <c r="N295">
        <f>(Table2[[#This Row],[1W Return vs Nifty]]-AVERAGE(Table2[1W Return vs Nifty]))/_xlfn.STDEV.P(Table2[1W Return vs Nifty])</f>
        <v>-0.4548110245813396</v>
      </c>
      <c r="O295">
        <v>732.15</v>
      </c>
      <c r="P295">
        <v>692.26380911553497</v>
      </c>
      <c r="Q295">
        <v>625.05653993727003</v>
      </c>
      <c r="R295">
        <v>65.023772675972694</v>
      </c>
      <c r="S295" s="1">
        <f>(Table2[[#This Row],[Close Price]]-Table2[[#This Row],[20D EMA]])/Table2[[#This Row],[20D EMA]]</f>
        <v>7.826265109608696E-2</v>
      </c>
      <c r="T295" s="1">
        <f>(Table2[[#This Row],[Close Price]]-Table2[[#This Row],[50D EMA]])/Table2[[#This Row],[50D EMA]]</f>
        <v>0.14038895231087437</v>
      </c>
      <c r="U295" s="1">
        <f>(Table2[[#This Row],[Close Price]]-Table2[[#This Row],[200D EMA]])/Table2[[#This Row],[200D EMA]]</f>
        <v>0.26300574357517859</v>
      </c>
      <c r="V295">
        <v>3.36707312999566</v>
      </c>
      <c r="W295">
        <v>753.55</v>
      </c>
      <c r="X295">
        <v>796</v>
      </c>
      <c r="Y295">
        <v>753.55</v>
      </c>
      <c r="Z295">
        <v>796</v>
      </c>
      <c r="AA295">
        <v>625.29999999999995</v>
      </c>
      <c r="AB295">
        <v>833.95</v>
      </c>
      <c r="AC295" s="1">
        <f>(Table2[[#This Row],[Close Price]]/Table2[[#This Row],[Day Low]])-1</f>
        <v>4.7641165151615761E-2</v>
      </c>
      <c r="AD295" s="1">
        <f>(Table2[[#This Row],[Day High]]/Table2[[#This Row],[Close Price]])-1</f>
        <v>8.2969155741339229E-3</v>
      </c>
      <c r="AE295" s="1">
        <f>(Table2[[#This Row],[Close Price]]/Table2[[#This Row],[Current Week Low]])-1</f>
        <v>4.7641165151615761E-2</v>
      </c>
      <c r="AF295" s="1">
        <f>(Table2[[#This Row],[Current Week High]]/Table2[[#This Row],[Close Price]])-1</f>
        <v>8.2969155741339229E-3</v>
      </c>
      <c r="AG295" s="1">
        <f>(Table2[[#This Row],[Close Price]]/Table2[[#This Row],[Current Month Low]])-1</f>
        <v>0.26251399328322411</v>
      </c>
      <c r="AH295" s="1">
        <f>(Table2[[#This Row],[Current Month High]]/Table2[[#This Row],[Close Price]])-1</f>
        <v>5.6368357717398121E-2</v>
      </c>
      <c r="AI295">
        <v>5.6368357717398103</v>
      </c>
      <c r="AJ295">
        <v>57.402053633735399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0.15</v>
      </c>
      <c r="AM295" t="s">
        <v>3215</v>
      </c>
      <c r="AN295">
        <v>16.36</v>
      </c>
      <c r="AO295" t="s">
        <v>3215</v>
      </c>
      <c r="AP295">
        <v>7.5302091364323004E-2</v>
      </c>
      <c r="AQ295">
        <f>(Table2[[#This Row],[Sharpe Ratio]]-AVERAGE(Table2[Sharpe Ratio]))/_xlfn.STDEV.P(Table2[Sharpe Ratio])</f>
        <v>0.18949412911142402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1.2794867835276831</v>
      </c>
      <c r="AS295">
        <f>_xlfn.RANK.AVG(Table2[[#This Row],[1Y Return vs Nifty Z-Score]],Table2[1Y Return vs Nifty Z-Score])</f>
        <v>469</v>
      </c>
      <c r="AT295">
        <f>_xlfn.RANK.AVG(Table2[[#This Row],[6M Return vs Nifty Z-Score]],Table2[6M Return vs Nifty Z-Score])</f>
        <v>170</v>
      </c>
      <c r="AU295">
        <f>_xlfn.RANK.AVG(Table2[[#This Row],[Sharpe Ratio Z-Score]],Table2[Sharpe Ratio Z-Score])</f>
        <v>295</v>
      </c>
      <c r="AV295">
        <f>(Table2[[#This Row],[Rank 1Y]]+Table2[[#This Row],[Rank 6M]]+Table2[[#This Row],[Rank Sharpe]])/3</f>
        <v>311.33333333333331</v>
      </c>
    </row>
    <row r="296" spans="1:48" x14ac:dyDescent="0.3">
      <c r="A296" t="s">
        <v>325</v>
      </c>
      <c r="B296" t="s">
        <v>326</v>
      </c>
      <c r="C296" t="s">
        <v>3175</v>
      </c>
      <c r="D296" t="s">
        <v>327</v>
      </c>
      <c r="E296">
        <v>83867.565169979993</v>
      </c>
      <c r="F296">
        <v>4336.05</v>
      </c>
      <c r="G296">
        <v>12.523201041061601</v>
      </c>
      <c r="H296">
        <f>(Table2[[#This Row],[1Y Return vs Nifty]]-AVERAGE(Table2[1Y Return vs Nifty]))/_xlfn.STDEV.P(Table2[1Y Return vs Nifty])</f>
        <v>-0.19760846533744728</v>
      </c>
      <c r="I296">
        <v>0.67094274762356998</v>
      </c>
      <c r="J296">
        <f>(Table2[[#This Row],[1M Return vs Nifty]]-AVERAGE(Table2[1M Return vs Nifty]))/_xlfn.STDEV.P(Table2[1M Return vs Nifty])</f>
        <v>0.14191603809253076</v>
      </c>
      <c r="K296">
        <v>0.81850842703609605</v>
      </c>
      <c r="L296">
        <f>(Table2[[#This Row],[6M Return vs Nifty]]-AVERAGE(Table2[6M Return vs Nifty]))/_xlfn.STDEV.P(Table2[6M Return vs Nifty])</f>
        <v>-0.30460615785881567</v>
      </c>
      <c r="M296">
        <v>-2.1023587202468499</v>
      </c>
      <c r="N296">
        <f>(Table2[[#This Row],[1W Return vs Nifty]]-AVERAGE(Table2[1W Return vs Nifty]))/_xlfn.STDEV.P(Table2[1W Return vs Nifty])</f>
        <v>-0.49372375581535782</v>
      </c>
      <c r="O296">
        <v>4125.76</v>
      </c>
      <c r="P296">
        <v>4084.6113248106499</v>
      </c>
      <c r="Q296">
        <v>3827.2066375853201</v>
      </c>
      <c r="R296">
        <v>66.886536976108204</v>
      </c>
      <c r="S296" s="1">
        <f>(Table2[[#This Row],[Close Price]]-Table2[[#This Row],[20D EMA]])/Table2[[#This Row],[20D EMA]]</f>
        <v>5.0970003102458687E-2</v>
      </c>
      <c r="T296" s="1">
        <f>(Table2[[#This Row],[Close Price]]-Table2[[#This Row],[50D EMA]])/Table2[[#This Row],[50D EMA]]</f>
        <v>6.1557552284612106E-2</v>
      </c>
      <c r="U296" s="1">
        <f>(Table2[[#This Row],[Close Price]]-Table2[[#This Row],[200D EMA]])/Table2[[#This Row],[200D EMA]]</f>
        <v>0.13295424329001532</v>
      </c>
      <c r="V296">
        <v>1.4664697627399299</v>
      </c>
      <c r="W296">
        <v>4147.55</v>
      </c>
      <c r="X296">
        <v>4406</v>
      </c>
      <c r="Y296">
        <v>4147.55</v>
      </c>
      <c r="Z296">
        <v>4406</v>
      </c>
      <c r="AA296">
        <v>3871.6</v>
      </c>
      <c r="AB296">
        <v>4450.6499999999996</v>
      </c>
      <c r="AC296" s="1">
        <f>(Table2[[#This Row],[Close Price]]/Table2[[#This Row],[Day Low]])-1</f>
        <v>4.5448517799664856E-2</v>
      </c>
      <c r="AD296" s="1">
        <f>(Table2[[#This Row],[Day High]]/Table2[[#This Row],[Close Price]])-1</f>
        <v>1.6132194047577819E-2</v>
      </c>
      <c r="AE296" s="1">
        <f>(Table2[[#This Row],[Close Price]]/Table2[[#This Row],[Current Week Low]])-1</f>
        <v>4.5448517799664856E-2</v>
      </c>
      <c r="AF296" s="1">
        <f>(Table2[[#This Row],[Current Week High]]/Table2[[#This Row],[Close Price]])-1</f>
        <v>1.6132194047577819E-2</v>
      </c>
      <c r="AG296" s="1">
        <f>(Table2[[#This Row],[Close Price]]/Table2[[#This Row],[Current Month Low]])-1</f>
        <v>0.11996332265729936</v>
      </c>
      <c r="AH296" s="1">
        <f>(Table2[[#This Row],[Current Month High]]/Table2[[#This Row],[Close Price]])-1</f>
        <v>2.6429584529698458E-2</v>
      </c>
      <c r="AI296">
        <v>7.9715409185779604</v>
      </c>
      <c r="AJ296">
        <v>50.596509507684303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-0.05</v>
      </c>
      <c r="AM296" t="s">
        <v>3214</v>
      </c>
      <c r="AN296">
        <v>9.91</v>
      </c>
      <c r="AO296" t="s">
        <v>3215</v>
      </c>
      <c r="AP296">
        <v>0.12371718930751301</v>
      </c>
      <c r="AQ296">
        <f>(Table2[[#This Row],[Sharpe Ratio]]-AVERAGE(Table2[Sharpe Ratio]))/_xlfn.STDEV.P(Table2[Sharpe Ratio])</f>
        <v>0.74802854094528837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-0.10599379997380165</v>
      </c>
      <c r="AS296">
        <f>_xlfn.RANK.AVG(Table2[[#This Row],[1Y Return vs Nifty Z-Score]],Table2[1Y Return vs Nifty Z-Score])</f>
        <v>355</v>
      </c>
      <c r="AT296">
        <f>_xlfn.RANK.AVG(Table2[[#This Row],[6M Return vs Nifty Z-Score]],Table2[6M Return vs Nifty Z-Score])</f>
        <v>419</v>
      </c>
      <c r="AU296">
        <f>_xlfn.RANK.AVG(Table2[[#This Row],[Sharpe Ratio Z-Score]],Table2[Sharpe Ratio Z-Score])</f>
        <v>161</v>
      </c>
      <c r="AV296">
        <f>(Table2[[#This Row],[Rank 1Y]]+Table2[[#This Row],[Rank 6M]]+Table2[[#This Row],[Rank Sharpe]])/3</f>
        <v>311.66666666666669</v>
      </c>
    </row>
    <row r="297" spans="1:48" x14ac:dyDescent="0.3">
      <c r="A297" t="s">
        <v>569</v>
      </c>
      <c r="B297" t="s">
        <v>570</v>
      </c>
      <c r="C297" t="s">
        <v>3172</v>
      </c>
      <c r="D297" t="s">
        <v>46</v>
      </c>
      <c r="E297">
        <v>36874.133999999998</v>
      </c>
      <c r="F297">
        <v>61.06</v>
      </c>
      <c r="G297">
        <v>66.815570303219403</v>
      </c>
      <c r="H297">
        <f>(Table2[[#This Row],[1Y Return vs Nifty]]-AVERAGE(Table2[1Y Return vs Nifty]))/_xlfn.STDEV.P(Table2[1Y Return vs Nifty])</f>
        <v>0.71368020473339533</v>
      </c>
      <c r="I297">
        <v>-4.4096025029168802</v>
      </c>
      <c r="J297">
        <f>(Table2[[#This Row],[1M Return vs Nifty]]-AVERAGE(Table2[1M Return vs Nifty]))/_xlfn.STDEV.P(Table2[1M Return vs Nifty])</f>
        <v>-0.32946805578440314</v>
      </c>
      <c r="K297">
        <v>-15.9957882099469</v>
      </c>
      <c r="L297">
        <f>(Table2[[#This Row],[6M Return vs Nifty]]-AVERAGE(Table2[6M Return vs Nifty]))/_xlfn.STDEV.P(Table2[6M Return vs Nifty])</f>
        <v>-0.830910105813922</v>
      </c>
      <c r="M297">
        <v>-1.2242459620652699</v>
      </c>
      <c r="N297">
        <f>(Table2[[#This Row],[1W Return vs Nifty]]-AVERAGE(Table2[1W Return vs Nifty]))/_xlfn.STDEV.P(Table2[1W Return vs Nifty])</f>
        <v>-0.32148816592216017</v>
      </c>
      <c r="O297">
        <v>61.99</v>
      </c>
      <c r="P297">
        <v>63.216713096639801</v>
      </c>
      <c r="Q297">
        <v>59.120514274936099</v>
      </c>
      <c r="R297">
        <v>45.038291530630303</v>
      </c>
      <c r="S297" s="1">
        <f>(Table2[[#This Row],[Close Price]]-Table2[[#This Row],[20D EMA]])/Table2[[#This Row],[20D EMA]]</f>
        <v>-1.5002419745120175E-2</v>
      </c>
      <c r="T297" s="1">
        <f>(Table2[[#This Row],[Close Price]]-Table2[[#This Row],[50D EMA]])/Table2[[#This Row],[50D EMA]]</f>
        <v>-3.4116185277504332E-2</v>
      </c>
      <c r="U297" s="1">
        <f>(Table2[[#This Row],[Close Price]]-Table2[[#This Row],[200D EMA]])/Table2[[#This Row],[200D EMA]]</f>
        <v>3.2805630141247613E-2</v>
      </c>
      <c r="V297">
        <v>0.80931040806533605</v>
      </c>
      <c r="W297">
        <v>60.7</v>
      </c>
      <c r="X297">
        <v>62.88</v>
      </c>
      <c r="Y297">
        <v>60.7</v>
      </c>
      <c r="Z297">
        <v>62.88</v>
      </c>
      <c r="AA297">
        <v>58</v>
      </c>
      <c r="AB297">
        <v>65.5</v>
      </c>
      <c r="AC297" s="1">
        <f>(Table2[[#This Row],[Close Price]]/Table2[[#This Row],[Day Low]])-1</f>
        <v>5.9308072487644914E-3</v>
      </c>
      <c r="AD297" s="1">
        <f>(Table2[[#This Row],[Day High]]/Table2[[#This Row],[Close Price]])-1</f>
        <v>2.980674746151335E-2</v>
      </c>
      <c r="AE297" s="1">
        <f>(Table2[[#This Row],[Close Price]]/Table2[[#This Row],[Current Week Low]])-1</f>
        <v>5.9308072487644914E-3</v>
      </c>
      <c r="AF297" s="1">
        <f>(Table2[[#This Row],[Current Week High]]/Table2[[#This Row],[Close Price]])-1</f>
        <v>2.980674746151335E-2</v>
      </c>
      <c r="AG297" s="1">
        <f>(Table2[[#This Row],[Close Price]]/Table2[[#This Row],[Current Month Low]])-1</f>
        <v>5.2758620689655311E-2</v>
      </c>
      <c r="AH297" s="1">
        <f>(Table2[[#This Row],[Current Month High]]/Table2[[#This Row],[Close Price]])-1</f>
        <v>7.2715361939076351E-2</v>
      </c>
      <c r="AI297">
        <v>27.988863413036299</v>
      </c>
      <c r="AJ297">
        <v>100.855263157894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-0.13</v>
      </c>
      <c r="AM297" t="s">
        <v>3214</v>
      </c>
      <c r="AN297">
        <v>1.68</v>
      </c>
      <c r="AO297" t="s">
        <v>3215</v>
      </c>
      <c r="AP297">
        <v>0.10733509824288601</v>
      </c>
      <c r="AQ297">
        <f>(Table2[[#This Row],[Sharpe Ratio]]-AVERAGE(Table2[Sharpe Ratio]))/_xlfn.STDEV.P(Table2[Sharpe Ratio])</f>
        <v>0.5590387012856276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131</v>
      </c>
      <c r="AT297">
        <f>_xlfn.RANK.AVG(Table2[[#This Row],[6M Return vs Nifty Z-Score]],Table2[6M Return vs Nifty Z-Score])</f>
        <v>598</v>
      </c>
      <c r="AU297">
        <f>_xlfn.RANK.AVG(Table2[[#This Row],[Sharpe Ratio Z-Score]],Table2[Sharpe Ratio Z-Score])</f>
        <v>206</v>
      </c>
      <c r="AV297">
        <f>(Table2[[#This Row],[Rank 1Y]]+Table2[[#This Row],[Rank 6M]]+Table2[[#This Row],[Rank Sharpe]])/3</f>
        <v>311.66666666666669</v>
      </c>
    </row>
    <row r="298" spans="1:48" x14ac:dyDescent="0.3">
      <c r="A298" t="s">
        <v>288</v>
      </c>
      <c r="B298" t="s">
        <v>289</v>
      </c>
      <c r="C298" t="s">
        <v>3180</v>
      </c>
      <c r="D298" t="s">
        <v>46</v>
      </c>
      <c r="E298">
        <v>99317.727804512004</v>
      </c>
      <c r="F298">
        <v>94.06</v>
      </c>
      <c r="G298">
        <v>26.7858061229085</v>
      </c>
      <c r="H298">
        <f>(Table2[[#This Row],[1Y Return vs Nifty]]-AVERAGE(Table2[1Y Return vs Nifty]))/_xlfn.STDEV.P(Table2[1Y Return vs Nifty])</f>
        <v>4.1787062863256175E-2</v>
      </c>
      <c r="I298">
        <v>-1.6539633185284599</v>
      </c>
      <c r="J298">
        <f>(Table2[[#This Row],[1M Return vs Nifty]]-AVERAGE(Table2[1M Return vs Nifty]))/_xlfn.STDEV.P(Table2[1M Return vs Nifty])</f>
        <v>-7.3793828722547999E-2</v>
      </c>
      <c r="K298">
        <v>-3.0249772450462502</v>
      </c>
      <c r="L298">
        <f>(Table2[[#This Row],[6M Return vs Nifty]]-AVERAGE(Table2[6M Return vs Nifty]))/_xlfn.STDEV.P(Table2[6M Return vs Nifty])</f>
        <v>-0.42491102262946501</v>
      </c>
      <c r="M298">
        <v>0.53631863935280499</v>
      </c>
      <c r="N298">
        <f>(Table2[[#This Row],[1W Return vs Nifty]]-AVERAGE(Table2[1W Return vs Nifty]))/_xlfn.STDEV.P(Table2[1W Return vs Nifty])</f>
        <v>2.3834094624726077E-2</v>
      </c>
      <c r="O298">
        <v>94.52</v>
      </c>
      <c r="P298">
        <v>94.449377626656798</v>
      </c>
      <c r="Q298">
        <v>85.572871462730802</v>
      </c>
      <c r="R298">
        <v>46.801602190148301</v>
      </c>
      <c r="S298" s="1">
        <f>(Table2[[#This Row],[Close Price]]-Table2[[#This Row],[20D EMA]])/Table2[[#This Row],[20D EMA]]</f>
        <v>-4.8666948793905391E-3</v>
      </c>
      <c r="T298" s="1">
        <f>(Table2[[#This Row],[Close Price]]-Table2[[#This Row],[50D EMA]])/Table2[[#This Row],[50D EMA]]</f>
        <v>-4.1226065903360691E-3</v>
      </c>
      <c r="U298" s="1">
        <f>(Table2[[#This Row],[Close Price]]-Table2[[#This Row],[200D EMA]])/Table2[[#This Row],[200D EMA]]</f>
        <v>9.9180130246833711E-2</v>
      </c>
      <c r="V298">
        <v>0.99806255982034897</v>
      </c>
      <c r="W298">
        <v>93.4</v>
      </c>
      <c r="X298">
        <v>95.51</v>
      </c>
      <c r="Y298">
        <v>93.4</v>
      </c>
      <c r="Z298">
        <v>95.51</v>
      </c>
      <c r="AA298">
        <v>89.21</v>
      </c>
      <c r="AB298">
        <v>98.23</v>
      </c>
      <c r="AC298" s="1">
        <f>(Table2[[#This Row],[Close Price]]/Table2[[#This Row],[Day Low]])-1</f>
        <v>7.0663811563169698E-3</v>
      </c>
      <c r="AD298" s="1">
        <f>(Table2[[#This Row],[Day High]]/Table2[[#This Row],[Close Price]])-1</f>
        <v>1.5415692111418355E-2</v>
      </c>
      <c r="AE298" s="1">
        <f>(Table2[[#This Row],[Close Price]]/Table2[[#This Row],[Current Week Low]])-1</f>
        <v>7.0663811563169698E-3</v>
      </c>
      <c r="AF298" s="1">
        <f>(Table2[[#This Row],[Current Week High]]/Table2[[#This Row],[Close Price]])-1</f>
        <v>1.5415692111418355E-2</v>
      </c>
      <c r="AG298" s="1">
        <f>(Table2[[#This Row],[Close Price]]/Table2[[#This Row],[Current Month Low]])-1</f>
        <v>5.4366102454881826E-2</v>
      </c>
      <c r="AH298" s="1">
        <f>(Table2[[#This Row],[Current Month High]]/Table2[[#This Row],[Close Price]])-1</f>
        <v>4.4333404210078697E-2</v>
      </c>
      <c r="AI298">
        <v>10.301934935147701</v>
      </c>
      <c r="AJ298">
        <v>80.884615384615401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-0.08</v>
      </c>
      <c r="AM298" t="s">
        <v>3214</v>
      </c>
      <c r="AN298">
        <v>0.18</v>
      </c>
      <c r="AO298" t="s">
        <v>3215</v>
      </c>
      <c r="AP298">
        <v>0.11623313793027699</v>
      </c>
      <c r="AQ298">
        <f>(Table2[[#This Row],[Sharpe Ratio]]-AVERAGE(Table2[Sharpe Ratio]))/_xlfn.STDEV.P(Table2[Sharpe Ratio])</f>
        <v>0.66168976623034625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0.22860607236631547</v>
      </c>
      <c r="AS298">
        <f>_xlfn.RANK.AVG(Table2[[#This Row],[1Y Return vs Nifty Z-Score]],Table2[1Y Return vs Nifty Z-Score])</f>
        <v>290</v>
      </c>
      <c r="AT298">
        <f>_xlfn.RANK.AVG(Table2[[#This Row],[6M Return vs Nifty Z-Score]],Table2[6M Return vs Nifty Z-Score])</f>
        <v>463</v>
      </c>
      <c r="AU298">
        <f>_xlfn.RANK.AVG(Table2[[#This Row],[Sharpe Ratio Z-Score]],Table2[Sharpe Ratio Z-Score])</f>
        <v>183</v>
      </c>
      <c r="AV298">
        <f>(Table2[[#This Row],[Rank 1Y]]+Table2[[#This Row],[Rank 6M]]+Table2[[#This Row],[Rank Sharpe]])/3</f>
        <v>312</v>
      </c>
    </row>
    <row r="299" spans="1:48" x14ac:dyDescent="0.3">
      <c r="A299" t="s">
        <v>165</v>
      </c>
      <c r="B299" t="s">
        <v>166</v>
      </c>
      <c r="C299" t="s">
        <v>3176</v>
      </c>
      <c r="D299" t="s">
        <v>167</v>
      </c>
      <c r="E299">
        <v>169189.57177486</v>
      </c>
      <c r="F299">
        <v>756.2</v>
      </c>
      <c r="G299">
        <v>26.1268960230252</v>
      </c>
      <c r="H299">
        <f>(Table2[[#This Row],[1Y Return vs Nifty]]-AVERAGE(Table2[1Y Return vs Nifty]))/_xlfn.STDEV.P(Table2[1Y Return vs Nifty])</f>
        <v>3.0727363005261174E-2</v>
      </c>
      <c r="I299">
        <v>4.5566161954041497</v>
      </c>
      <c r="J299">
        <f>(Table2[[#This Row],[1M Return vs Nifty]]-AVERAGE(Table2[1M Return vs Nifty]))/_xlfn.STDEV.P(Table2[1M Return vs Nifty])</f>
        <v>0.50243731424667326</v>
      </c>
      <c r="K299">
        <v>17.389045837675202</v>
      </c>
      <c r="L299">
        <f>(Table2[[#This Row],[6M Return vs Nifty]]-AVERAGE(Table2[6M Return vs Nifty]))/_xlfn.STDEV.P(Table2[6M Return vs Nifty])</f>
        <v>0.2140678876421436</v>
      </c>
      <c r="M299">
        <v>7.9205475309536002</v>
      </c>
      <c r="N299">
        <f>(Table2[[#This Row],[1W Return vs Nifty]]-AVERAGE(Table2[1W Return vs Nifty]))/_xlfn.STDEV.P(Table2[1W Return vs Nifty])</f>
        <v>1.4721982223535957</v>
      </c>
      <c r="O299">
        <v>701.25</v>
      </c>
      <c r="P299">
        <v>683.07632819538605</v>
      </c>
      <c r="Q299">
        <v>623.63919306733305</v>
      </c>
      <c r="R299">
        <v>86.645773634633699</v>
      </c>
      <c r="S299" s="1">
        <f>(Table2[[#This Row],[Close Price]]-Table2[[#This Row],[20D EMA]])/Table2[[#This Row],[20D EMA]]</f>
        <v>7.8360071301247836E-2</v>
      </c>
      <c r="T299" s="1">
        <f>(Table2[[#This Row],[Close Price]]-Table2[[#This Row],[50D EMA]])/Table2[[#This Row],[50D EMA]]</f>
        <v>0.10705051366338347</v>
      </c>
      <c r="U299" s="1">
        <f>(Table2[[#This Row],[Close Price]]-Table2[[#This Row],[200D EMA]])/Table2[[#This Row],[200D EMA]]</f>
        <v>0.21256009629650502</v>
      </c>
      <c r="V299">
        <v>1.2109127089068401</v>
      </c>
      <c r="W299">
        <v>749.45</v>
      </c>
      <c r="X299">
        <v>764.45</v>
      </c>
      <c r="Y299">
        <v>749.45</v>
      </c>
      <c r="Z299">
        <v>764.45</v>
      </c>
      <c r="AA299">
        <v>645.4</v>
      </c>
      <c r="AB299">
        <v>764.45</v>
      </c>
      <c r="AC299" s="1">
        <f>(Table2[[#This Row],[Close Price]]/Table2[[#This Row],[Day Low]])-1</f>
        <v>9.0066048435519797E-3</v>
      </c>
      <c r="AD299" s="1">
        <f>(Table2[[#This Row],[Day High]]/Table2[[#This Row],[Close Price]])-1</f>
        <v>1.0909812218989678E-2</v>
      </c>
      <c r="AE299" s="1">
        <f>(Table2[[#This Row],[Close Price]]/Table2[[#This Row],[Current Week Low]])-1</f>
        <v>9.0066048435519797E-3</v>
      </c>
      <c r="AF299" s="1">
        <f>(Table2[[#This Row],[Current Week High]]/Table2[[#This Row],[Close Price]])-1</f>
        <v>1.0909812218989678E-2</v>
      </c>
      <c r="AG299" s="1">
        <f>(Table2[[#This Row],[Close Price]]/Table2[[#This Row],[Current Month Low]])-1</f>
        <v>0.1716764797025101</v>
      </c>
      <c r="AH299" s="1">
        <f>(Table2[[#This Row],[Current Month High]]/Table2[[#This Row],[Close Price]])-1</f>
        <v>1.0909812218989678E-2</v>
      </c>
      <c r="AI299">
        <v>1.0909812218989601</v>
      </c>
      <c r="AJ299">
        <v>68.512534818941504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0.04</v>
      </c>
      <c r="AM299" t="s">
        <v>3215</v>
      </c>
      <c r="AN299">
        <v>11.83</v>
      </c>
      <c r="AO299" t="s">
        <v>3215</v>
      </c>
      <c r="AP299">
        <v>3.8313219272946002E-2</v>
      </c>
      <c r="AQ299">
        <f>(Table2[[#This Row],[Sharpe Ratio]]-AVERAGE(Table2[Sharpe Ratio]))/_xlfn.STDEV.P(Table2[Sharpe Ratio])</f>
        <v>-0.23722313049625243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1.9822076567514213</v>
      </c>
      <c r="AS299">
        <f>_xlfn.RANK.AVG(Table2[[#This Row],[1Y Return vs Nifty Z-Score]],Table2[1Y Return vs Nifty Z-Score])</f>
        <v>293</v>
      </c>
      <c r="AT299">
        <f>_xlfn.RANK.AVG(Table2[[#This Row],[6M Return vs Nifty Z-Score]],Table2[6M Return vs Nifty Z-Score])</f>
        <v>245</v>
      </c>
      <c r="AU299">
        <f>_xlfn.RANK.AVG(Table2[[#This Row],[Sharpe Ratio Z-Score]],Table2[Sharpe Ratio Z-Score])</f>
        <v>399</v>
      </c>
      <c r="AV299">
        <f>(Table2[[#This Row],[Rank 1Y]]+Table2[[#This Row],[Rank 6M]]+Table2[[#This Row],[Rank Sharpe]])/3</f>
        <v>312.33333333333331</v>
      </c>
    </row>
    <row r="300" spans="1:48" x14ac:dyDescent="0.3">
      <c r="A300" t="s">
        <v>1044</v>
      </c>
      <c r="B300" t="s">
        <v>1045</v>
      </c>
      <c r="C300" t="s">
        <v>3180</v>
      </c>
      <c r="D300" t="s">
        <v>74</v>
      </c>
      <c r="E300">
        <v>13438.5</v>
      </c>
      <c r="F300">
        <v>89.59</v>
      </c>
      <c r="G300">
        <v>18.761608338947301</v>
      </c>
      <c r="H300">
        <f>(Table2[[#This Row],[1Y Return vs Nifty]]-AVERAGE(Table2[1Y Return vs Nifty]))/_xlfn.STDEV.P(Table2[1Y Return vs Nifty])</f>
        <v>-9.2897804021493599E-2</v>
      </c>
      <c r="I300">
        <v>-14.393874910545801</v>
      </c>
      <c r="J300">
        <f>(Table2[[#This Row],[1M Return vs Nifty]]-AVERAGE(Table2[1M Return vs Nifty]))/_xlfn.STDEV.P(Table2[1M Return vs Nifty])</f>
        <v>-1.2558306743222418</v>
      </c>
      <c r="K300">
        <v>12.8401733633718</v>
      </c>
      <c r="L300">
        <f>(Table2[[#This Row],[6M Return vs Nifty]]-AVERAGE(Table2[6M Return vs Nifty]))/_xlfn.STDEV.P(Table2[6M Return vs Nifty])</f>
        <v>7.1683725303506141E-2</v>
      </c>
      <c r="M300">
        <v>-1.86702671636457</v>
      </c>
      <c r="N300">
        <f>(Table2[[#This Row],[1W Return vs Nifty]]-AVERAGE(Table2[1W Return vs Nifty]))/_xlfn.STDEV.P(Table2[1W Return vs Nifty])</f>
        <v>-0.44756505224140147</v>
      </c>
      <c r="O300">
        <v>93.52</v>
      </c>
      <c r="P300">
        <v>94.281788030451693</v>
      </c>
      <c r="Q300">
        <v>80.720895982852795</v>
      </c>
      <c r="R300">
        <v>32.081631870595999</v>
      </c>
      <c r="S300" s="1">
        <f>(Table2[[#This Row],[Close Price]]-Table2[[#This Row],[20D EMA]])/Table2[[#This Row],[20D EMA]]</f>
        <v>-4.2023096663815152E-2</v>
      </c>
      <c r="T300" s="1">
        <f>(Table2[[#This Row],[Close Price]]-Table2[[#This Row],[50D EMA]])/Table2[[#This Row],[50D EMA]]</f>
        <v>-4.976346045682023E-2</v>
      </c>
      <c r="U300" s="1">
        <f>(Table2[[#This Row],[Close Price]]-Table2[[#This Row],[200D EMA]])/Table2[[#This Row],[200D EMA]]</f>
        <v>0.10987370629571847</v>
      </c>
      <c r="V300">
        <v>0.13607075846392799</v>
      </c>
      <c r="W300">
        <v>89.1</v>
      </c>
      <c r="X300">
        <v>90.7</v>
      </c>
      <c r="Y300">
        <v>89.1</v>
      </c>
      <c r="Z300">
        <v>90.7</v>
      </c>
      <c r="AA300">
        <v>88.5</v>
      </c>
      <c r="AB300">
        <v>101.65</v>
      </c>
      <c r="AC300" s="1">
        <f>(Table2[[#This Row],[Close Price]]/Table2[[#This Row],[Day Low]])-1</f>
        <v>5.4994388327722632E-3</v>
      </c>
      <c r="AD300" s="1">
        <f>(Table2[[#This Row],[Day High]]/Table2[[#This Row],[Close Price]])-1</f>
        <v>1.2389775644603196E-2</v>
      </c>
      <c r="AE300" s="1">
        <f>(Table2[[#This Row],[Close Price]]/Table2[[#This Row],[Current Week Low]])-1</f>
        <v>5.4994388327722632E-3</v>
      </c>
      <c r="AF300" s="1">
        <f>(Table2[[#This Row],[Current Week High]]/Table2[[#This Row],[Close Price]])-1</f>
        <v>1.2389775644603196E-2</v>
      </c>
      <c r="AG300" s="1">
        <f>(Table2[[#This Row],[Close Price]]/Table2[[#This Row],[Current Month Low]])-1</f>
        <v>1.2316384180790951E-2</v>
      </c>
      <c r="AH300" s="1">
        <f>(Table2[[#This Row],[Current Month High]]/Table2[[#This Row],[Close Price]])-1</f>
        <v>0.13461323808460768</v>
      </c>
      <c r="AI300">
        <v>47.114633329612602</v>
      </c>
      <c r="AJ300">
        <v>80.261569416499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-0.03</v>
      </c>
      <c r="AM300" t="s">
        <v>3214</v>
      </c>
      <c r="AN300">
        <v>-4.99</v>
      </c>
      <c r="AO300" t="s">
        <v>3214</v>
      </c>
      <c r="AP300">
        <v>6.6138009474553006E-2</v>
      </c>
      <c r="AQ300">
        <f>(Table2[[#This Row],[Sharpe Ratio]]-AVERAGE(Table2[Sharpe Ratio]))/_xlfn.STDEV.P(Table2[Sharpe Ratio])</f>
        <v>8.3773903278027598E-2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323</v>
      </c>
      <c r="AT300">
        <f>_xlfn.RANK.AVG(Table2[[#This Row],[6M Return vs Nifty Z-Score]],Table2[6M Return vs Nifty Z-Score])</f>
        <v>292</v>
      </c>
      <c r="AU300">
        <f>_xlfn.RANK.AVG(Table2[[#This Row],[Sharpe Ratio Z-Score]],Table2[Sharpe Ratio Z-Score])</f>
        <v>322</v>
      </c>
      <c r="AV300">
        <f>(Table2[[#This Row],[Rank 1Y]]+Table2[[#This Row],[Rank 6M]]+Table2[[#This Row],[Rank Sharpe]])/3</f>
        <v>312.33333333333331</v>
      </c>
    </row>
    <row r="301" spans="1:48" x14ac:dyDescent="0.3">
      <c r="A301" t="s">
        <v>964</v>
      </c>
      <c r="B301" t="s">
        <v>965</v>
      </c>
      <c r="C301" t="s">
        <v>3169</v>
      </c>
      <c r="D301" t="s">
        <v>228</v>
      </c>
      <c r="E301">
        <v>15799.445852785</v>
      </c>
      <c r="F301">
        <v>1239.3499999999999</v>
      </c>
      <c r="G301">
        <v>25.697184726830599</v>
      </c>
      <c r="H301">
        <f>(Table2[[#This Row],[1Y Return vs Nifty]]-AVERAGE(Table2[1Y Return vs Nifty]))/_xlfn.STDEV.P(Table2[1Y Return vs Nifty])</f>
        <v>2.3514728136947601E-2</v>
      </c>
      <c r="I301">
        <v>9.3657173669844997</v>
      </c>
      <c r="J301">
        <f>(Table2[[#This Row],[1M Return vs Nifty]]-AVERAGE(Table2[1M Return vs Nifty]))/_xlfn.STDEV.P(Table2[1M Return vs Nifty])</f>
        <v>0.9486362331297904</v>
      </c>
      <c r="K301">
        <v>31.473400550090901</v>
      </c>
      <c r="L301">
        <f>(Table2[[#This Row],[6M Return vs Nifty]]-AVERAGE(Table2[6M Return vs Nifty]))/_xlfn.STDEV.P(Table2[6M Return vs Nifty])</f>
        <v>0.65492198041700178</v>
      </c>
      <c r="M301">
        <v>-1.9888785184473701</v>
      </c>
      <c r="N301">
        <f>(Table2[[#This Row],[1W Return vs Nifty]]-AVERAGE(Table2[1W Return vs Nifty]))/_xlfn.STDEV.P(Table2[1W Return vs Nifty])</f>
        <v>-0.47146541904024081</v>
      </c>
      <c r="O301">
        <v>1244.55</v>
      </c>
      <c r="P301">
        <v>1170.47158894361</v>
      </c>
      <c r="Q301">
        <v>1000.21508697814</v>
      </c>
      <c r="R301">
        <v>39.501754007761399</v>
      </c>
      <c r="S301" s="1">
        <f>(Table2[[#This Row],[Close Price]]-Table2[[#This Row],[20D EMA]])/Table2[[#This Row],[20D EMA]]</f>
        <v>-4.1782170262344188E-3</v>
      </c>
      <c r="T301" s="1">
        <f>(Table2[[#This Row],[Close Price]]-Table2[[#This Row],[50D EMA]])/Table2[[#This Row],[50D EMA]]</f>
        <v>5.8846717602564824E-2</v>
      </c>
      <c r="U301" s="1">
        <f>(Table2[[#This Row],[Close Price]]-Table2[[#This Row],[200D EMA]])/Table2[[#This Row],[200D EMA]]</f>
        <v>0.23908348927662823</v>
      </c>
      <c r="V301">
        <v>0.68198188791217496</v>
      </c>
      <c r="W301">
        <v>1235.05</v>
      </c>
      <c r="X301">
        <v>1284.95</v>
      </c>
      <c r="Y301">
        <v>1235.05</v>
      </c>
      <c r="Z301">
        <v>1284.95</v>
      </c>
      <c r="AA301">
        <v>1145.3</v>
      </c>
      <c r="AB301">
        <v>1341</v>
      </c>
      <c r="AC301" s="1">
        <f>(Table2[[#This Row],[Close Price]]/Table2[[#This Row],[Day Low]])-1</f>
        <v>3.481640419416232E-3</v>
      </c>
      <c r="AD301" s="1">
        <f>(Table2[[#This Row],[Day High]]/Table2[[#This Row],[Close Price]])-1</f>
        <v>3.6793480453463534E-2</v>
      </c>
      <c r="AE301" s="1">
        <f>(Table2[[#This Row],[Close Price]]/Table2[[#This Row],[Current Week Low]])-1</f>
        <v>3.481640419416232E-3</v>
      </c>
      <c r="AF301" s="1">
        <f>(Table2[[#This Row],[Current Week High]]/Table2[[#This Row],[Close Price]])-1</f>
        <v>3.6793480453463534E-2</v>
      </c>
      <c r="AG301" s="1">
        <f>(Table2[[#This Row],[Close Price]]/Table2[[#This Row],[Current Month Low]])-1</f>
        <v>8.2118222299834009E-2</v>
      </c>
      <c r="AH301" s="1">
        <f>(Table2[[#This Row],[Current Month High]]/Table2[[#This Row],[Close Price]])-1</f>
        <v>8.2018800177512396E-2</v>
      </c>
      <c r="AI301">
        <v>8.2018800177512396</v>
      </c>
      <c r="AJ301">
        <v>67.253711201079597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0.14000000000000001</v>
      </c>
      <c r="AM301" t="s">
        <v>3215</v>
      </c>
      <c r="AN301">
        <v>-2.5</v>
      </c>
      <c r="AO301" t="s">
        <v>3214</v>
      </c>
      <c r="AP301">
        <v>1.8162215750419999E-3</v>
      </c>
      <c r="AQ301">
        <f>(Table2[[#This Row],[Sharpe Ratio]]-AVERAGE(Table2[Sharpe Ratio]))/_xlfn.STDEV.P(Table2[Sharpe Ratio])</f>
        <v>-0.65826594583497489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0.49734157680852403</v>
      </c>
      <c r="AS301">
        <f>_xlfn.RANK.AVG(Table2[[#This Row],[1Y Return vs Nifty Z-Score]],Table2[1Y Return vs Nifty Z-Score])</f>
        <v>295</v>
      </c>
      <c r="AT301">
        <f>_xlfn.RANK.AVG(Table2[[#This Row],[6M Return vs Nifty Z-Score]],Table2[6M Return vs Nifty Z-Score])</f>
        <v>147</v>
      </c>
      <c r="AU301">
        <f>_xlfn.RANK.AVG(Table2[[#This Row],[Sharpe Ratio Z-Score]],Table2[Sharpe Ratio Z-Score])</f>
        <v>498</v>
      </c>
      <c r="AV301">
        <f>(Table2[[#This Row],[Rank 1Y]]+Table2[[#This Row],[Rank 6M]]+Table2[[#This Row],[Rank Sharpe]])/3</f>
        <v>313.33333333333331</v>
      </c>
    </row>
    <row r="302" spans="1:48" x14ac:dyDescent="0.3">
      <c r="A302" t="s">
        <v>584</v>
      </c>
      <c r="B302" t="s">
        <v>585</v>
      </c>
      <c r="C302" t="s">
        <v>3175</v>
      </c>
      <c r="D302" t="s">
        <v>409</v>
      </c>
      <c r="E302">
        <v>34794.00532661</v>
      </c>
      <c r="F302">
        <v>547.85</v>
      </c>
      <c r="G302">
        <v>15.8799221922554</v>
      </c>
      <c r="H302">
        <f>(Table2[[#This Row],[1Y Return vs Nifty]]-AVERAGE(Table2[1Y Return vs Nifty]))/_xlfn.STDEV.P(Table2[1Y Return vs Nifty])</f>
        <v>-0.14126644167479288</v>
      </c>
      <c r="I302">
        <v>8.1371043890546595</v>
      </c>
      <c r="J302">
        <f>(Table2[[#This Row],[1M Return vs Nifty]]-AVERAGE(Table2[1M Return vs Nifty]))/_xlfn.STDEV.P(Table2[1M Return vs Nifty])</f>
        <v>0.83464283542010731</v>
      </c>
      <c r="K302">
        <v>2.1369711282547201</v>
      </c>
      <c r="L302">
        <f>(Table2[[#This Row],[6M Return vs Nifty]]-AVERAGE(Table2[6M Return vs Nifty]))/_xlfn.STDEV.P(Table2[6M Return vs Nifty])</f>
        <v>-0.26333698437720493</v>
      </c>
      <c r="M302">
        <v>6.2601231048816803</v>
      </c>
      <c r="N302">
        <f>(Table2[[#This Row],[1W Return vs Nifty]]-AVERAGE(Table2[1W Return vs Nifty]))/_xlfn.STDEV.P(Table2[1W Return vs Nifty])</f>
        <v>1.1465177470012102</v>
      </c>
      <c r="O302">
        <v>527.33000000000004</v>
      </c>
      <c r="P302">
        <v>518.53306345276303</v>
      </c>
      <c r="Q302">
        <v>489.007887255566</v>
      </c>
      <c r="R302">
        <v>64.258739075979705</v>
      </c>
      <c r="S302" s="1">
        <f>(Table2[[#This Row],[Close Price]]-Table2[[#This Row],[20D EMA]])/Table2[[#This Row],[20D EMA]]</f>
        <v>3.891301462082563E-2</v>
      </c>
      <c r="T302" s="1">
        <f>(Table2[[#This Row],[Close Price]]-Table2[[#This Row],[50D EMA]])/Table2[[#This Row],[50D EMA]]</f>
        <v>5.6538220247758002E-2</v>
      </c>
      <c r="U302" s="1">
        <f>(Table2[[#This Row],[Close Price]]-Table2[[#This Row],[200D EMA]])/Table2[[#This Row],[200D EMA]]</f>
        <v>0.12032957806605248</v>
      </c>
      <c r="V302">
        <v>0.85401902160985599</v>
      </c>
      <c r="W302">
        <v>538.5</v>
      </c>
      <c r="X302">
        <v>551</v>
      </c>
      <c r="Y302">
        <v>538.5</v>
      </c>
      <c r="Z302">
        <v>551</v>
      </c>
      <c r="AA302">
        <v>492.8</v>
      </c>
      <c r="AB302">
        <v>584.9</v>
      </c>
      <c r="AC302" s="1">
        <f>(Table2[[#This Row],[Close Price]]/Table2[[#This Row],[Day Low]])-1</f>
        <v>1.7363045496750384E-2</v>
      </c>
      <c r="AD302" s="1">
        <f>(Table2[[#This Row],[Day High]]/Table2[[#This Row],[Close Price]])-1</f>
        <v>5.7497490188920253E-3</v>
      </c>
      <c r="AE302" s="1">
        <f>(Table2[[#This Row],[Close Price]]/Table2[[#This Row],[Current Week Low]])-1</f>
        <v>1.7363045496750384E-2</v>
      </c>
      <c r="AF302" s="1">
        <f>(Table2[[#This Row],[Current Week High]]/Table2[[#This Row],[Close Price]])-1</f>
        <v>5.7497490188920253E-3</v>
      </c>
      <c r="AG302" s="1">
        <f>(Table2[[#This Row],[Close Price]]/Table2[[#This Row],[Current Month Low]])-1</f>
        <v>0.11170860389610393</v>
      </c>
      <c r="AH302" s="1">
        <f>(Table2[[#This Row],[Current Month High]]/Table2[[#This Row],[Close Price]])-1</f>
        <v>6.7628000365063334E-2</v>
      </c>
      <c r="AI302">
        <v>6.7628000365063299</v>
      </c>
      <c r="AJ302">
        <v>49.685792349726697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-0.03</v>
      </c>
      <c r="AM302" t="s">
        <v>3214</v>
      </c>
      <c r="AN302">
        <v>5.75</v>
      </c>
      <c r="AO302" t="s">
        <v>3215</v>
      </c>
      <c r="AP302">
        <v>0.110384367900319</v>
      </c>
      <c r="AQ302">
        <f>(Table2[[#This Row],[Sharpe Ratio]]-AVERAGE(Table2[Sharpe Ratio]))/_xlfn.STDEV.P(Table2[Sharpe Ratio])</f>
        <v>0.59421619977247608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2.1707733561417957</v>
      </c>
      <c r="AS302">
        <f>_xlfn.RANK.AVG(Table2[[#This Row],[1Y Return vs Nifty Z-Score]],Table2[1Y Return vs Nifty Z-Score])</f>
        <v>333</v>
      </c>
      <c r="AT302">
        <f>_xlfn.RANK.AVG(Table2[[#This Row],[6M Return vs Nifty Z-Score]],Table2[6M Return vs Nifty Z-Score])</f>
        <v>408</v>
      </c>
      <c r="AU302">
        <f>_xlfn.RANK.AVG(Table2[[#This Row],[Sharpe Ratio Z-Score]],Table2[Sharpe Ratio Z-Score])</f>
        <v>200</v>
      </c>
      <c r="AV302">
        <f>(Table2[[#This Row],[Rank 1Y]]+Table2[[#This Row],[Rank 6M]]+Table2[[#This Row],[Rank Sharpe]])/3</f>
        <v>313.66666666666669</v>
      </c>
    </row>
    <row r="303" spans="1:48" x14ac:dyDescent="0.3">
      <c r="A303" t="s">
        <v>723</v>
      </c>
      <c r="B303" t="s">
        <v>724</v>
      </c>
      <c r="C303" t="s">
        <v>3167</v>
      </c>
      <c r="D303" t="s">
        <v>270</v>
      </c>
      <c r="E303">
        <v>24312.628198719998</v>
      </c>
      <c r="F303">
        <v>245.8</v>
      </c>
      <c r="G303">
        <v>46.943272789412397</v>
      </c>
      <c r="H303">
        <f>(Table2[[#This Row],[1Y Return vs Nifty]]-AVERAGE(Table2[1Y Return vs Nifty]))/_xlfn.STDEV.P(Table2[1Y Return vs Nifty])</f>
        <v>0.38012689293803614</v>
      </c>
      <c r="I303">
        <v>-11.174236295720499</v>
      </c>
      <c r="J303">
        <f>(Table2[[#This Row],[1M Return vs Nifty]]-AVERAGE(Table2[1M Return vs Nifty]))/_xlfn.STDEV.P(Table2[1M Return vs Nifty])</f>
        <v>-0.95710556585102713</v>
      </c>
      <c r="K303">
        <v>6.4414091572590797</v>
      </c>
      <c r="L303">
        <f>(Table2[[#This Row],[6M Return vs Nifty]]-AVERAGE(Table2[6M Return vs Nifty]))/_xlfn.STDEV.P(Table2[6M Return vs Nifty])</f>
        <v>-0.12860385950713119</v>
      </c>
      <c r="M303">
        <v>-2.6772213628055699</v>
      </c>
      <c r="N303">
        <f>(Table2[[#This Row],[1W Return vs Nifty]]-AVERAGE(Table2[1W Return vs Nifty]))/_xlfn.STDEV.P(Table2[1W Return vs Nifty])</f>
        <v>-0.6064789861956793</v>
      </c>
      <c r="O303">
        <v>252.84</v>
      </c>
      <c r="P303">
        <v>251.57434597037999</v>
      </c>
      <c r="Q303">
        <v>216.22656644760301</v>
      </c>
      <c r="R303">
        <v>34.855540501764203</v>
      </c>
      <c r="S303" s="1">
        <f>(Table2[[#This Row],[Close Price]]-Table2[[#This Row],[20D EMA]])/Table2[[#This Row],[20D EMA]]</f>
        <v>-2.7843695617781966E-2</v>
      </c>
      <c r="T303" s="1">
        <f>(Table2[[#This Row],[Close Price]]-Table2[[#This Row],[50D EMA]])/Table2[[#This Row],[50D EMA]]</f>
        <v>-2.2952841030380124E-2</v>
      </c>
      <c r="U303" s="1">
        <f>(Table2[[#This Row],[Close Price]]-Table2[[#This Row],[200D EMA]])/Table2[[#This Row],[200D EMA]]</f>
        <v>0.1367705829966244</v>
      </c>
      <c r="V303">
        <v>0.23250925675611001</v>
      </c>
      <c r="W303">
        <v>241.35</v>
      </c>
      <c r="X303">
        <v>246.45</v>
      </c>
      <c r="Y303">
        <v>241.35</v>
      </c>
      <c r="Z303">
        <v>246.45</v>
      </c>
      <c r="AA303">
        <v>241.35</v>
      </c>
      <c r="AB303">
        <v>278.8</v>
      </c>
      <c r="AC303" s="1">
        <f>(Table2[[#This Row],[Close Price]]/Table2[[#This Row],[Day Low]])-1</f>
        <v>1.8437953180029165E-2</v>
      </c>
      <c r="AD303" s="1">
        <f>(Table2[[#This Row],[Day High]]/Table2[[#This Row],[Close Price]])-1</f>
        <v>2.6444263628966347E-3</v>
      </c>
      <c r="AE303" s="1">
        <f>(Table2[[#This Row],[Close Price]]/Table2[[#This Row],[Current Week Low]])-1</f>
        <v>1.8437953180029165E-2</v>
      </c>
      <c r="AF303" s="1">
        <f>(Table2[[#This Row],[Current Week High]]/Table2[[#This Row],[Close Price]])-1</f>
        <v>2.6444263628966347E-3</v>
      </c>
      <c r="AG303" s="1">
        <f>(Table2[[#This Row],[Close Price]]/Table2[[#This Row],[Current Month Low]])-1</f>
        <v>1.8437953180029165E-2</v>
      </c>
      <c r="AH303" s="1">
        <f>(Table2[[#This Row],[Current Month High]]/Table2[[#This Row],[Close Price]])-1</f>
        <v>0.13425549227013822</v>
      </c>
      <c r="AI303">
        <v>15.703824247355501</v>
      </c>
      <c r="AJ303">
        <v>85.649546827794495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-0.08</v>
      </c>
      <c r="AM303" t="s">
        <v>3214</v>
      </c>
      <c r="AN303">
        <v>-5.64</v>
      </c>
      <c r="AO303" t="s">
        <v>3214</v>
      </c>
      <c r="AP303">
        <v>4.4878064392989997E-2</v>
      </c>
      <c r="AQ303">
        <f>(Table2[[#This Row],[Sharpe Ratio]]-AVERAGE(Table2[Sharpe Ratio]))/_xlfn.STDEV.P(Table2[Sharpe Ratio])</f>
        <v>-0.16148865791072423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-1.4735501765265258</v>
      </c>
      <c r="AS303">
        <f>_xlfn.RANK.AVG(Table2[[#This Row],[1Y Return vs Nifty Z-Score]],Table2[1Y Return vs Nifty Z-Score])</f>
        <v>201</v>
      </c>
      <c r="AT303">
        <f>_xlfn.RANK.AVG(Table2[[#This Row],[6M Return vs Nifty Z-Score]],Table2[6M Return vs Nifty Z-Score])</f>
        <v>357</v>
      </c>
      <c r="AU303">
        <f>_xlfn.RANK.AVG(Table2[[#This Row],[Sharpe Ratio Z-Score]],Table2[Sharpe Ratio Z-Score])</f>
        <v>383</v>
      </c>
      <c r="AV303">
        <f>(Table2[[#This Row],[Rank 1Y]]+Table2[[#This Row],[Rank 6M]]+Table2[[#This Row],[Rank Sharpe]])/3</f>
        <v>313.66666666666669</v>
      </c>
    </row>
    <row r="304" spans="1:48" x14ac:dyDescent="0.3">
      <c r="A304" t="s">
        <v>833</v>
      </c>
      <c r="B304" t="s">
        <v>834</v>
      </c>
      <c r="C304" t="s">
        <v>3178</v>
      </c>
      <c r="D304" t="s">
        <v>835</v>
      </c>
      <c r="E304">
        <v>19752.28967595</v>
      </c>
      <c r="F304">
        <v>889.05</v>
      </c>
      <c r="G304">
        <v>7.1904744978008601</v>
      </c>
      <c r="H304">
        <f>(Table2[[#This Row],[1Y Return vs Nifty]]-AVERAGE(Table2[1Y Return vs Nifty]))/_xlfn.STDEV.P(Table2[1Y Return vs Nifty])</f>
        <v>-0.28711742111710925</v>
      </c>
      <c r="I304">
        <v>9.4691470367247401</v>
      </c>
      <c r="J304">
        <f>(Table2[[#This Row],[1M Return vs Nifty]]-AVERAGE(Table2[1M Return vs Nifty]))/_xlfn.STDEV.P(Table2[1M Return vs Nifty])</f>
        <v>0.95823266397455198</v>
      </c>
      <c r="K304">
        <v>21.2252787457838</v>
      </c>
      <c r="L304">
        <f>(Table2[[#This Row],[6M Return vs Nifty]]-AVERAGE(Table2[6M Return vs Nifty]))/_xlfn.STDEV.P(Table2[6M Return vs Nifty])</f>
        <v>0.33414573379908691</v>
      </c>
      <c r="M304">
        <v>-2.3340697099351799</v>
      </c>
      <c r="N304">
        <f>(Table2[[#This Row],[1W Return vs Nifty]]-AVERAGE(Table2[1W Return vs Nifty]))/_xlfn.STDEV.P(Table2[1W Return vs Nifty])</f>
        <v>-0.53917222313560331</v>
      </c>
      <c r="O304">
        <v>850.33</v>
      </c>
      <c r="P304">
        <v>797.15739701598397</v>
      </c>
      <c r="Q304">
        <v>721.07500861387803</v>
      </c>
      <c r="R304">
        <v>61.839728401360297</v>
      </c>
      <c r="S304" s="1">
        <f>(Table2[[#This Row],[Close Price]]-Table2[[#This Row],[20D EMA]])/Table2[[#This Row],[20D EMA]]</f>
        <v>4.5535262780332236E-2</v>
      </c>
      <c r="T304" s="1">
        <f>(Table2[[#This Row],[Close Price]]-Table2[[#This Row],[50D EMA]])/Table2[[#This Row],[50D EMA]]</f>
        <v>0.11527535631984284</v>
      </c>
      <c r="U304" s="1">
        <f>(Table2[[#This Row],[Close Price]]-Table2[[#This Row],[200D EMA]])/Table2[[#This Row],[200D EMA]]</f>
        <v>0.2329507878923999</v>
      </c>
      <c r="V304">
        <v>2.5622025111301499</v>
      </c>
      <c r="W304">
        <v>863.5</v>
      </c>
      <c r="X304">
        <v>893.4</v>
      </c>
      <c r="Y304">
        <v>863.5</v>
      </c>
      <c r="Z304">
        <v>893.4</v>
      </c>
      <c r="AA304">
        <v>780</v>
      </c>
      <c r="AB304">
        <v>935</v>
      </c>
      <c r="AC304" s="1">
        <f>(Table2[[#This Row],[Close Price]]/Table2[[#This Row],[Day Low]])-1</f>
        <v>2.9588882455124477E-2</v>
      </c>
      <c r="AD304" s="1">
        <f>(Table2[[#This Row],[Day High]]/Table2[[#This Row],[Close Price]])-1</f>
        <v>4.892863168550754E-3</v>
      </c>
      <c r="AE304" s="1">
        <f>(Table2[[#This Row],[Close Price]]/Table2[[#This Row],[Current Week Low]])-1</f>
        <v>2.9588882455124477E-2</v>
      </c>
      <c r="AF304" s="1">
        <f>(Table2[[#This Row],[Current Week High]]/Table2[[#This Row],[Close Price]])-1</f>
        <v>4.892863168550754E-3</v>
      </c>
      <c r="AG304" s="1">
        <f>(Table2[[#This Row],[Close Price]]/Table2[[#This Row],[Current Month Low]])-1</f>
        <v>0.1398076923076923</v>
      </c>
      <c r="AH304" s="1">
        <f>(Table2[[#This Row],[Current Month High]]/Table2[[#This Row],[Close Price]])-1</f>
        <v>5.1684382205725354E-2</v>
      </c>
      <c r="AI304">
        <v>5.1684382205725301</v>
      </c>
      <c r="AJ304">
        <v>49.671717171717098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0.21</v>
      </c>
      <c r="AM304" t="s">
        <v>3215</v>
      </c>
      <c r="AN304">
        <v>10.97</v>
      </c>
      <c r="AO304" t="s">
        <v>3215</v>
      </c>
      <c r="AP304">
        <v>5.7424967527900002E-2</v>
      </c>
      <c r="AQ304">
        <f>(Table2[[#This Row],[Sharpe Ratio]]-AVERAGE(Table2[Sharpe Ratio]))/_xlfn.STDEV.P(Table2[Sharpe Ratio])</f>
        <v>-1.6742959554058082E-2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0.44934579396686836</v>
      </c>
      <c r="AS304">
        <f>_xlfn.RANK.AVG(Table2[[#This Row],[1Y Return vs Nifty Z-Score]],Table2[1Y Return vs Nifty Z-Score])</f>
        <v>390</v>
      </c>
      <c r="AT304">
        <f>_xlfn.RANK.AVG(Table2[[#This Row],[6M Return vs Nifty Z-Score]],Table2[6M Return vs Nifty Z-Score])</f>
        <v>202</v>
      </c>
      <c r="AU304">
        <f>_xlfn.RANK.AVG(Table2[[#This Row],[Sharpe Ratio Z-Score]],Table2[Sharpe Ratio Z-Score])</f>
        <v>351</v>
      </c>
      <c r="AV304">
        <f>(Table2[[#This Row],[Rank 1Y]]+Table2[[#This Row],[Rank 6M]]+Table2[[#This Row],[Rank Sharpe]])/3</f>
        <v>314.33333333333331</v>
      </c>
    </row>
    <row r="305" spans="1:48" x14ac:dyDescent="0.3">
      <c r="A305" t="s">
        <v>954</v>
      </c>
      <c r="B305" t="s">
        <v>955</v>
      </c>
      <c r="C305" t="s">
        <v>3173</v>
      </c>
      <c r="D305" t="s">
        <v>54</v>
      </c>
      <c r="E305">
        <v>16233.93998847</v>
      </c>
      <c r="F305">
        <v>7048.85</v>
      </c>
      <c r="G305">
        <v>24.1578545480677</v>
      </c>
      <c r="H305">
        <f>(Table2[[#This Row],[1Y Return vs Nifty]]-AVERAGE(Table2[1Y Return vs Nifty]))/_xlfn.STDEV.P(Table2[1Y Return vs Nifty])</f>
        <v>-2.3226808851430853E-3</v>
      </c>
      <c r="I305">
        <v>-2.4394801704980602</v>
      </c>
      <c r="J305">
        <f>(Table2[[#This Row],[1M Return vs Nifty]]-AVERAGE(Table2[1M Return vs Nifty]))/_xlfn.STDEV.P(Table2[1M Return vs Nifty])</f>
        <v>-0.14667579930461547</v>
      </c>
      <c r="K305">
        <v>23.377179558858099</v>
      </c>
      <c r="L305">
        <f>(Table2[[#This Row],[6M Return vs Nifty]]-AVERAGE(Table2[6M Return vs Nifty]))/_xlfn.STDEV.P(Table2[6M Return vs Nifty])</f>
        <v>0.40150233621787368</v>
      </c>
      <c r="M305">
        <v>-5.8621256903147696</v>
      </c>
      <c r="N305">
        <f>(Table2[[#This Row],[1W Return vs Nifty]]-AVERAGE(Table2[1W Return vs Nifty]))/_xlfn.STDEV.P(Table2[1W Return vs Nifty])</f>
        <v>-1.2311753825194331</v>
      </c>
      <c r="O305">
        <v>7062.73</v>
      </c>
      <c r="P305">
        <v>6875.4957786066998</v>
      </c>
      <c r="Q305">
        <v>5998.4742001555196</v>
      </c>
      <c r="R305">
        <v>48.639271332605901</v>
      </c>
      <c r="S305" s="1">
        <f>(Table2[[#This Row],[Close Price]]-Table2[[#This Row],[20D EMA]])/Table2[[#This Row],[20D EMA]]</f>
        <v>-1.9652457335901556E-3</v>
      </c>
      <c r="T305" s="1">
        <f>(Table2[[#This Row],[Close Price]]-Table2[[#This Row],[50D EMA]])/Table2[[#This Row],[50D EMA]]</f>
        <v>2.521334125936011E-2</v>
      </c>
      <c r="U305" s="1">
        <f>(Table2[[#This Row],[Close Price]]-Table2[[#This Row],[200D EMA]])/Table2[[#This Row],[200D EMA]]</f>
        <v>0.17510716305443944</v>
      </c>
      <c r="V305">
        <v>1.22971393218567</v>
      </c>
      <c r="W305">
        <v>6788.6</v>
      </c>
      <c r="X305">
        <v>7125.45</v>
      </c>
      <c r="Y305">
        <v>6788.6</v>
      </c>
      <c r="Z305">
        <v>7125.45</v>
      </c>
      <c r="AA305">
        <v>6700</v>
      </c>
      <c r="AB305">
        <v>7600</v>
      </c>
      <c r="AC305" s="1">
        <f>(Table2[[#This Row],[Close Price]]/Table2[[#This Row],[Day Low]])-1</f>
        <v>3.833632855080582E-2</v>
      </c>
      <c r="AD305" s="1">
        <f>(Table2[[#This Row],[Day High]]/Table2[[#This Row],[Close Price]])-1</f>
        <v>1.0867020861558885E-2</v>
      </c>
      <c r="AE305" s="1">
        <f>(Table2[[#This Row],[Close Price]]/Table2[[#This Row],[Current Week Low]])-1</f>
        <v>3.833632855080582E-2</v>
      </c>
      <c r="AF305" s="1">
        <f>(Table2[[#This Row],[Current Week High]]/Table2[[#This Row],[Close Price]])-1</f>
        <v>1.0867020861558885E-2</v>
      </c>
      <c r="AG305" s="1">
        <f>(Table2[[#This Row],[Close Price]]/Table2[[#This Row],[Current Month Low]])-1</f>
        <v>5.2067164179104619E-2</v>
      </c>
      <c r="AH305" s="1">
        <f>(Table2[[#This Row],[Current Month High]]/Table2[[#This Row],[Close Price]])-1</f>
        <v>7.8190059371386678E-2</v>
      </c>
      <c r="AI305">
        <v>7.8190059371386598</v>
      </c>
      <c r="AJ305">
        <v>57.401345554003697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-0.03</v>
      </c>
      <c r="AM305" t="s">
        <v>3214</v>
      </c>
      <c r="AN305">
        <v>-2.41</v>
      </c>
      <c r="AO305" t="s">
        <v>3214</v>
      </c>
      <c r="AP305">
        <v>2.0245927554405001E-2</v>
      </c>
      <c r="AQ305">
        <f>(Table2[[#This Row],[Sharpe Ratio]]-AVERAGE(Table2[Sharpe Ratio]))/_xlfn.STDEV.P(Table2[Sharpe Ratio])</f>
        <v>-0.44565406593063095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-1.4243255924219489</v>
      </c>
      <c r="AS305">
        <f>_xlfn.RANK.AVG(Table2[[#This Row],[1Y Return vs Nifty Z-Score]],Table2[1Y Return vs Nifty Z-Score])</f>
        <v>307</v>
      </c>
      <c r="AT305">
        <f>_xlfn.RANK.AVG(Table2[[#This Row],[6M Return vs Nifty Z-Score]],Table2[6M Return vs Nifty Z-Score])</f>
        <v>188</v>
      </c>
      <c r="AU305">
        <f>_xlfn.RANK.AVG(Table2[[#This Row],[Sharpe Ratio Z-Score]],Table2[Sharpe Ratio Z-Score])</f>
        <v>448</v>
      </c>
      <c r="AV305">
        <f>(Table2[[#This Row],[Rank 1Y]]+Table2[[#This Row],[Rank 6M]]+Table2[[#This Row],[Rank Sharpe]])/3</f>
        <v>314.33333333333331</v>
      </c>
    </row>
    <row r="306" spans="1:48" x14ac:dyDescent="0.3">
      <c r="A306" t="s">
        <v>855</v>
      </c>
      <c r="B306" t="s">
        <v>856</v>
      </c>
      <c r="C306" t="s">
        <v>3178</v>
      </c>
      <c r="D306" t="s">
        <v>215</v>
      </c>
      <c r="E306">
        <v>19457.408332675001</v>
      </c>
      <c r="F306">
        <v>447.25</v>
      </c>
      <c r="G306">
        <v>16.1517241675039</v>
      </c>
      <c r="H306">
        <f>(Table2[[#This Row],[1Y Return vs Nifty]]-AVERAGE(Table2[1Y Return vs Nifty]))/_xlfn.STDEV.P(Table2[1Y Return vs Nifty])</f>
        <v>-0.13670428931502332</v>
      </c>
      <c r="I306">
        <v>-6.4847618634594202</v>
      </c>
      <c r="J306">
        <f>(Table2[[#This Row],[1M Return vs Nifty]]-AVERAGE(Table2[1M Return vs Nifty]))/_xlfn.STDEV.P(Table2[1M Return vs Nifty])</f>
        <v>-0.52200587733328618</v>
      </c>
      <c r="K306">
        <v>18.2828715622442</v>
      </c>
      <c r="L306">
        <f>(Table2[[#This Row],[6M Return vs Nifty]]-AVERAGE(Table2[6M Return vs Nifty]))/_xlfn.STDEV.P(Table2[6M Return vs Nifty])</f>
        <v>0.24204550798397823</v>
      </c>
      <c r="M306">
        <v>-0.40496518527721098</v>
      </c>
      <c r="N306">
        <f>(Table2[[#This Row],[1W Return vs Nifty]]-AVERAGE(Table2[1W Return vs Nifty]))/_xlfn.STDEV.P(Table2[1W Return vs Nifty])</f>
        <v>-0.16079205193964438</v>
      </c>
      <c r="O306">
        <v>456.58</v>
      </c>
      <c r="P306">
        <v>456.06901051639699</v>
      </c>
      <c r="Q306">
        <v>394.20618379859098</v>
      </c>
      <c r="R306">
        <v>38.357630126695199</v>
      </c>
      <c r="S306" s="1">
        <f>(Table2[[#This Row],[Close Price]]-Table2[[#This Row],[20D EMA]])/Table2[[#This Row],[20D EMA]]</f>
        <v>-2.0434535021244874E-2</v>
      </c>
      <c r="T306" s="1">
        <f>(Table2[[#This Row],[Close Price]]-Table2[[#This Row],[50D EMA]])/Table2[[#This Row],[50D EMA]]</f>
        <v>-1.9337008902252342E-2</v>
      </c>
      <c r="U306" s="1">
        <f>(Table2[[#This Row],[Close Price]]-Table2[[#This Row],[200D EMA]])/Table2[[#This Row],[200D EMA]]</f>
        <v>0.13455855940735401</v>
      </c>
      <c r="V306">
        <v>0.44401569172338401</v>
      </c>
      <c r="W306">
        <v>439.15</v>
      </c>
      <c r="X306">
        <v>448.5</v>
      </c>
      <c r="Y306">
        <v>439.15</v>
      </c>
      <c r="Z306">
        <v>448.5</v>
      </c>
      <c r="AA306">
        <v>439.15</v>
      </c>
      <c r="AB306">
        <v>477</v>
      </c>
      <c r="AC306" s="1">
        <f>(Table2[[#This Row],[Close Price]]/Table2[[#This Row],[Day Low]])-1</f>
        <v>1.8444722759877186E-2</v>
      </c>
      <c r="AD306" s="1">
        <f>(Table2[[#This Row],[Day High]]/Table2[[#This Row],[Close Price]])-1</f>
        <v>2.7948574622693734E-3</v>
      </c>
      <c r="AE306" s="1">
        <f>(Table2[[#This Row],[Close Price]]/Table2[[#This Row],[Current Week Low]])-1</f>
        <v>1.8444722759877186E-2</v>
      </c>
      <c r="AF306" s="1">
        <f>(Table2[[#This Row],[Current Week High]]/Table2[[#This Row],[Close Price]])-1</f>
        <v>2.7948574622693734E-3</v>
      </c>
      <c r="AG306" s="1">
        <f>(Table2[[#This Row],[Close Price]]/Table2[[#This Row],[Current Month Low]])-1</f>
        <v>1.8444722759877186E-2</v>
      </c>
      <c r="AH306" s="1">
        <f>(Table2[[#This Row],[Current Month High]]/Table2[[#This Row],[Close Price]])-1</f>
        <v>6.6517607602012196E-2</v>
      </c>
      <c r="AI306">
        <v>29.111235326998301</v>
      </c>
      <c r="AJ306">
        <v>59.163701067615598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-0.09</v>
      </c>
      <c r="AM306" t="s">
        <v>3214</v>
      </c>
      <c r="AN306">
        <v>-3.15</v>
      </c>
      <c r="AO306" t="s">
        <v>3214</v>
      </c>
      <c r="AP306">
        <v>4.6334356025835001E-2</v>
      </c>
      <c r="AQ306">
        <f>(Table2[[#This Row],[Sharpe Ratio]]-AVERAGE(Table2[Sharpe Ratio]))/_xlfn.STDEV.P(Table2[Sharpe Ratio])</f>
        <v>-0.14468834096074948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-0.72214505156472519</v>
      </c>
      <c r="AS306">
        <f>_xlfn.RANK.AVG(Table2[[#This Row],[1Y Return vs Nifty Z-Score]],Table2[1Y Return vs Nifty Z-Score])</f>
        <v>332</v>
      </c>
      <c r="AT306">
        <f>_xlfn.RANK.AVG(Table2[[#This Row],[6M Return vs Nifty Z-Score]],Table2[6M Return vs Nifty Z-Score])</f>
        <v>237</v>
      </c>
      <c r="AU306">
        <f>_xlfn.RANK.AVG(Table2[[#This Row],[Sharpe Ratio Z-Score]],Table2[Sharpe Ratio Z-Score])</f>
        <v>378</v>
      </c>
      <c r="AV306">
        <f>(Table2[[#This Row],[Rank 1Y]]+Table2[[#This Row],[Rank 6M]]+Table2[[#This Row],[Rank Sharpe]])/3</f>
        <v>315.66666666666669</v>
      </c>
    </row>
    <row r="307" spans="1:48" x14ac:dyDescent="0.3">
      <c r="A307" t="s">
        <v>1513</v>
      </c>
      <c r="B307" t="s">
        <v>1514</v>
      </c>
      <c r="C307" t="s">
        <v>3175</v>
      </c>
      <c r="D307" t="s">
        <v>261</v>
      </c>
      <c r="E307">
        <v>6940.6818963199903</v>
      </c>
      <c r="F307">
        <v>2548.6</v>
      </c>
      <c r="G307">
        <v>-15.2583321822976</v>
      </c>
      <c r="H307">
        <f>(Table2[[#This Row],[1Y Return vs Nifty]]-AVERAGE(Table2[1Y Return vs Nifty]))/_xlfn.STDEV.P(Table2[1Y Return vs Nifty])</f>
        <v>-0.66391702412215436</v>
      </c>
      <c r="I307">
        <v>4.8346772233785797</v>
      </c>
      <c r="J307">
        <f>(Table2[[#This Row],[1M Return vs Nifty]]-AVERAGE(Table2[1M Return vs Nifty]))/_xlfn.STDEV.P(Table2[1M Return vs Nifty])</f>
        <v>0.52823642423398642</v>
      </c>
      <c r="K307">
        <v>22.210037035511998</v>
      </c>
      <c r="L307">
        <f>(Table2[[#This Row],[6M Return vs Nifty]]-AVERAGE(Table2[6M Return vs Nifty]))/_xlfn.STDEV.P(Table2[6M Return vs Nifty])</f>
        <v>0.36496963246431618</v>
      </c>
      <c r="M307">
        <v>8.1795110005802201</v>
      </c>
      <c r="N307">
        <f>(Table2[[#This Row],[1W Return vs Nifty]]-AVERAGE(Table2[1W Return vs Nifty]))/_xlfn.STDEV.P(Table2[1W Return vs Nifty])</f>
        <v>1.5229920703376456</v>
      </c>
      <c r="O307">
        <v>2275.86</v>
      </c>
      <c r="P307">
        <v>2441.43466464631</v>
      </c>
      <c r="Q307">
        <v>2300.7037646558701</v>
      </c>
      <c r="R307">
        <v>56.718619065043399</v>
      </c>
      <c r="S307" s="1">
        <f>(Table2[[#This Row],[Close Price]]-Table2[[#This Row],[20D EMA]])/Table2[[#This Row],[20D EMA]]</f>
        <v>0.119840411976132</v>
      </c>
      <c r="T307" s="1">
        <f>(Table2[[#This Row],[Close Price]]-Table2[[#This Row],[50D EMA]])/Table2[[#This Row],[50D EMA]]</f>
        <v>4.3894410489667933E-2</v>
      </c>
      <c r="U307" s="1">
        <f>(Table2[[#This Row],[Close Price]]-Table2[[#This Row],[200D EMA]])/Table2[[#This Row],[200D EMA]]</f>
        <v>0.10774800265570438</v>
      </c>
      <c r="V307">
        <v>0.83794535204037801</v>
      </c>
      <c r="W307">
        <v>2502.0500000000002</v>
      </c>
      <c r="X307">
        <v>2661</v>
      </c>
      <c r="Y307">
        <v>2541.1</v>
      </c>
      <c r="Z307">
        <v>2661.9</v>
      </c>
      <c r="AA307">
        <v>2541.1</v>
      </c>
      <c r="AB307">
        <v>2661.9</v>
      </c>
      <c r="AC307" s="1">
        <f>(Table2[[#This Row],[Close Price]]/Table2[[#This Row],[Day Low]])-1</f>
        <v>1.8604744109829818E-2</v>
      </c>
      <c r="AD307" s="1">
        <f>(Table2[[#This Row],[Day High]]/Table2[[#This Row],[Close Price]])-1</f>
        <v>4.4102644589186335E-2</v>
      </c>
      <c r="AE307" s="1">
        <f>(Table2[[#This Row],[Close Price]]/Table2[[#This Row],[Current Week Low]])-1</f>
        <v>2.9514777065051678E-3</v>
      </c>
      <c r="AF307" s="1">
        <f>(Table2[[#This Row],[Current Week High]]/Table2[[#This Row],[Close Price]])-1</f>
        <v>4.4455779643725934E-2</v>
      </c>
      <c r="AG307" s="1">
        <f>(Table2[[#This Row],[Close Price]]/Table2[[#This Row],[Current Month Low]])-1</f>
        <v>2.9514777065051678E-3</v>
      </c>
      <c r="AH307" s="1">
        <f>(Table2[[#This Row],[Current Month High]]/Table2[[#This Row],[Close Price]])-1</f>
        <v>4.4455779643725934E-2</v>
      </c>
      <c r="AI307">
        <v>9.6288158204504501</v>
      </c>
      <c r="AJ307">
        <v>48.174418604651102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-0.03</v>
      </c>
      <c r="AM307" t="s">
        <v>3214</v>
      </c>
      <c r="AN307">
        <v>2.74</v>
      </c>
      <c r="AO307" t="s">
        <v>3215</v>
      </c>
      <c r="AP307">
        <v>0.10940381300610701</v>
      </c>
      <c r="AQ307">
        <f>(Table2[[#This Row],[Sharpe Ratio]]-AVERAGE(Table2[Sharpe Ratio]))/_xlfn.STDEV.P(Table2[Sharpe Ratio])</f>
        <v>0.58290415715816291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547</v>
      </c>
      <c r="AT307">
        <f>_xlfn.RANK.AVG(Table2[[#This Row],[6M Return vs Nifty Z-Score]],Table2[6M Return vs Nifty Z-Score])</f>
        <v>199</v>
      </c>
      <c r="AU307">
        <f>_xlfn.RANK.AVG(Table2[[#This Row],[Sharpe Ratio Z-Score]],Table2[Sharpe Ratio Z-Score])</f>
        <v>203</v>
      </c>
      <c r="AV307">
        <f>(Table2[[#This Row],[Rank 1Y]]+Table2[[#This Row],[Rank 6M]]+Table2[[#This Row],[Rank Sharpe]])/3</f>
        <v>316.33333333333331</v>
      </c>
    </row>
    <row r="308" spans="1:48" x14ac:dyDescent="0.3">
      <c r="A308" t="s">
        <v>888</v>
      </c>
      <c r="B308" t="s">
        <v>889</v>
      </c>
      <c r="C308" t="s">
        <v>3185</v>
      </c>
      <c r="D308" t="s">
        <v>613</v>
      </c>
      <c r="E308">
        <v>18095.866028779899</v>
      </c>
      <c r="F308">
        <v>577.29999999999995</v>
      </c>
      <c r="G308">
        <v>69.929123997519497</v>
      </c>
      <c r="H308">
        <f>(Table2[[#This Row],[1Y Return vs Nifty]]-AVERAGE(Table2[1Y Return vs Nifty]))/_xlfn.STDEV.P(Table2[1Y Return vs Nifty])</f>
        <v>0.76594070181305662</v>
      </c>
      <c r="I308">
        <v>-16.517688735319901</v>
      </c>
      <c r="J308">
        <f>(Table2[[#This Row],[1M Return vs Nifty]]-AVERAGE(Table2[1M Return vs Nifty]))/_xlfn.STDEV.P(Table2[1M Return vs Nifty])</f>
        <v>-1.4528827634160153</v>
      </c>
      <c r="K308">
        <v>-29.9959074716709</v>
      </c>
      <c r="L308">
        <f>(Table2[[#This Row],[6M Return vs Nifty]]-AVERAGE(Table2[6M Return vs Nifty]))/_xlfn.STDEV.P(Table2[6M Return vs Nifty])</f>
        <v>-1.2691275465054985</v>
      </c>
      <c r="M308">
        <v>-3.0854794234221101</v>
      </c>
      <c r="N308">
        <f>(Table2[[#This Row],[1W Return vs Nifty]]-AVERAGE(Table2[1W Return vs Nifty]))/_xlfn.STDEV.P(Table2[1W Return vs Nifty])</f>
        <v>-0.68655590939692746</v>
      </c>
      <c r="O308">
        <v>607.05999999999995</v>
      </c>
      <c r="P308">
        <v>635.060655275459</v>
      </c>
      <c r="Q308">
        <v>594.08239878611903</v>
      </c>
      <c r="R308">
        <v>37.453417927696499</v>
      </c>
      <c r="S308" s="1">
        <f>(Table2[[#This Row],[Close Price]]-Table2[[#This Row],[20D EMA]])/Table2[[#This Row],[20D EMA]]</f>
        <v>-4.9023160807827884E-2</v>
      </c>
      <c r="T308" s="1">
        <f>(Table2[[#This Row],[Close Price]]-Table2[[#This Row],[50D EMA]])/Table2[[#This Row],[50D EMA]]</f>
        <v>-9.0952974012230736E-2</v>
      </c>
      <c r="U308" s="1">
        <f>(Table2[[#This Row],[Close Price]]-Table2[[#This Row],[200D EMA]])/Table2[[#This Row],[200D EMA]]</f>
        <v>-2.8249277912307004E-2</v>
      </c>
      <c r="V308">
        <v>0.96343070665519404</v>
      </c>
      <c r="W308">
        <v>566.9</v>
      </c>
      <c r="X308">
        <v>586.5</v>
      </c>
      <c r="Y308">
        <v>566.9</v>
      </c>
      <c r="Z308">
        <v>586.5</v>
      </c>
      <c r="AA308">
        <v>565</v>
      </c>
      <c r="AB308">
        <v>687.2</v>
      </c>
      <c r="AC308" s="1">
        <f>(Table2[[#This Row],[Close Price]]/Table2[[#This Row],[Day Low]])-1</f>
        <v>1.8345387193508422E-2</v>
      </c>
      <c r="AD308" s="1">
        <f>(Table2[[#This Row],[Day High]]/Table2[[#This Row],[Close Price]])-1</f>
        <v>1.5936254980079667E-2</v>
      </c>
      <c r="AE308" s="1">
        <f>(Table2[[#This Row],[Close Price]]/Table2[[#This Row],[Current Week Low]])-1</f>
        <v>1.8345387193508422E-2</v>
      </c>
      <c r="AF308" s="1">
        <f>(Table2[[#This Row],[Current Week High]]/Table2[[#This Row],[Close Price]])-1</f>
        <v>1.5936254980079667E-2</v>
      </c>
      <c r="AG308" s="1">
        <f>(Table2[[#This Row],[Close Price]]/Table2[[#This Row],[Current Month Low]])-1</f>
        <v>2.1769911504424755E-2</v>
      </c>
      <c r="AH308" s="1">
        <f>(Table2[[#This Row],[Current Month High]]/Table2[[#This Row],[Close Price]])-1</f>
        <v>0.1903689589468216</v>
      </c>
      <c r="AI308">
        <v>35.501472371383997</v>
      </c>
      <c r="AJ308">
        <v>104.53498671390599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-0.3</v>
      </c>
      <c r="AM308" t="s">
        <v>3214</v>
      </c>
      <c r="AN308">
        <v>-5.9</v>
      </c>
      <c r="AO308" t="s">
        <v>3214</v>
      </c>
      <c r="AP308">
        <v>0.13389540430256899</v>
      </c>
      <c r="AQ308">
        <f>(Table2[[#This Row],[Sharpe Ratio]]-AVERAGE(Table2[Sharpe Ratio]))/_xlfn.STDEV.P(Table2[Sharpe Ratio])</f>
        <v>0.86544818001021007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122</v>
      </c>
      <c r="AT308">
        <f>_xlfn.RANK.AVG(Table2[[#This Row],[6M Return vs Nifty Z-Score]],Table2[6M Return vs Nifty Z-Score])</f>
        <v>695</v>
      </c>
      <c r="AU308">
        <f>_xlfn.RANK.AVG(Table2[[#This Row],[Sharpe Ratio Z-Score]],Table2[Sharpe Ratio Z-Score])</f>
        <v>133</v>
      </c>
      <c r="AV308">
        <f>(Table2[[#This Row],[Rank 1Y]]+Table2[[#This Row],[Rank 6M]]+Table2[[#This Row],[Rank Sharpe]])/3</f>
        <v>316.66666666666669</v>
      </c>
    </row>
    <row r="309" spans="1:48" x14ac:dyDescent="0.3">
      <c r="A309" t="s">
        <v>393</v>
      </c>
      <c r="B309" t="s">
        <v>394</v>
      </c>
      <c r="C309" t="s">
        <v>3169</v>
      </c>
      <c r="D309" t="s">
        <v>395</v>
      </c>
      <c r="E309">
        <v>61865.975143668002</v>
      </c>
      <c r="F309">
        <v>237.48</v>
      </c>
      <c r="G309">
        <v>-8.9361256035331797E-3</v>
      </c>
      <c r="H309">
        <f>(Table2[[#This Row],[1Y Return vs Nifty]]-AVERAGE(Table2[1Y Return vs Nifty]))/_xlfn.STDEV.P(Table2[1Y Return vs Nifty])</f>
        <v>-0.40795836840781763</v>
      </c>
      <c r="I309">
        <v>3.7857045206187001</v>
      </c>
      <c r="J309">
        <f>(Table2[[#This Row],[1M Return vs Nifty]]-AVERAGE(Table2[1M Return vs Nifty]))/_xlfn.STDEV.P(Table2[1M Return vs Nifty])</f>
        <v>0.43091044392911576</v>
      </c>
      <c r="K309">
        <v>14.9868754682812</v>
      </c>
      <c r="L309">
        <f>(Table2[[#This Row],[6M Return vs Nifty]]-AVERAGE(Table2[6M Return vs Nifty]))/_xlfn.STDEV.P(Table2[6M Return vs Nifty])</f>
        <v>0.13887760306657135</v>
      </c>
      <c r="M309">
        <v>3.5739772805679002</v>
      </c>
      <c r="N309">
        <f>(Table2[[#This Row],[1W Return vs Nifty]]-AVERAGE(Table2[1W Return vs Nifty]))/_xlfn.STDEV.P(Table2[1W Return vs Nifty])</f>
        <v>0.61964929385642087</v>
      </c>
      <c r="O309">
        <v>228.43</v>
      </c>
      <c r="P309">
        <v>224.39241930806199</v>
      </c>
      <c r="Q309">
        <v>208.83153913256601</v>
      </c>
      <c r="R309">
        <v>76.985703796965396</v>
      </c>
      <c r="S309" s="1">
        <f>(Table2[[#This Row],[Close Price]]-Table2[[#This Row],[20D EMA]])/Table2[[#This Row],[20D EMA]]</f>
        <v>3.9618263800726625E-2</v>
      </c>
      <c r="T309" s="1">
        <f>(Table2[[#This Row],[Close Price]]-Table2[[#This Row],[50D EMA]])/Table2[[#This Row],[50D EMA]]</f>
        <v>5.8324522425022E-2</v>
      </c>
      <c r="U309" s="1">
        <f>(Table2[[#This Row],[Close Price]]-Table2[[#This Row],[200D EMA]])/Table2[[#This Row],[200D EMA]]</f>
        <v>0.13718455069781377</v>
      </c>
      <c r="V309">
        <v>1.5005358467535499</v>
      </c>
      <c r="W309">
        <v>233.85</v>
      </c>
      <c r="X309">
        <v>239.2</v>
      </c>
      <c r="Y309">
        <v>233.85</v>
      </c>
      <c r="Z309">
        <v>239.2</v>
      </c>
      <c r="AA309">
        <v>212.8</v>
      </c>
      <c r="AB309">
        <v>240.19</v>
      </c>
      <c r="AC309" s="1">
        <f>(Table2[[#This Row],[Close Price]]/Table2[[#This Row],[Day Low]])-1</f>
        <v>1.5522771007055791E-2</v>
      </c>
      <c r="AD309" s="1">
        <f>(Table2[[#This Row],[Day High]]/Table2[[#This Row],[Close Price]])-1</f>
        <v>7.2427151760148245E-3</v>
      </c>
      <c r="AE309" s="1">
        <f>(Table2[[#This Row],[Close Price]]/Table2[[#This Row],[Current Week Low]])-1</f>
        <v>1.5522771007055791E-2</v>
      </c>
      <c r="AF309" s="1">
        <f>(Table2[[#This Row],[Current Week High]]/Table2[[#This Row],[Close Price]])-1</f>
        <v>7.2427151760148245E-3</v>
      </c>
      <c r="AG309" s="1">
        <f>(Table2[[#This Row],[Close Price]]/Table2[[#This Row],[Current Month Low]])-1</f>
        <v>0.1159774436090224</v>
      </c>
      <c r="AH309" s="1">
        <f>(Table2[[#This Row],[Current Month High]]/Table2[[#This Row],[Close Price]])-1</f>
        <v>1.1411487283139676E-2</v>
      </c>
      <c r="AI309">
        <v>3.9666498231429999</v>
      </c>
      <c r="AJ309">
        <v>53.2129032258064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0.01</v>
      </c>
      <c r="AM309" t="s">
        <v>3215</v>
      </c>
      <c r="AN309">
        <v>7.71</v>
      </c>
      <c r="AO309" t="s">
        <v>3215</v>
      </c>
      <c r="AP309">
        <v>8.8824572480634995E-2</v>
      </c>
      <c r="AQ309">
        <f>(Table2[[#This Row],[Sharpe Ratio]]-AVERAGE(Table2[Sharpe Ratio]))/_xlfn.STDEV.P(Table2[Sharpe Ratio])</f>
        <v>0.34549445458213218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1.1269734270264227</v>
      </c>
      <c r="AS309">
        <f>_xlfn.RANK.AVG(Table2[[#This Row],[1Y Return vs Nifty Z-Score]],Table2[1Y Return vs Nifty Z-Score])</f>
        <v>432</v>
      </c>
      <c r="AT309">
        <f>_xlfn.RANK.AVG(Table2[[#This Row],[6M Return vs Nifty Z-Score]],Table2[6M Return vs Nifty Z-Score])</f>
        <v>268</v>
      </c>
      <c r="AU309">
        <f>_xlfn.RANK.AVG(Table2[[#This Row],[Sharpe Ratio Z-Score]],Table2[Sharpe Ratio Z-Score])</f>
        <v>253</v>
      </c>
      <c r="AV309">
        <f>(Table2[[#This Row],[Rank 1Y]]+Table2[[#This Row],[Rank 6M]]+Table2[[#This Row],[Rank Sharpe]])/3</f>
        <v>317.66666666666669</v>
      </c>
    </row>
    <row r="310" spans="1:48" x14ac:dyDescent="0.3">
      <c r="A310" t="s">
        <v>1474</v>
      </c>
      <c r="B310" t="s">
        <v>1475</v>
      </c>
      <c r="C310" t="s">
        <v>3178</v>
      </c>
      <c r="D310" t="s">
        <v>187</v>
      </c>
      <c r="E310">
        <v>7323.9749709799999</v>
      </c>
      <c r="F310">
        <v>1807.55</v>
      </c>
      <c r="G310">
        <v>71.004700134078405</v>
      </c>
      <c r="H310">
        <f>(Table2[[#This Row],[1Y Return vs Nifty]]-AVERAGE(Table2[1Y Return vs Nifty]))/_xlfn.STDEV.P(Table2[1Y Return vs Nifty])</f>
        <v>0.7839940739602892</v>
      </c>
      <c r="I310">
        <v>-12.318162431157999</v>
      </c>
      <c r="J310">
        <f>(Table2[[#This Row],[1M Return vs Nifty]]-AVERAGE(Table2[1M Return vs Nifty]))/_xlfn.STDEV.P(Table2[1M Return vs Nifty])</f>
        <v>-1.0632415331978364</v>
      </c>
      <c r="K310">
        <v>0.32005150991666298</v>
      </c>
      <c r="L310">
        <f>(Table2[[#This Row],[6M Return vs Nifty]]-AVERAGE(Table2[6M Return vs Nifty]))/_xlfn.STDEV.P(Table2[6M Return vs Nifty])</f>
        <v>-0.32020834741389187</v>
      </c>
      <c r="M310">
        <v>-3.1867460698896699</v>
      </c>
      <c r="N310">
        <f>(Table2[[#This Row],[1W Return vs Nifty]]-AVERAGE(Table2[1W Return vs Nifty]))/_xlfn.STDEV.P(Table2[1W Return vs Nifty])</f>
        <v>-0.70641864391289655</v>
      </c>
      <c r="O310">
        <v>1879.69</v>
      </c>
      <c r="P310">
        <v>1861.41019310808</v>
      </c>
      <c r="Q310">
        <v>1548.6604404401601</v>
      </c>
      <c r="R310">
        <v>31.5050110153845</v>
      </c>
      <c r="S310" s="1">
        <f>(Table2[[#This Row],[Close Price]]-Table2[[#This Row],[20D EMA]])/Table2[[#This Row],[20D EMA]]</f>
        <v>-3.837866882305066E-2</v>
      </c>
      <c r="T310" s="1">
        <f>(Table2[[#This Row],[Close Price]]-Table2[[#This Row],[50D EMA]])/Table2[[#This Row],[50D EMA]]</f>
        <v>-2.8935155350227903E-2</v>
      </c>
      <c r="U310" s="1">
        <f>(Table2[[#This Row],[Close Price]]-Table2[[#This Row],[200D EMA]])/Table2[[#This Row],[200D EMA]]</f>
        <v>0.16716999595228141</v>
      </c>
      <c r="V310">
        <v>0.51217492765609496</v>
      </c>
      <c r="W310">
        <v>1780</v>
      </c>
      <c r="X310">
        <v>1843.9</v>
      </c>
      <c r="Y310">
        <v>1780</v>
      </c>
      <c r="Z310">
        <v>1843.9</v>
      </c>
      <c r="AA310">
        <v>1777.15</v>
      </c>
      <c r="AB310">
        <v>2015</v>
      </c>
      <c r="AC310" s="1">
        <f>(Table2[[#This Row],[Close Price]]/Table2[[#This Row],[Day Low]])-1</f>
        <v>1.547752808988756E-2</v>
      </c>
      <c r="AD310" s="1">
        <f>(Table2[[#This Row],[Day High]]/Table2[[#This Row],[Close Price]])-1</f>
        <v>2.011009377333961E-2</v>
      </c>
      <c r="AE310" s="1">
        <f>(Table2[[#This Row],[Close Price]]/Table2[[#This Row],[Current Week Low]])-1</f>
        <v>1.547752808988756E-2</v>
      </c>
      <c r="AF310" s="1">
        <f>(Table2[[#This Row],[Current Week High]]/Table2[[#This Row],[Close Price]])-1</f>
        <v>2.011009377333961E-2</v>
      </c>
      <c r="AG310" s="1">
        <f>(Table2[[#This Row],[Close Price]]/Table2[[#This Row],[Current Month Low]])-1</f>
        <v>1.7106040570576297E-2</v>
      </c>
      <c r="AH310" s="1">
        <f>(Table2[[#This Row],[Current Month High]]/Table2[[#This Row],[Close Price]])-1</f>
        <v>0.11476860944372214</v>
      </c>
      <c r="AI310">
        <v>20.162651102320801</v>
      </c>
      <c r="AJ310">
        <v>112.65294117646999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-0.01</v>
      </c>
      <c r="AM310" t="s">
        <v>3214</v>
      </c>
      <c r="AN310">
        <v>-5.72</v>
      </c>
      <c r="AO310" t="s">
        <v>3214</v>
      </c>
      <c r="AP310">
        <v>3.3145730532872002E-2</v>
      </c>
      <c r="AQ310">
        <f>(Table2[[#This Row],[Sharpe Ratio]]-AVERAGE(Table2[Sharpe Ratio]))/_xlfn.STDEV.P(Table2[Sharpe Ratio])</f>
        <v>-0.29683718492782712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-1.6027116354921629</v>
      </c>
      <c r="AS310">
        <f>_xlfn.RANK.AVG(Table2[[#This Row],[1Y Return vs Nifty Z-Score]],Table2[1Y Return vs Nifty Z-Score])</f>
        <v>121</v>
      </c>
      <c r="AT310">
        <f>_xlfn.RANK.AVG(Table2[[#This Row],[6M Return vs Nifty Z-Score]],Table2[6M Return vs Nifty Z-Score])</f>
        <v>424</v>
      </c>
      <c r="AU310">
        <f>_xlfn.RANK.AVG(Table2[[#This Row],[Sharpe Ratio Z-Score]],Table2[Sharpe Ratio Z-Score])</f>
        <v>411</v>
      </c>
      <c r="AV310">
        <f>(Table2[[#This Row],[Rank 1Y]]+Table2[[#This Row],[Rank 6M]]+Table2[[#This Row],[Rank Sharpe]])/3</f>
        <v>318.66666666666669</v>
      </c>
    </row>
    <row r="311" spans="1:48" x14ac:dyDescent="0.3">
      <c r="A311" t="s">
        <v>1093</v>
      </c>
      <c r="B311" t="s">
        <v>1094</v>
      </c>
      <c r="C311" t="s">
        <v>3183</v>
      </c>
      <c r="D311" t="s">
        <v>472</v>
      </c>
      <c r="E311">
        <v>12253.933822479999</v>
      </c>
      <c r="F311">
        <v>775.6</v>
      </c>
      <c r="G311">
        <v>30.152150389799498</v>
      </c>
      <c r="H311">
        <f>(Table2[[#This Row],[1Y Return vs Nifty]]-AVERAGE(Table2[1Y Return vs Nifty]))/_xlfn.STDEV.P(Table2[1Y Return vs Nifty])</f>
        <v>9.8290608972339349E-2</v>
      </c>
      <c r="I311">
        <v>13.0085197625592</v>
      </c>
      <c r="J311">
        <f>(Table2[[#This Row],[1M Return vs Nifty]]-AVERAGE(Table2[1M Return vs Nifty]))/_xlfn.STDEV.P(Table2[1M Return vs Nifty])</f>
        <v>1.2866234021699714</v>
      </c>
      <c r="K311">
        <v>50.210801072855702</v>
      </c>
      <c r="L311">
        <f>(Table2[[#This Row],[6M Return vs Nifty]]-AVERAGE(Table2[6M Return vs Nifty]))/_xlfn.STDEV.P(Table2[6M Return vs Nifty])</f>
        <v>1.2414209629469457</v>
      </c>
      <c r="M311">
        <v>-2.3158546590872802</v>
      </c>
      <c r="N311">
        <f>(Table2[[#This Row],[1W Return vs Nifty]]-AVERAGE(Table2[1W Return vs Nifty]))/_xlfn.STDEV.P(Table2[1W Return vs Nifty])</f>
        <v>-0.53559947009393316</v>
      </c>
      <c r="O311">
        <v>740.73</v>
      </c>
      <c r="P311">
        <v>688.56662847321195</v>
      </c>
      <c r="Q311">
        <v>572.637874109564</v>
      </c>
      <c r="R311">
        <v>61.3882259187776</v>
      </c>
      <c r="S311" s="1">
        <f>(Table2[[#This Row],[Close Price]]-Table2[[#This Row],[20D EMA]])/Table2[[#This Row],[20D EMA]]</f>
        <v>4.7075182590147563E-2</v>
      </c>
      <c r="T311" s="1">
        <f>(Table2[[#This Row],[Close Price]]-Table2[[#This Row],[50D EMA]])/Table2[[#This Row],[50D EMA]]</f>
        <v>0.12639789372274818</v>
      </c>
      <c r="U311" s="1">
        <f>(Table2[[#This Row],[Close Price]]-Table2[[#This Row],[200D EMA]])/Table2[[#This Row],[200D EMA]]</f>
        <v>0.3544336395947203</v>
      </c>
      <c r="V311">
        <v>0.63362682696066197</v>
      </c>
      <c r="W311">
        <v>725.9</v>
      </c>
      <c r="X311">
        <v>780</v>
      </c>
      <c r="Y311">
        <v>725.9</v>
      </c>
      <c r="Z311">
        <v>780</v>
      </c>
      <c r="AA311">
        <v>655.1</v>
      </c>
      <c r="AB311">
        <v>799.9</v>
      </c>
      <c r="AC311" s="1">
        <f>(Table2[[#This Row],[Close Price]]/Table2[[#This Row],[Day Low]])-1</f>
        <v>6.8466730954676924E-2</v>
      </c>
      <c r="AD311" s="1">
        <f>(Table2[[#This Row],[Day High]]/Table2[[#This Row],[Close Price]])-1</f>
        <v>5.6730273336771386E-3</v>
      </c>
      <c r="AE311" s="1">
        <f>(Table2[[#This Row],[Close Price]]/Table2[[#This Row],[Current Week Low]])-1</f>
        <v>6.8466730954676924E-2</v>
      </c>
      <c r="AF311" s="1">
        <f>(Table2[[#This Row],[Current Week High]]/Table2[[#This Row],[Close Price]])-1</f>
        <v>5.6730273336771386E-3</v>
      </c>
      <c r="AG311" s="1">
        <f>(Table2[[#This Row],[Close Price]]/Table2[[#This Row],[Current Month Low]])-1</f>
        <v>0.18394138299496254</v>
      </c>
      <c r="AH311" s="1">
        <f>(Table2[[#This Row],[Current Month High]]/Table2[[#This Row],[Close Price]])-1</f>
        <v>3.133058277462597E-2</v>
      </c>
      <c r="AI311">
        <v>3.1330582774625899</v>
      </c>
      <c r="AJ311">
        <v>90.963929582666495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3215</v>
      </c>
      <c r="AN311">
        <v>6.89</v>
      </c>
      <c r="AO311" t="s">
        <v>3215</v>
      </c>
      <c r="AP311">
        <v>-2.7933395403907001E-2</v>
      </c>
      <c r="AQ311">
        <f>(Table2[[#This Row],[Sharpe Ratio]]-AVERAGE(Table2[Sharpe Ratio]))/_xlfn.STDEV.P(Table2[Sharpe Ratio])</f>
        <v>-1.0014684906510023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1.0892670133443212</v>
      </c>
      <c r="AS311">
        <f>_xlfn.RANK.AVG(Table2[[#This Row],[1Y Return vs Nifty Z-Score]],Table2[1Y Return vs Nifty Z-Score])</f>
        <v>268</v>
      </c>
      <c r="AT311">
        <f>_xlfn.RANK.AVG(Table2[[#This Row],[6M Return vs Nifty Z-Score]],Table2[6M Return vs Nifty Z-Score])</f>
        <v>77</v>
      </c>
      <c r="AU311">
        <f>_xlfn.RANK.AVG(Table2[[#This Row],[Sharpe Ratio Z-Score]],Table2[Sharpe Ratio Z-Score])</f>
        <v>614</v>
      </c>
      <c r="AV311">
        <f>(Table2[[#This Row],[Rank 1Y]]+Table2[[#This Row],[Rank 6M]]+Table2[[#This Row],[Rank Sharpe]])/3</f>
        <v>319.66666666666669</v>
      </c>
    </row>
    <row r="312" spans="1:48" x14ac:dyDescent="0.3">
      <c r="A312" t="s">
        <v>196</v>
      </c>
      <c r="B312" t="s">
        <v>197</v>
      </c>
      <c r="C312" t="s">
        <v>3175</v>
      </c>
      <c r="D312" t="s">
        <v>198</v>
      </c>
      <c r="E312">
        <v>137749.76436375</v>
      </c>
      <c r="F312">
        <v>5026.25</v>
      </c>
      <c r="G312">
        <v>18.543454521406201</v>
      </c>
      <c r="H312">
        <f>(Table2[[#This Row],[1Y Return vs Nifty]]-AVERAGE(Table2[1Y Return vs Nifty]))/_xlfn.STDEV.P(Table2[1Y Return vs Nifty])</f>
        <v>-9.6559480698338737E-2</v>
      </c>
      <c r="I312">
        <v>1.0463914057052699</v>
      </c>
      <c r="J312">
        <f>(Table2[[#This Row],[1M Return vs Nifty]]-AVERAGE(Table2[1M Return vs Nifty]))/_xlfn.STDEV.P(Table2[1M Return vs Nifty])</f>
        <v>0.17675098528020247</v>
      </c>
      <c r="K312">
        <v>11.7505741674292</v>
      </c>
      <c r="L312">
        <f>(Table2[[#This Row],[6M Return vs Nifty]]-AVERAGE(Table2[6M Return vs Nifty]))/_xlfn.STDEV.P(Table2[6M Return vs Nifty])</f>
        <v>3.7578203621916696E-2</v>
      </c>
      <c r="M312">
        <v>1.95016193729066</v>
      </c>
      <c r="N312">
        <f>(Table2[[#This Row],[1W Return vs Nifty]]-AVERAGE(Table2[1W Return vs Nifty]))/_xlfn.STDEV.P(Table2[1W Return vs Nifty])</f>
        <v>0.30114943046057724</v>
      </c>
      <c r="O312">
        <v>4904.29</v>
      </c>
      <c r="P312">
        <v>4852.2683787741898</v>
      </c>
      <c r="Q312">
        <v>4459.2997473005298</v>
      </c>
      <c r="R312">
        <v>66.397005074901699</v>
      </c>
      <c r="S312" s="1">
        <f>(Table2[[#This Row],[Close Price]]-Table2[[#This Row],[20D EMA]])/Table2[[#This Row],[20D EMA]]</f>
        <v>2.4868023709854033E-2</v>
      </c>
      <c r="T312" s="1">
        <f>(Table2[[#This Row],[Close Price]]-Table2[[#This Row],[50D EMA]])/Table2[[#This Row],[50D EMA]]</f>
        <v>3.5855729247557096E-2</v>
      </c>
      <c r="U312" s="1">
        <f>(Table2[[#This Row],[Close Price]]-Table2[[#This Row],[200D EMA]])/Table2[[#This Row],[200D EMA]]</f>
        <v>0.12713885247177603</v>
      </c>
      <c r="V312">
        <v>1.1163646438369501</v>
      </c>
      <c r="W312">
        <v>4998.5</v>
      </c>
      <c r="X312">
        <v>5085</v>
      </c>
      <c r="Y312">
        <v>4998.5</v>
      </c>
      <c r="Z312">
        <v>5085</v>
      </c>
      <c r="AA312">
        <v>4689.3500000000004</v>
      </c>
      <c r="AB312">
        <v>5105</v>
      </c>
      <c r="AC312" s="1">
        <f>(Table2[[#This Row],[Close Price]]/Table2[[#This Row],[Day Low]])-1</f>
        <v>5.551665499649916E-3</v>
      </c>
      <c r="AD312" s="1">
        <f>(Table2[[#This Row],[Day High]]/Table2[[#This Row],[Close Price]])-1</f>
        <v>1.168863466799297E-2</v>
      </c>
      <c r="AE312" s="1">
        <f>(Table2[[#This Row],[Close Price]]/Table2[[#This Row],[Current Week Low]])-1</f>
        <v>5.551665499649916E-3</v>
      </c>
      <c r="AF312" s="1">
        <f>(Table2[[#This Row],[Current Week High]]/Table2[[#This Row],[Close Price]])-1</f>
        <v>1.168863466799297E-2</v>
      </c>
      <c r="AG312" s="1">
        <f>(Table2[[#This Row],[Close Price]]/Table2[[#This Row],[Current Month Low]])-1</f>
        <v>7.1843645707827308E-2</v>
      </c>
      <c r="AH312" s="1">
        <f>(Table2[[#This Row],[Current Month High]]/Table2[[#This Row],[Close Price]])-1</f>
        <v>1.5667744342203527E-2</v>
      </c>
      <c r="AI312">
        <v>1.56677443422035</v>
      </c>
      <c r="AJ312">
        <v>53.473282442748001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-0.03</v>
      </c>
      <c r="AM312" t="s">
        <v>3214</v>
      </c>
      <c r="AN312">
        <v>3.1</v>
      </c>
      <c r="AO312" t="s">
        <v>3215</v>
      </c>
      <c r="AP312">
        <v>6.2562469324935005E-2</v>
      </c>
      <c r="AQ312">
        <f>(Table2[[#This Row],[Sharpe Ratio]]-AVERAGE(Table2[Sharpe Ratio]))/_xlfn.STDEV.P(Table2[Sharpe Ratio])</f>
        <v>4.2525154451812312E-2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0.46144429311616997</v>
      </c>
      <c r="AS312">
        <f>_xlfn.RANK.AVG(Table2[[#This Row],[1Y Return vs Nifty Z-Score]],Table2[1Y Return vs Nifty Z-Score])</f>
        <v>324</v>
      </c>
      <c r="AT312">
        <f>_xlfn.RANK.AVG(Table2[[#This Row],[6M Return vs Nifty Z-Score]],Table2[6M Return vs Nifty Z-Score])</f>
        <v>304</v>
      </c>
      <c r="AU312">
        <f>_xlfn.RANK.AVG(Table2[[#This Row],[Sharpe Ratio Z-Score]],Table2[Sharpe Ratio Z-Score])</f>
        <v>333</v>
      </c>
      <c r="AV312">
        <f>(Table2[[#This Row],[Rank 1Y]]+Table2[[#This Row],[Rank 6M]]+Table2[[#This Row],[Rank Sharpe]])/3</f>
        <v>320.33333333333331</v>
      </c>
    </row>
    <row r="313" spans="1:48" x14ac:dyDescent="0.3">
      <c r="A313" t="s">
        <v>1921</v>
      </c>
      <c r="B313" t="s">
        <v>1922</v>
      </c>
      <c r="C313" t="s">
        <v>3168</v>
      </c>
      <c r="D313" t="s">
        <v>287</v>
      </c>
      <c r="E313">
        <v>3800.1716928000001</v>
      </c>
      <c r="F313">
        <v>1392</v>
      </c>
      <c r="G313">
        <v>44.916444851487398</v>
      </c>
      <c r="H313">
        <f>(Table2[[#This Row],[1Y Return vs Nifty]]-AVERAGE(Table2[1Y Return vs Nifty]))/_xlfn.STDEV.P(Table2[1Y Return vs Nifty])</f>
        <v>0.34610691257771153</v>
      </c>
      <c r="I313">
        <v>-1.5369660775492</v>
      </c>
      <c r="J313">
        <f>(Table2[[#This Row],[1M Return vs Nifty]]-AVERAGE(Table2[1M Return vs Nifty]))/_xlfn.STDEV.P(Table2[1M Return vs Nifty])</f>
        <v>-6.2938568960961783E-2</v>
      </c>
      <c r="K313">
        <v>-5.0051927400587601</v>
      </c>
      <c r="L313">
        <f>(Table2[[#This Row],[6M Return vs Nifty]]-AVERAGE(Table2[6M Return vs Nifty]))/_xlfn.STDEV.P(Table2[6M Return vs Nifty])</f>
        <v>-0.48689370649235431</v>
      </c>
      <c r="M313">
        <v>-0.27554864745952101</v>
      </c>
      <c r="N313">
        <f>(Table2[[#This Row],[1W Return vs Nifty]]-AVERAGE(Table2[1W Return vs Nifty]))/_xlfn.STDEV.P(Table2[1W Return vs Nifty])</f>
        <v>-0.13540791587592954</v>
      </c>
      <c r="O313">
        <v>1228.94</v>
      </c>
      <c r="P313">
        <v>1370.8140209522801</v>
      </c>
      <c r="Q313">
        <v>1246.97017204858</v>
      </c>
      <c r="R313">
        <v>60.456246998862497</v>
      </c>
      <c r="S313" s="1">
        <f>(Table2[[#This Row],[Close Price]]-Table2[[#This Row],[20D EMA]])/Table2[[#This Row],[20D EMA]]</f>
        <v>0.13268345077871982</v>
      </c>
      <c r="T313" s="1">
        <f>(Table2[[#This Row],[Close Price]]-Table2[[#This Row],[50D EMA]])/Table2[[#This Row],[50D EMA]]</f>
        <v>1.5455035273860409E-2</v>
      </c>
      <c r="U313" s="1">
        <f>(Table2[[#This Row],[Close Price]]-Table2[[#This Row],[200D EMA]])/Table2[[#This Row],[200D EMA]]</f>
        <v>0.11630577154316234</v>
      </c>
      <c r="V313">
        <v>0.63940942374711696</v>
      </c>
      <c r="W313">
        <v>1382.1</v>
      </c>
      <c r="X313">
        <v>1397.4</v>
      </c>
      <c r="Y313">
        <v>1375</v>
      </c>
      <c r="Z313">
        <v>1397.5</v>
      </c>
      <c r="AA313">
        <v>1375</v>
      </c>
      <c r="AB313">
        <v>1397.5</v>
      </c>
      <c r="AC313" s="1">
        <f>(Table2[[#This Row],[Close Price]]/Table2[[#This Row],[Day Low]])-1</f>
        <v>7.1630128065987009E-3</v>
      </c>
      <c r="AD313" s="1">
        <f>(Table2[[#This Row],[Day High]]/Table2[[#This Row],[Close Price]])-1</f>
        <v>3.8793103448275801E-3</v>
      </c>
      <c r="AE313" s="1">
        <f>(Table2[[#This Row],[Close Price]]/Table2[[#This Row],[Current Week Low]])-1</f>
        <v>1.2363636363636354E-2</v>
      </c>
      <c r="AF313" s="1">
        <f>(Table2[[#This Row],[Current Week High]]/Table2[[#This Row],[Close Price]])-1</f>
        <v>3.9511494252872925E-3</v>
      </c>
      <c r="AG313" s="1">
        <f>(Table2[[#This Row],[Close Price]]/Table2[[#This Row],[Current Month Low]])-1</f>
        <v>1.2363636363636354E-2</v>
      </c>
      <c r="AH313" s="1">
        <f>(Table2[[#This Row],[Current Month High]]/Table2[[#This Row],[Close Price]])-1</f>
        <v>3.9511494252872925E-3</v>
      </c>
      <c r="AI313">
        <v>1.65229885057471</v>
      </c>
      <c r="AJ313">
        <v>78.164597465762199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-0.08</v>
      </c>
      <c r="AM313" t="s">
        <v>3214</v>
      </c>
      <c r="AN313">
        <v>0.08</v>
      </c>
      <c r="AO313" t="s">
        <v>3215</v>
      </c>
      <c r="AP313">
        <v>8.4303252337509002E-2</v>
      </c>
      <c r="AQ313">
        <f>(Table2[[#This Row],[Sharpe Ratio]]-AVERAGE(Table2[Sharpe Ratio]))/_xlfn.STDEV.P(Table2[Sharpe Ratio])</f>
        <v>0.29333483921139253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207</v>
      </c>
      <c r="AT313">
        <f>_xlfn.RANK.AVG(Table2[[#This Row],[6M Return vs Nifty Z-Score]],Table2[6M Return vs Nifty Z-Score])</f>
        <v>489</v>
      </c>
      <c r="AU313">
        <f>_xlfn.RANK.AVG(Table2[[#This Row],[Sharpe Ratio Z-Score]],Table2[Sharpe Ratio Z-Score])</f>
        <v>269</v>
      </c>
      <c r="AV313">
        <f>(Table2[[#This Row],[Rank 1Y]]+Table2[[#This Row],[Rank 6M]]+Table2[[#This Row],[Rank Sharpe]])/3</f>
        <v>321.66666666666669</v>
      </c>
    </row>
    <row r="314" spans="1:48" x14ac:dyDescent="0.3">
      <c r="A314" t="s">
        <v>1038</v>
      </c>
      <c r="B314" t="s">
        <v>1039</v>
      </c>
      <c r="C314" t="s">
        <v>3173</v>
      </c>
      <c r="D314" t="s">
        <v>54</v>
      </c>
      <c r="E314">
        <v>13538.71647576</v>
      </c>
      <c r="F314">
        <v>558.6</v>
      </c>
      <c r="G314">
        <v>25.324815372728199</v>
      </c>
      <c r="H314">
        <f>(Table2[[#This Row],[1Y Return vs Nifty]]-AVERAGE(Table2[1Y Return vs Nifty]))/_xlfn.STDEV.P(Table2[1Y Return vs Nifty])</f>
        <v>1.7264568527287052E-2</v>
      </c>
      <c r="I314">
        <v>-23.672040016229101</v>
      </c>
      <c r="J314">
        <f>(Table2[[#This Row],[1M Return vs Nifty]]-AVERAGE(Table2[1M Return vs Nifty]))/_xlfn.STDEV.P(Table2[1M Return vs Nifty])</f>
        <v>-2.1166791139100725</v>
      </c>
      <c r="K314">
        <v>11.944535860359</v>
      </c>
      <c r="L314">
        <f>(Table2[[#This Row],[6M Return vs Nifty]]-AVERAGE(Table2[6M Return vs Nifty]))/_xlfn.STDEV.P(Table2[6M Return vs Nifty])</f>
        <v>4.3649394522431634E-2</v>
      </c>
      <c r="M314">
        <v>3.0957115399625001</v>
      </c>
      <c r="N314">
        <f>(Table2[[#This Row],[1W Return vs Nifty]]-AVERAGE(Table2[1W Return vs Nifty]))/_xlfn.STDEV.P(Table2[1W Return vs Nifty])</f>
        <v>0.52584086072368597</v>
      </c>
      <c r="O314">
        <v>586.67999999999995</v>
      </c>
      <c r="P314">
        <v>595.30807206536394</v>
      </c>
      <c r="Q314">
        <v>501.26417978382801</v>
      </c>
      <c r="R314">
        <v>39.933829532083799</v>
      </c>
      <c r="S314" s="1">
        <f>(Table2[[#This Row],[Close Price]]-Table2[[#This Row],[20D EMA]])/Table2[[#This Row],[20D EMA]]</f>
        <v>-4.7862548578441279E-2</v>
      </c>
      <c r="T314" s="1">
        <f>(Table2[[#This Row],[Close Price]]-Table2[[#This Row],[50D EMA]])/Table2[[#This Row],[50D EMA]]</f>
        <v>-6.1662311982447683E-2</v>
      </c>
      <c r="U314" s="1">
        <f>(Table2[[#This Row],[Close Price]]-Table2[[#This Row],[200D EMA]])/Table2[[#This Row],[200D EMA]]</f>
        <v>0.11438244049454778</v>
      </c>
      <c r="V314">
        <v>1.23348299296861</v>
      </c>
      <c r="W314">
        <v>547.35</v>
      </c>
      <c r="X314">
        <v>564.75</v>
      </c>
      <c r="Y314">
        <v>547.35</v>
      </c>
      <c r="Z314">
        <v>564.75</v>
      </c>
      <c r="AA314">
        <v>531.15</v>
      </c>
      <c r="AB314">
        <v>719.9</v>
      </c>
      <c r="AC314" s="1">
        <f>(Table2[[#This Row],[Close Price]]/Table2[[#This Row],[Day Low]])-1</f>
        <v>2.0553576322280165E-2</v>
      </c>
      <c r="AD314" s="1">
        <f>(Table2[[#This Row],[Day High]]/Table2[[#This Row],[Close Price]])-1</f>
        <v>1.1009667024704628E-2</v>
      </c>
      <c r="AE314" s="1">
        <f>(Table2[[#This Row],[Close Price]]/Table2[[#This Row],[Current Week Low]])-1</f>
        <v>2.0553576322280165E-2</v>
      </c>
      <c r="AF314" s="1">
        <f>(Table2[[#This Row],[Current Week High]]/Table2[[#This Row],[Close Price]])-1</f>
        <v>1.1009667024704628E-2</v>
      </c>
      <c r="AG314" s="1">
        <f>(Table2[[#This Row],[Close Price]]/Table2[[#This Row],[Current Month Low]])-1</f>
        <v>5.1680316294832052E-2</v>
      </c>
      <c r="AH314" s="1">
        <f>(Table2[[#This Row],[Current Month High]]/Table2[[#This Row],[Close Price]])-1</f>
        <v>0.28875760830648045</v>
      </c>
      <c r="AI314">
        <v>29.072681704260599</v>
      </c>
      <c r="AJ314">
        <v>75.137168835240601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-0.04</v>
      </c>
      <c r="AM314" t="s">
        <v>3214</v>
      </c>
      <c r="AN314">
        <v>-1.1200000000000001</v>
      </c>
      <c r="AO314" t="s">
        <v>3214</v>
      </c>
      <c r="AP314">
        <v>4.8677766893831999E-2</v>
      </c>
      <c r="AQ314">
        <f>(Table2[[#This Row],[Sharpe Ratio]]-AVERAGE(Table2[Sharpe Ratio]))/_xlfn.STDEV.P(Table2[Sharpe Ratio])</f>
        <v>-0.11765388959234338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299</v>
      </c>
      <c r="AT314">
        <f>_xlfn.RANK.AVG(Table2[[#This Row],[6M Return vs Nifty Z-Score]],Table2[6M Return vs Nifty Z-Score])</f>
        <v>300</v>
      </c>
      <c r="AU314">
        <f>_xlfn.RANK.AVG(Table2[[#This Row],[Sharpe Ratio Z-Score]],Table2[Sharpe Ratio Z-Score])</f>
        <v>372</v>
      </c>
      <c r="AV314">
        <f>(Table2[[#This Row],[Rank 1Y]]+Table2[[#This Row],[Rank 6M]]+Table2[[#This Row],[Rank Sharpe]])/3</f>
        <v>323.66666666666669</v>
      </c>
    </row>
    <row r="315" spans="1:48" x14ac:dyDescent="0.3">
      <c r="A315" t="s">
        <v>1749</v>
      </c>
      <c r="B315" t="s">
        <v>1750</v>
      </c>
      <c r="C315" t="s">
        <v>3185</v>
      </c>
      <c r="D315" t="s">
        <v>117</v>
      </c>
      <c r="E315">
        <v>4705.17082269</v>
      </c>
      <c r="F315">
        <v>275.14999999999998</v>
      </c>
      <c r="G315">
        <v>49.350683022300601</v>
      </c>
      <c r="H315">
        <f>(Table2[[#This Row],[1Y Return vs Nifty]]-AVERAGE(Table2[1Y Return vs Nifty]))/_xlfn.STDEV.P(Table2[1Y Return vs Nifty])</f>
        <v>0.42053488579703918</v>
      </c>
      <c r="I315">
        <v>-2.98443991136247</v>
      </c>
      <c r="J315">
        <f>(Table2[[#This Row],[1M Return vs Nifty]]-AVERAGE(Table2[1M Return vs Nifty]))/_xlfn.STDEV.P(Table2[1M Return vs Nifty])</f>
        <v>-0.19723835528607275</v>
      </c>
      <c r="K315">
        <v>-5.2573691360154502</v>
      </c>
      <c r="L315">
        <f>(Table2[[#This Row],[6M Return vs Nifty]]-AVERAGE(Table2[6M Return vs Nifty]))/_xlfn.STDEV.P(Table2[6M Return vs Nifty])</f>
        <v>-0.49478707459680271</v>
      </c>
      <c r="M315">
        <v>2.8840786917445298</v>
      </c>
      <c r="N315">
        <f>(Table2[[#This Row],[1W Return vs Nifty]]-AVERAGE(Table2[1W Return vs Nifty]))/_xlfn.STDEV.P(Table2[1W Return vs Nifty])</f>
        <v>0.48433057845756472</v>
      </c>
      <c r="O315">
        <v>247.62</v>
      </c>
      <c r="P315">
        <v>274.98779387339499</v>
      </c>
      <c r="Q315">
        <v>251.843590029925</v>
      </c>
      <c r="R315">
        <v>55.757527025404698</v>
      </c>
      <c r="S315" s="1">
        <f>(Table2[[#This Row],[Close Price]]-Table2[[#This Row],[20D EMA]])/Table2[[#This Row],[20D EMA]]</f>
        <v>0.11117841854454395</v>
      </c>
      <c r="T315" s="1">
        <f>(Table2[[#This Row],[Close Price]]-Table2[[#This Row],[50D EMA]])/Table2[[#This Row],[50D EMA]]</f>
        <v>5.898666421523623E-4</v>
      </c>
      <c r="U315" s="1">
        <f>(Table2[[#This Row],[Close Price]]-Table2[[#This Row],[200D EMA]])/Table2[[#This Row],[200D EMA]]</f>
        <v>9.2543193048136047E-2</v>
      </c>
      <c r="V315">
        <v>0.84558020100890097</v>
      </c>
      <c r="W315">
        <v>272.8</v>
      </c>
      <c r="X315">
        <v>278.45</v>
      </c>
      <c r="Y315">
        <v>273.60000000000002</v>
      </c>
      <c r="Z315">
        <v>278.89999999999998</v>
      </c>
      <c r="AA315">
        <v>273.60000000000002</v>
      </c>
      <c r="AB315">
        <v>278.89999999999998</v>
      </c>
      <c r="AC315" s="1">
        <f>(Table2[[#This Row],[Close Price]]/Table2[[#This Row],[Day Low]])-1</f>
        <v>8.6143695014662125E-3</v>
      </c>
      <c r="AD315" s="1">
        <f>(Table2[[#This Row],[Day High]]/Table2[[#This Row],[Close Price]])-1</f>
        <v>1.1993458113756184E-2</v>
      </c>
      <c r="AE315" s="1">
        <f>(Table2[[#This Row],[Close Price]]/Table2[[#This Row],[Current Week Low]])-1</f>
        <v>5.6652046783625121E-3</v>
      </c>
      <c r="AF315" s="1">
        <f>(Table2[[#This Row],[Current Week High]]/Table2[[#This Row],[Close Price]])-1</f>
        <v>1.3628929674722956E-2</v>
      </c>
      <c r="AG315" s="1">
        <f>(Table2[[#This Row],[Close Price]]/Table2[[#This Row],[Current Month Low]])-1</f>
        <v>5.6652046783625121E-3</v>
      </c>
      <c r="AH315" s="1">
        <f>(Table2[[#This Row],[Current Month High]]/Table2[[#This Row],[Close Price]])-1</f>
        <v>1.3628929674722956E-2</v>
      </c>
      <c r="AI315">
        <v>16.463747047065201</v>
      </c>
      <c r="AJ315">
        <v>112.635239567233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</v>
      </c>
      <c r="AM315">
        <v>0</v>
      </c>
      <c r="AN315">
        <v>-1.75</v>
      </c>
      <c r="AO315" t="s">
        <v>3214</v>
      </c>
      <c r="AP315">
        <v>7.7766434465748005E-2</v>
      </c>
      <c r="AQ315">
        <f>(Table2[[#This Row],[Sharpe Ratio]]-AVERAGE(Table2[Sharpe Ratio]))/_xlfn.STDEV.P(Table2[Sharpe Ratio])</f>
        <v>0.21792369929067548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191</v>
      </c>
      <c r="AT315">
        <f>_xlfn.RANK.AVG(Table2[[#This Row],[6M Return vs Nifty Z-Score]],Table2[6M Return vs Nifty Z-Score])</f>
        <v>494</v>
      </c>
      <c r="AU315">
        <f>_xlfn.RANK.AVG(Table2[[#This Row],[Sharpe Ratio Z-Score]],Table2[Sharpe Ratio Z-Score])</f>
        <v>287</v>
      </c>
      <c r="AV315">
        <f>(Table2[[#This Row],[Rank 1Y]]+Table2[[#This Row],[Rank 6M]]+Table2[[#This Row],[Rank Sharpe]])/3</f>
        <v>324</v>
      </c>
    </row>
    <row r="316" spans="1:48" x14ac:dyDescent="0.3">
      <c r="A316" t="s">
        <v>1134</v>
      </c>
      <c r="B316" t="s">
        <v>1135</v>
      </c>
      <c r="C316" t="s">
        <v>3180</v>
      </c>
      <c r="D316" t="s">
        <v>1136</v>
      </c>
      <c r="E316">
        <v>11513.288146269901</v>
      </c>
      <c r="F316">
        <v>774.65</v>
      </c>
      <c r="G316">
        <v>51.2477464280025</v>
      </c>
      <c r="H316">
        <f>(Table2[[#This Row],[1Y Return vs Nifty]]-AVERAGE(Table2[1Y Return vs Nifty]))/_xlfn.STDEV.P(Table2[1Y Return vs Nifty])</f>
        <v>0.45237678939263554</v>
      </c>
      <c r="I316">
        <v>-2.5133568949031599</v>
      </c>
      <c r="J316">
        <f>(Table2[[#This Row],[1M Return vs Nifty]]-AVERAGE(Table2[1M Return vs Nifty]))/_xlfn.STDEV.P(Table2[1M Return vs Nifty])</f>
        <v>-0.15353024328158613</v>
      </c>
      <c r="K316">
        <v>33.152329975096301</v>
      </c>
      <c r="L316">
        <f>(Table2[[#This Row],[6M Return vs Nifty]]-AVERAGE(Table2[6M Return vs Nifty]))/_xlfn.STDEV.P(Table2[6M Return vs Nifty])</f>
        <v>0.70747411529339044</v>
      </c>
      <c r="M316">
        <v>-9.7532354698253592</v>
      </c>
      <c r="N316">
        <f>(Table2[[#This Row],[1W Return vs Nifty]]-AVERAGE(Table2[1W Return vs Nifty]))/_xlfn.STDEV.P(Table2[1W Return vs Nifty])</f>
        <v>-1.9943889698052386</v>
      </c>
      <c r="O316">
        <v>803.4</v>
      </c>
      <c r="P316">
        <v>759.29715518328999</v>
      </c>
      <c r="Q316">
        <v>632.03505754539503</v>
      </c>
      <c r="R316">
        <v>33.411006741610997</v>
      </c>
      <c r="S316" s="1">
        <f>(Table2[[#This Row],[Close Price]]-Table2[[#This Row],[20D EMA]])/Table2[[#This Row],[20D EMA]]</f>
        <v>-3.578541199900423E-2</v>
      </c>
      <c r="T316" s="1">
        <f>(Table2[[#This Row],[Close Price]]-Table2[[#This Row],[50D EMA]])/Table2[[#This Row],[50D EMA]]</f>
        <v>2.0219810797268034E-2</v>
      </c>
      <c r="U316" s="1">
        <f>(Table2[[#This Row],[Close Price]]-Table2[[#This Row],[200D EMA]])/Table2[[#This Row],[200D EMA]]</f>
        <v>0.22564403786155773</v>
      </c>
      <c r="V316">
        <v>0.85278906563741697</v>
      </c>
      <c r="W316">
        <v>771</v>
      </c>
      <c r="X316">
        <v>794.4</v>
      </c>
      <c r="Y316">
        <v>771</v>
      </c>
      <c r="Z316">
        <v>794.4</v>
      </c>
      <c r="AA316">
        <v>768.55</v>
      </c>
      <c r="AB316">
        <v>875</v>
      </c>
      <c r="AC316" s="1">
        <f>(Table2[[#This Row],[Close Price]]/Table2[[#This Row],[Day Low]])-1</f>
        <v>4.734111543450048E-3</v>
      </c>
      <c r="AD316" s="1">
        <f>(Table2[[#This Row],[Day High]]/Table2[[#This Row],[Close Price]])-1</f>
        <v>2.5495385012586302E-2</v>
      </c>
      <c r="AE316" s="1">
        <f>(Table2[[#This Row],[Close Price]]/Table2[[#This Row],[Current Week Low]])-1</f>
        <v>4.734111543450048E-3</v>
      </c>
      <c r="AF316" s="1">
        <f>(Table2[[#This Row],[Current Week High]]/Table2[[#This Row],[Close Price]])-1</f>
        <v>2.5495385012586302E-2</v>
      </c>
      <c r="AG316" s="1">
        <f>(Table2[[#This Row],[Close Price]]/Table2[[#This Row],[Current Month Low]])-1</f>
        <v>7.9370242664758006E-3</v>
      </c>
      <c r="AH316" s="1">
        <f>(Table2[[#This Row],[Current Month High]]/Table2[[#This Row],[Close Price]])-1</f>
        <v>0.12954237397534363</v>
      </c>
      <c r="AI316">
        <v>12.9542373975343</v>
      </c>
      <c r="AJ316">
        <v>93.4931934557262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0.11</v>
      </c>
      <c r="AM316" t="s">
        <v>3215</v>
      </c>
      <c r="AN316">
        <v>-3.55</v>
      </c>
      <c r="AO316" t="s">
        <v>3214</v>
      </c>
      <c r="AP316">
        <v>-5.6119574917828E-2</v>
      </c>
      <c r="AQ316">
        <f>(Table2[[#This Row],[Sharpe Ratio]]-AVERAGE(Table2[Sharpe Ratio]))/_xlfn.STDEV.P(Table2[Sharpe Ratio])</f>
        <v>-1.3266346447115449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-2.3147029531123438</v>
      </c>
      <c r="AS316">
        <f>_xlfn.RANK.AVG(Table2[[#This Row],[1Y Return vs Nifty Z-Score]],Table2[1Y Return vs Nifty Z-Score])</f>
        <v>183</v>
      </c>
      <c r="AT316">
        <f>_xlfn.RANK.AVG(Table2[[#This Row],[6M Return vs Nifty Z-Score]],Table2[6M Return vs Nifty Z-Score])</f>
        <v>134</v>
      </c>
      <c r="AU316">
        <f>_xlfn.RANK.AVG(Table2[[#This Row],[Sharpe Ratio Z-Score]],Table2[Sharpe Ratio Z-Score])</f>
        <v>665</v>
      </c>
      <c r="AV316">
        <f>(Table2[[#This Row],[Rank 1Y]]+Table2[[#This Row],[Rank 6M]]+Table2[[#This Row],[Rank Sharpe]])/3</f>
        <v>327.33333333333331</v>
      </c>
    </row>
    <row r="317" spans="1:48" x14ac:dyDescent="0.3">
      <c r="A317" t="s">
        <v>1081</v>
      </c>
      <c r="B317" t="s">
        <v>1082</v>
      </c>
      <c r="C317" t="s">
        <v>3175</v>
      </c>
      <c r="D317" t="s">
        <v>409</v>
      </c>
      <c r="E317">
        <v>12761.195024160001</v>
      </c>
      <c r="F317">
        <v>3154.8</v>
      </c>
      <c r="G317">
        <v>15.7314992722096</v>
      </c>
      <c r="H317">
        <f>(Table2[[#This Row],[1Y Return vs Nifty]]-AVERAGE(Table2[1Y Return vs Nifty]))/_xlfn.STDEV.P(Table2[1Y Return vs Nifty])</f>
        <v>-0.14375769647274553</v>
      </c>
      <c r="I317">
        <v>13.2697090066867</v>
      </c>
      <c r="J317">
        <f>(Table2[[#This Row],[1M Return vs Nifty]]-AVERAGE(Table2[1M Return vs Nifty]))/_xlfn.STDEV.P(Table2[1M Return vs Nifty])</f>
        <v>1.3108571111720408</v>
      </c>
      <c r="K317">
        <v>3.3124065796447302</v>
      </c>
      <c r="L317">
        <f>(Table2[[#This Row],[6M Return vs Nifty]]-AVERAGE(Table2[6M Return vs Nifty]))/_xlfn.STDEV.P(Table2[6M Return vs Nifty])</f>
        <v>-0.22654470385609971</v>
      </c>
      <c r="M317">
        <v>13.6566197602834</v>
      </c>
      <c r="N317">
        <f>(Table2[[#This Row],[1W Return vs Nifty]]-AVERAGE(Table2[1W Return vs Nifty]))/_xlfn.STDEV.P(Table2[1W Return vs Nifty])</f>
        <v>2.5972881095959734</v>
      </c>
      <c r="O317">
        <v>2978.15</v>
      </c>
      <c r="P317">
        <v>2847.1092811868102</v>
      </c>
      <c r="Q317">
        <v>2596.2319529987999</v>
      </c>
      <c r="R317">
        <v>65.318209437064894</v>
      </c>
      <c r="S317" s="1">
        <f>(Table2[[#This Row],[Close Price]]-Table2[[#This Row],[20D EMA]])/Table2[[#This Row],[20D EMA]]</f>
        <v>5.9315346775682919E-2</v>
      </c>
      <c r="T317" s="1">
        <f>(Table2[[#This Row],[Close Price]]-Table2[[#This Row],[50D EMA]])/Table2[[#This Row],[50D EMA]]</f>
        <v>0.10807127104194957</v>
      </c>
      <c r="U317" s="1">
        <f>(Table2[[#This Row],[Close Price]]-Table2[[#This Row],[200D EMA]])/Table2[[#This Row],[200D EMA]]</f>
        <v>0.2151456638364001</v>
      </c>
      <c r="V317">
        <v>0.85546956124954898</v>
      </c>
      <c r="W317">
        <v>3138.15</v>
      </c>
      <c r="X317">
        <v>3236.7</v>
      </c>
      <c r="Y317">
        <v>3138.15</v>
      </c>
      <c r="Z317">
        <v>3236.7</v>
      </c>
      <c r="AA317">
        <v>2757.05</v>
      </c>
      <c r="AB317">
        <v>3263</v>
      </c>
      <c r="AC317" s="1">
        <f>(Table2[[#This Row],[Close Price]]/Table2[[#This Row],[Day Low]])-1</f>
        <v>5.3056737249652652E-3</v>
      </c>
      <c r="AD317" s="1">
        <f>(Table2[[#This Row],[Day High]]/Table2[[#This Row],[Close Price]])-1</f>
        <v>2.5960441232407705E-2</v>
      </c>
      <c r="AE317" s="1">
        <f>(Table2[[#This Row],[Close Price]]/Table2[[#This Row],[Current Week Low]])-1</f>
        <v>5.3056737249652652E-3</v>
      </c>
      <c r="AF317" s="1">
        <f>(Table2[[#This Row],[Current Week High]]/Table2[[#This Row],[Close Price]])-1</f>
        <v>2.5960441232407705E-2</v>
      </c>
      <c r="AG317" s="1">
        <f>(Table2[[#This Row],[Close Price]]/Table2[[#This Row],[Current Month Low]])-1</f>
        <v>0.14426651674797331</v>
      </c>
      <c r="AH317" s="1">
        <f>(Table2[[#This Row],[Current Month High]]/Table2[[#This Row],[Close Price]])-1</f>
        <v>3.4296944338785273E-2</v>
      </c>
      <c r="AI317">
        <v>3.4296944338785198</v>
      </c>
      <c r="AJ317">
        <v>53.417462980523702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0.12</v>
      </c>
      <c r="AM317" t="s">
        <v>3215</v>
      </c>
      <c r="AN317">
        <v>9.44</v>
      </c>
      <c r="AO317" t="s">
        <v>3215</v>
      </c>
      <c r="AP317">
        <v>8.7156378758366002E-2</v>
      </c>
      <c r="AQ317">
        <f>(Table2[[#This Row],[Sharpe Ratio]]-AVERAGE(Table2[Sharpe Ratio]))/_xlfn.STDEV.P(Table2[Sharpe Ratio])</f>
        <v>0.32624955703827596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3.8640923774774452</v>
      </c>
      <c r="AS317">
        <f>_xlfn.RANK.AVG(Table2[[#This Row],[1Y Return vs Nifty Z-Score]],Table2[1Y Return vs Nifty Z-Score])</f>
        <v>335</v>
      </c>
      <c r="AT317">
        <f>_xlfn.RANK.AVG(Table2[[#This Row],[6M Return vs Nifty Z-Score]],Table2[6M Return vs Nifty Z-Score])</f>
        <v>391</v>
      </c>
      <c r="AU317">
        <f>_xlfn.RANK.AVG(Table2[[#This Row],[Sharpe Ratio Z-Score]],Table2[Sharpe Ratio Z-Score])</f>
        <v>258</v>
      </c>
      <c r="AV317">
        <f>(Table2[[#This Row],[Rank 1Y]]+Table2[[#This Row],[Rank 6M]]+Table2[[#This Row],[Rank Sharpe]])/3</f>
        <v>328</v>
      </c>
    </row>
    <row r="318" spans="1:48" x14ac:dyDescent="0.3">
      <c r="A318" t="s">
        <v>1190</v>
      </c>
      <c r="B318" t="s">
        <v>1191</v>
      </c>
      <c r="C318" t="s">
        <v>3169</v>
      </c>
      <c r="D318" t="s">
        <v>573</v>
      </c>
      <c r="E318">
        <v>10579.279947360001</v>
      </c>
      <c r="F318">
        <v>1186.4000000000001</v>
      </c>
      <c r="G318">
        <v>11.1135725532822</v>
      </c>
      <c r="H318">
        <f>(Table2[[#This Row],[1Y Return vs Nifty]]-AVERAGE(Table2[1Y Return vs Nifty]))/_xlfn.STDEV.P(Table2[1Y Return vs Nifty])</f>
        <v>-0.22126885237489094</v>
      </c>
      <c r="I318">
        <v>6.93323738959067</v>
      </c>
      <c r="J318">
        <f>(Table2[[#This Row],[1M Return vs Nifty]]-AVERAGE(Table2[1M Return vs Nifty]))/_xlfn.STDEV.P(Table2[1M Return vs Nifty])</f>
        <v>0.72294542368456383</v>
      </c>
      <c r="K318">
        <v>13.387302716154901</v>
      </c>
      <c r="L318">
        <f>(Table2[[#This Row],[6M Return vs Nifty]]-AVERAGE(Table2[6M Return vs Nifty]))/_xlfn.STDEV.P(Table2[6M Return vs Nifty])</f>
        <v>8.8809409751020224E-2</v>
      </c>
      <c r="M318">
        <v>-4.2610865649275897</v>
      </c>
      <c r="N318">
        <f>(Table2[[#This Row],[1W Return vs Nifty]]-AVERAGE(Table2[1W Return vs Nifty]))/_xlfn.STDEV.P(Table2[1W Return vs Nifty])</f>
        <v>-0.91714291273253123</v>
      </c>
      <c r="O318">
        <v>1201.8</v>
      </c>
      <c r="P318">
        <v>1130.5369787237501</v>
      </c>
      <c r="Q318">
        <v>997.51941628906195</v>
      </c>
      <c r="R318">
        <v>42.463814728577702</v>
      </c>
      <c r="S318" s="1">
        <f>(Table2[[#This Row],[Close Price]]-Table2[[#This Row],[20D EMA]])/Table2[[#This Row],[20D EMA]]</f>
        <v>-1.2814112165085592E-2</v>
      </c>
      <c r="T318" s="1">
        <f>(Table2[[#This Row],[Close Price]]-Table2[[#This Row],[50D EMA]])/Table2[[#This Row],[50D EMA]]</f>
        <v>4.9412820922773486E-2</v>
      </c>
      <c r="U318" s="1">
        <f>(Table2[[#This Row],[Close Price]]-Table2[[#This Row],[200D EMA]])/Table2[[#This Row],[200D EMA]]</f>
        <v>0.18935028293845679</v>
      </c>
      <c r="V318">
        <v>1.3269479275647</v>
      </c>
      <c r="W318">
        <v>1171.1500000000001</v>
      </c>
      <c r="X318">
        <v>1220</v>
      </c>
      <c r="Y318">
        <v>1171.1500000000001</v>
      </c>
      <c r="Z318">
        <v>1220</v>
      </c>
      <c r="AA318">
        <v>1058.6500000000001</v>
      </c>
      <c r="AB318">
        <v>1369.6</v>
      </c>
      <c r="AC318" s="1">
        <f>(Table2[[#This Row],[Close Price]]/Table2[[#This Row],[Day Low]])-1</f>
        <v>1.3021389232805269E-2</v>
      </c>
      <c r="AD318" s="1">
        <f>(Table2[[#This Row],[Day High]]/Table2[[#This Row],[Close Price]])-1</f>
        <v>2.8320971004720086E-2</v>
      </c>
      <c r="AE318" s="1">
        <f>(Table2[[#This Row],[Close Price]]/Table2[[#This Row],[Current Week Low]])-1</f>
        <v>1.3021389232805269E-2</v>
      </c>
      <c r="AF318" s="1">
        <f>(Table2[[#This Row],[Current Week High]]/Table2[[#This Row],[Close Price]])-1</f>
        <v>2.8320971004720086E-2</v>
      </c>
      <c r="AG318" s="1">
        <f>(Table2[[#This Row],[Close Price]]/Table2[[#This Row],[Current Month Low]])-1</f>
        <v>0.12067255466868176</v>
      </c>
      <c r="AH318" s="1">
        <f>(Table2[[#This Row],[Current Month High]]/Table2[[#This Row],[Close Price]])-1</f>
        <v>0.15441672285906938</v>
      </c>
      <c r="AI318">
        <v>15.4416722859069</v>
      </c>
      <c r="AJ318">
        <v>52.7586428893324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0.08</v>
      </c>
      <c r="AM318" t="s">
        <v>3215</v>
      </c>
      <c r="AN318">
        <v>5.08</v>
      </c>
      <c r="AO318" t="s">
        <v>3215</v>
      </c>
      <c r="AP318">
        <v>6.1173500874811999E-2</v>
      </c>
      <c r="AQ318">
        <f>(Table2[[#This Row],[Sharpe Ratio]]-AVERAGE(Table2[Sharpe Ratio]))/_xlfn.STDEV.P(Table2[Sharpe Ratio])</f>
        <v>2.6501502547698626E-2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-0.30015542912413951</v>
      </c>
      <c r="AS318">
        <f>_xlfn.RANK.AVG(Table2[[#This Row],[1Y Return vs Nifty Z-Score]],Table2[1Y Return vs Nifty Z-Score])</f>
        <v>362</v>
      </c>
      <c r="AT318">
        <f>_xlfn.RANK.AVG(Table2[[#This Row],[6M Return vs Nifty Z-Score]],Table2[6M Return vs Nifty Z-Score])</f>
        <v>286</v>
      </c>
      <c r="AU318">
        <f>_xlfn.RANK.AVG(Table2[[#This Row],[Sharpe Ratio Z-Score]],Table2[Sharpe Ratio Z-Score])</f>
        <v>337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760</v>
      </c>
      <c r="B319" t="s">
        <v>761</v>
      </c>
      <c r="C319" t="s">
        <v>3168</v>
      </c>
      <c r="D319" t="s">
        <v>762</v>
      </c>
      <c r="E319">
        <v>22278.573572199999</v>
      </c>
      <c r="F319">
        <v>1588.4</v>
      </c>
      <c r="G319">
        <v>11.0262161596052</v>
      </c>
      <c r="H319">
        <f>(Table2[[#This Row],[1Y Return vs Nifty]]-AVERAGE(Table2[1Y Return vs Nifty]))/_xlfn.STDEV.P(Table2[1Y Return vs Nifty])</f>
        <v>-0.22273511536724086</v>
      </c>
      <c r="I319">
        <v>-5.7868619839311402</v>
      </c>
      <c r="J319">
        <f>(Table2[[#This Row],[1M Return vs Nifty]]-AVERAGE(Table2[1M Return vs Nifty]))/_xlfn.STDEV.P(Table2[1M Return vs Nifty])</f>
        <v>-0.45725320097571143</v>
      </c>
      <c r="K319">
        <v>31.619753388294299</v>
      </c>
      <c r="L319">
        <f>(Table2[[#This Row],[6M Return vs Nifty]]-AVERAGE(Table2[6M Return vs Nifty]))/_xlfn.STDEV.P(Table2[6M Return vs Nifty])</f>
        <v>0.65950296754978877</v>
      </c>
      <c r="M319">
        <v>1.62398236064538</v>
      </c>
      <c r="N319">
        <f>(Table2[[#This Row],[1W Return vs Nifty]]-AVERAGE(Table2[1W Return vs Nifty]))/_xlfn.STDEV.P(Table2[1W Return vs Nifty])</f>
        <v>0.2371716197851558</v>
      </c>
      <c r="O319">
        <v>1577.32</v>
      </c>
      <c r="P319">
        <v>1533.00169922336</v>
      </c>
      <c r="Q319">
        <v>1324.2901918646401</v>
      </c>
      <c r="R319">
        <v>55.0797324984215</v>
      </c>
      <c r="S319" s="1">
        <f>(Table2[[#This Row],[Close Price]]-Table2[[#This Row],[20D EMA]])/Table2[[#This Row],[20D EMA]]</f>
        <v>7.0245733269090321E-3</v>
      </c>
      <c r="T319" s="1">
        <f>(Table2[[#This Row],[Close Price]]-Table2[[#This Row],[50D EMA]])/Table2[[#This Row],[50D EMA]]</f>
        <v>3.6137142447203841E-2</v>
      </c>
      <c r="U319" s="1">
        <f>(Table2[[#This Row],[Close Price]]-Table2[[#This Row],[200D EMA]])/Table2[[#This Row],[200D EMA]]</f>
        <v>0.19943499525846789</v>
      </c>
      <c r="V319">
        <v>0.34187258767179102</v>
      </c>
      <c r="W319">
        <v>1570.05</v>
      </c>
      <c r="X319">
        <v>1602.1</v>
      </c>
      <c r="Y319">
        <v>1570.05</v>
      </c>
      <c r="Z319">
        <v>1602.1</v>
      </c>
      <c r="AA319">
        <v>1484.9</v>
      </c>
      <c r="AB319">
        <v>1682.95</v>
      </c>
      <c r="AC319" s="1">
        <f>(Table2[[#This Row],[Close Price]]/Table2[[#This Row],[Day Low]])-1</f>
        <v>1.1687525874972238E-2</v>
      </c>
      <c r="AD319" s="1">
        <f>(Table2[[#This Row],[Day High]]/Table2[[#This Row],[Close Price]])-1</f>
        <v>8.6250314782170268E-3</v>
      </c>
      <c r="AE319" s="1">
        <f>(Table2[[#This Row],[Close Price]]/Table2[[#This Row],[Current Week Low]])-1</f>
        <v>1.1687525874972238E-2</v>
      </c>
      <c r="AF319" s="1">
        <f>(Table2[[#This Row],[Current Week High]]/Table2[[#This Row],[Close Price]])-1</f>
        <v>8.6250314782170268E-3</v>
      </c>
      <c r="AG319" s="1">
        <f>(Table2[[#This Row],[Close Price]]/Table2[[#This Row],[Current Month Low]])-1</f>
        <v>6.9701663411677606E-2</v>
      </c>
      <c r="AH319" s="1">
        <f>(Table2[[#This Row],[Current Month High]]/Table2[[#This Row],[Close Price]])-1</f>
        <v>5.9525308486527262E-2</v>
      </c>
      <c r="AI319">
        <v>7.9702845630823296</v>
      </c>
      <c r="AJ319">
        <v>60.744826190355703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</v>
      </c>
      <c r="AM319" t="s">
        <v>3216</v>
      </c>
      <c r="AN319">
        <v>1.89</v>
      </c>
      <c r="AO319" t="s">
        <v>3215</v>
      </c>
      <c r="AP319">
        <v>9.5963761836419994E-3</v>
      </c>
      <c r="AQ319">
        <f>(Table2[[#This Row],[Sharpe Ratio]]-AVERAGE(Table2[Sharpe Ratio]))/_xlfn.STDEV.P(Table2[Sharpe Ratio])</f>
        <v>-0.56851121512287561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-0.3518249441308835</v>
      </c>
      <c r="AS319">
        <f>_xlfn.RANK.AVG(Table2[[#This Row],[1Y Return vs Nifty Z-Score]],Table2[1Y Return vs Nifty Z-Score])</f>
        <v>363</v>
      </c>
      <c r="AT319">
        <f>_xlfn.RANK.AVG(Table2[[#This Row],[6M Return vs Nifty Z-Score]],Table2[6M Return vs Nifty Z-Score])</f>
        <v>145</v>
      </c>
      <c r="AU319">
        <f>_xlfn.RANK.AVG(Table2[[#This Row],[Sharpe Ratio Z-Score]],Table2[Sharpe Ratio Z-Score])</f>
        <v>478</v>
      </c>
      <c r="AV319">
        <f>(Table2[[#This Row],[Rank 1Y]]+Table2[[#This Row],[Rank 6M]]+Table2[[#This Row],[Rank Sharpe]])/3</f>
        <v>328.66666666666669</v>
      </c>
    </row>
    <row r="320" spans="1:48" x14ac:dyDescent="0.3">
      <c r="A320" t="s">
        <v>1661</v>
      </c>
      <c r="B320" t="s">
        <v>1662</v>
      </c>
      <c r="C320" t="s">
        <v>3181</v>
      </c>
      <c r="D320" t="s">
        <v>187</v>
      </c>
      <c r="E320">
        <v>5410.437023165</v>
      </c>
      <c r="F320">
        <v>7966.55</v>
      </c>
      <c r="G320">
        <v>54.215190490780202</v>
      </c>
      <c r="H320">
        <f>(Table2[[#This Row],[1Y Return vs Nifty]]-AVERAGE(Table2[1Y Return vs Nifty]))/_xlfn.STDEV.P(Table2[1Y Return vs Nifty])</f>
        <v>0.50218485984947514</v>
      </c>
      <c r="I320">
        <v>2.90245228340078</v>
      </c>
      <c r="J320">
        <f>(Table2[[#This Row],[1M Return vs Nifty]]-AVERAGE(Table2[1M Return vs Nifty]))/_xlfn.STDEV.P(Table2[1M Return vs Nifty])</f>
        <v>0.3489603706645476</v>
      </c>
      <c r="K320">
        <v>-16.009324244300199</v>
      </c>
      <c r="L320">
        <f>(Table2[[#This Row],[6M Return vs Nifty]]-AVERAGE(Table2[6M Return vs Nifty]))/_xlfn.STDEV.P(Table2[6M Return vs Nifty])</f>
        <v>-0.83133379694258491</v>
      </c>
      <c r="M320">
        <v>7.2576990943681299</v>
      </c>
      <c r="N320">
        <f>(Table2[[#This Row],[1W Return vs Nifty]]-AVERAGE(Table2[1W Return vs Nifty]))/_xlfn.STDEV.P(Table2[1W Return vs Nifty])</f>
        <v>1.3421852024750318</v>
      </c>
      <c r="O320">
        <v>6743.64</v>
      </c>
      <c r="P320">
        <v>7556.9026465173501</v>
      </c>
      <c r="Q320">
        <v>6867.2134909277502</v>
      </c>
      <c r="R320">
        <v>60.491966846913797</v>
      </c>
      <c r="S320" s="1">
        <f>(Table2[[#This Row],[Close Price]]-Table2[[#This Row],[20D EMA]])/Table2[[#This Row],[20D EMA]]</f>
        <v>0.18134271698963761</v>
      </c>
      <c r="T320" s="1">
        <f>(Table2[[#This Row],[Close Price]]-Table2[[#This Row],[50D EMA]])/Table2[[#This Row],[50D EMA]]</f>
        <v>5.4208367190152804E-2</v>
      </c>
      <c r="U320" s="1">
        <f>(Table2[[#This Row],[Close Price]]-Table2[[#This Row],[200D EMA]])/Table2[[#This Row],[200D EMA]]</f>
        <v>0.16008480157557053</v>
      </c>
      <c r="V320">
        <v>1.29197393343029</v>
      </c>
      <c r="W320">
        <v>7909.75</v>
      </c>
      <c r="X320">
        <v>8195</v>
      </c>
      <c r="Y320">
        <v>7909.05</v>
      </c>
      <c r="Z320">
        <v>8254.65</v>
      </c>
      <c r="AA320">
        <v>7909.05</v>
      </c>
      <c r="AB320">
        <v>8254.65</v>
      </c>
      <c r="AC320" s="1">
        <f>(Table2[[#This Row],[Close Price]]/Table2[[#This Row],[Day Low]])-1</f>
        <v>7.1810107778373933E-3</v>
      </c>
      <c r="AD320" s="1">
        <f>(Table2[[#This Row],[Day High]]/Table2[[#This Row],[Close Price]])-1</f>
        <v>2.8676152161223989E-2</v>
      </c>
      <c r="AE320" s="1">
        <f>(Table2[[#This Row],[Close Price]]/Table2[[#This Row],[Current Week Low]])-1</f>
        <v>7.2701525467659955E-3</v>
      </c>
      <c r="AF320" s="1">
        <f>(Table2[[#This Row],[Current Week High]]/Table2[[#This Row],[Close Price]])-1</f>
        <v>3.6163709510390163E-2</v>
      </c>
      <c r="AG320" s="1">
        <f>(Table2[[#This Row],[Close Price]]/Table2[[#This Row],[Current Month Low]])-1</f>
        <v>7.2701525467659955E-3</v>
      </c>
      <c r="AH320" s="1">
        <f>(Table2[[#This Row],[Current Month High]]/Table2[[#This Row],[Close Price]])-1</f>
        <v>3.6163709510390163E-2</v>
      </c>
      <c r="AI320">
        <v>14.012966717085799</v>
      </c>
      <c r="AJ320">
        <v>111.031641965007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0.1</v>
      </c>
      <c r="AM320" t="s">
        <v>3215</v>
      </c>
      <c r="AN320">
        <v>1.27</v>
      </c>
      <c r="AO320" t="s">
        <v>3215</v>
      </c>
      <c r="AP320">
        <v>0.101826648526084</v>
      </c>
      <c r="AQ320">
        <f>(Table2[[#This Row],[Sharpe Ratio]]-AVERAGE(Table2[Sharpe Ratio]))/_xlfn.STDEV.P(Table2[Sharpe Ratio])</f>
        <v>0.49549119537537301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174</v>
      </c>
      <c r="AT320">
        <f>_xlfn.RANK.AVG(Table2[[#This Row],[6M Return vs Nifty Z-Score]],Table2[6M Return vs Nifty Z-Score])</f>
        <v>599</v>
      </c>
      <c r="AU320">
        <f>_xlfn.RANK.AVG(Table2[[#This Row],[Sharpe Ratio Z-Score]],Table2[Sharpe Ratio Z-Score])</f>
        <v>220</v>
      </c>
      <c r="AV320">
        <f>(Table2[[#This Row],[Rank 1Y]]+Table2[[#This Row],[Rank 6M]]+Table2[[#This Row],[Rank Sharpe]])/3</f>
        <v>331</v>
      </c>
    </row>
    <row r="321" spans="1:48" x14ac:dyDescent="0.3">
      <c r="A321" t="s">
        <v>373</v>
      </c>
      <c r="B321" t="s">
        <v>374</v>
      </c>
      <c r="C321" t="s">
        <v>3181</v>
      </c>
      <c r="D321" t="s">
        <v>198</v>
      </c>
      <c r="E321">
        <v>69123.49807704</v>
      </c>
      <c r="F321">
        <v>235.4</v>
      </c>
      <c r="G321">
        <v>1.11386210151124</v>
      </c>
      <c r="H321">
        <f>(Table2[[#This Row],[1Y Return vs Nifty]]-AVERAGE(Table2[1Y Return vs Nifty]))/_xlfn.STDEV.P(Table2[1Y Return vs Nifty])</f>
        <v>-0.38911238107938295</v>
      </c>
      <c r="I321">
        <v>-8.3923525013620903</v>
      </c>
      <c r="J321">
        <f>(Table2[[#This Row],[1M Return vs Nifty]]-AVERAGE(Table2[1M Return vs Nifty]))/_xlfn.STDEV.P(Table2[1M Return vs Nifty])</f>
        <v>-0.69899630650822919</v>
      </c>
      <c r="K321">
        <v>19.179582340055301</v>
      </c>
      <c r="L321">
        <f>(Table2[[#This Row],[6M Return vs Nifty]]-AVERAGE(Table2[6M Return vs Nifty]))/_xlfn.STDEV.P(Table2[6M Return vs Nifty])</f>
        <v>0.27011343331710463</v>
      </c>
      <c r="M321">
        <v>0.80830587696114597</v>
      </c>
      <c r="N321">
        <f>(Table2[[#This Row],[1W Return vs Nifty]]-AVERAGE(Table2[1W Return vs Nifty]))/_xlfn.STDEV.P(Table2[1W Return vs Nifty])</f>
        <v>7.7182462333109741E-2</v>
      </c>
      <c r="O321">
        <v>242.09</v>
      </c>
      <c r="P321">
        <v>242.43899580426901</v>
      </c>
      <c r="Q321">
        <v>214.648694982482</v>
      </c>
      <c r="R321">
        <v>33.616106565459098</v>
      </c>
      <c r="S321" s="1">
        <f>(Table2[[#This Row],[Close Price]]-Table2[[#This Row],[20D EMA]])/Table2[[#This Row],[20D EMA]]</f>
        <v>-2.7634350861249938E-2</v>
      </c>
      <c r="T321" s="1">
        <f>(Table2[[#This Row],[Close Price]]-Table2[[#This Row],[50D EMA]])/Table2[[#This Row],[50D EMA]]</f>
        <v>-2.9034090744839904E-2</v>
      </c>
      <c r="U321" s="1">
        <f>(Table2[[#This Row],[Close Price]]-Table2[[#This Row],[200D EMA]])/Table2[[#This Row],[200D EMA]]</f>
        <v>9.6675663549743787E-2</v>
      </c>
      <c r="V321">
        <v>0.83448046428296296</v>
      </c>
      <c r="W321">
        <v>234.5</v>
      </c>
      <c r="X321">
        <v>241</v>
      </c>
      <c r="Y321">
        <v>234.5</v>
      </c>
      <c r="Z321">
        <v>241</v>
      </c>
      <c r="AA321">
        <v>233.05</v>
      </c>
      <c r="AB321">
        <v>258.10000000000002</v>
      </c>
      <c r="AC321" s="1">
        <f>(Table2[[#This Row],[Close Price]]/Table2[[#This Row],[Day Low]])-1</f>
        <v>3.8379530916845539E-3</v>
      </c>
      <c r="AD321" s="1">
        <f>(Table2[[#This Row],[Day High]]/Table2[[#This Row],[Close Price]])-1</f>
        <v>2.3789294817332163E-2</v>
      </c>
      <c r="AE321" s="1">
        <f>(Table2[[#This Row],[Close Price]]/Table2[[#This Row],[Current Week Low]])-1</f>
        <v>3.8379530916845539E-3</v>
      </c>
      <c r="AF321" s="1">
        <f>(Table2[[#This Row],[Current Week High]]/Table2[[#This Row],[Close Price]])-1</f>
        <v>2.3789294817332163E-2</v>
      </c>
      <c r="AG321" s="1">
        <f>(Table2[[#This Row],[Close Price]]/Table2[[#This Row],[Current Month Low]])-1</f>
        <v>1.0083673031538343E-2</v>
      </c>
      <c r="AH321" s="1">
        <f>(Table2[[#This Row],[Current Month High]]/Table2[[#This Row],[Close Price]])-1</f>
        <v>9.6431605777400176E-2</v>
      </c>
      <c r="AI321">
        <v>12.425658453695799</v>
      </c>
      <c r="AJ321">
        <v>49.412884798476597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-0.03</v>
      </c>
      <c r="AM321" t="s">
        <v>3214</v>
      </c>
      <c r="AN321">
        <v>-4.37</v>
      </c>
      <c r="AO321" t="s">
        <v>3214</v>
      </c>
      <c r="AP321">
        <v>5.9087885080669998E-2</v>
      </c>
      <c r="AQ321">
        <f>(Table2[[#This Row],[Sharpe Ratio]]-AVERAGE(Table2[Sharpe Ratio]))/_xlfn.STDEV.P(Table2[Sharpe Ratio])</f>
        <v>2.4410701540805552E-3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423</v>
      </c>
      <c r="AT321">
        <f>_xlfn.RANK.AVG(Table2[[#This Row],[6M Return vs Nifty Z-Score]],Table2[6M Return vs Nifty Z-Score])</f>
        <v>226</v>
      </c>
      <c r="AU321">
        <f>_xlfn.RANK.AVG(Table2[[#This Row],[Sharpe Ratio Z-Score]],Table2[Sharpe Ratio Z-Score])</f>
        <v>345</v>
      </c>
      <c r="AV321">
        <f>(Table2[[#This Row],[Rank 1Y]]+Table2[[#This Row],[Rank 6M]]+Table2[[#This Row],[Rank Sharpe]])/3</f>
        <v>331.33333333333331</v>
      </c>
    </row>
    <row r="322" spans="1:48" x14ac:dyDescent="0.3">
      <c r="A322" t="s">
        <v>398</v>
      </c>
      <c r="B322" t="s">
        <v>399</v>
      </c>
      <c r="C322" t="s">
        <v>3175</v>
      </c>
      <c r="D322" t="s">
        <v>187</v>
      </c>
      <c r="E322">
        <v>61172.567327899997</v>
      </c>
      <c r="F322">
        <v>3913.7</v>
      </c>
      <c r="G322">
        <v>-12.1801393407427</v>
      </c>
      <c r="H322">
        <f>(Table2[[#This Row],[1Y Return vs Nifty]]-AVERAGE(Table2[1Y Return vs Nifty]))/_xlfn.STDEV.P(Table2[1Y Return vs Nifty])</f>
        <v>-0.61225005325821491</v>
      </c>
      <c r="I322">
        <v>-3.9555388955682398</v>
      </c>
      <c r="J322">
        <f>(Table2[[#This Row],[1M Return vs Nifty]]-AVERAGE(Table2[1M Return vs Nifty]))/_xlfn.STDEV.P(Table2[1M Return vs Nifty])</f>
        <v>-0.28733904175982333</v>
      </c>
      <c r="K322">
        <v>15.7455745357887</v>
      </c>
      <c r="L322">
        <f>(Table2[[#This Row],[6M Return vs Nifty]]-AVERAGE(Table2[6M Return vs Nifty]))/_xlfn.STDEV.P(Table2[6M Return vs Nifty])</f>
        <v>0.16262562673714118</v>
      </c>
      <c r="M322">
        <v>0.81388624831466305</v>
      </c>
      <c r="N322">
        <f>(Table2[[#This Row],[1W Return vs Nifty]]-AVERAGE(Table2[1W Return vs Nifty]))/_xlfn.STDEV.P(Table2[1W Return vs Nifty])</f>
        <v>7.8277012597800649E-2</v>
      </c>
      <c r="O322">
        <v>3895.05</v>
      </c>
      <c r="P322">
        <v>3959.8130603397899</v>
      </c>
      <c r="Q322">
        <v>3728.1067376042502</v>
      </c>
      <c r="R322">
        <v>54.469702575074599</v>
      </c>
      <c r="S322" s="1">
        <f>(Table2[[#This Row],[Close Price]]-Table2[[#This Row],[20D EMA]])/Table2[[#This Row],[20D EMA]]</f>
        <v>4.7881285220984678E-3</v>
      </c>
      <c r="T322" s="1">
        <f>(Table2[[#This Row],[Close Price]]-Table2[[#This Row],[50D EMA]])/Table2[[#This Row],[50D EMA]]</f>
        <v>-1.1645261944722497E-2</v>
      </c>
      <c r="U322" s="1">
        <f>(Table2[[#This Row],[Close Price]]-Table2[[#This Row],[200D EMA]])/Table2[[#This Row],[200D EMA]]</f>
        <v>4.9782175098080826E-2</v>
      </c>
      <c r="V322">
        <v>0.45588591236145598</v>
      </c>
      <c r="W322">
        <v>3832.1</v>
      </c>
      <c r="X322">
        <v>3930</v>
      </c>
      <c r="Y322">
        <v>3832.1</v>
      </c>
      <c r="Z322">
        <v>3930</v>
      </c>
      <c r="AA322">
        <v>3752.8</v>
      </c>
      <c r="AB322">
        <v>4049</v>
      </c>
      <c r="AC322" s="1">
        <f>(Table2[[#This Row],[Close Price]]/Table2[[#This Row],[Day Low]])-1</f>
        <v>2.1293807572871248E-2</v>
      </c>
      <c r="AD322" s="1">
        <f>(Table2[[#This Row],[Day High]]/Table2[[#This Row],[Close Price]])-1</f>
        <v>4.164856785139337E-3</v>
      </c>
      <c r="AE322" s="1">
        <f>(Table2[[#This Row],[Close Price]]/Table2[[#This Row],[Current Week Low]])-1</f>
        <v>2.1293807572871248E-2</v>
      </c>
      <c r="AF322" s="1">
        <f>(Table2[[#This Row],[Current Week High]]/Table2[[#This Row],[Close Price]])-1</f>
        <v>4.164856785139337E-3</v>
      </c>
      <c r="AG322" s="1">
        <f>(Table2[[#This Row],[Close Price]]/Table2[[#This Row],[Current Month Low]])-1</f>
        <v>4.2874653591984613E-2</v>
      </c>
      <c r="AH322" s="1">
        <f>(Table2[[#This Row],[Current Month High]]/Table2[[#This Row],[Close Price]])-1</f>
        <v>3.4570866443518922E-2</v>
      </c>
      <c r="AI322">
        <v>26.5043309400311</v>
      </c>
      <c r="AJ322">
        <v>49.8239032233366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-0.12</v>
      </c>
      <c r="AM322" t="s">
        <v>3214</v>
      </c>
      <c r="AN322">
        <v>1.41</v>
      </c>
      <c r="AO322" t="s">
        <v>3215</v>
      </c>
      <c r="AP322">
        <v>0.10715283432153699</v>
      </c>
      <c r="AQ322">
        <f>(Table2[[#This Row],[Sharpe Ratio]]-AVERAGE(Table2[Sharpe Ratio]))/_xlfn.STDEV.P(Table2[Sharpe Ratio])</f>
        <v>0.55693603752093468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524</v>
      </c>
      <c r="AT322">
        <f>_xlfn.RANK.AVG(Table2[[#This Row],[6M Return vs Nifty Z-Score]],Table2[6M Return vs Nifty Z-Score])</f>
        <v>262</v>
      </c>
      <c r="AU322">
        <f>_xlfn.RANK.AVG(Table2[[#This Row],[Sharpe Ratio Z-Score]],Table2[Sharpe Ratio Z-Score])</f>
        <v>208</v>
      </c>
      <c r="AV322">
        <f>(Table2[[#This Row],[Rank 1Y]]+Table2[[#This Row],[Rank 6M]]+Table2[[#This Row],[Rank Sharpe]])/3</f>
        <v>331.33333333333331</v>
      </c>
    </row>
    <row r="323" spans="1:48" x14ac:dyDescent="0.3">
      <c r="A323" t="s">
        <v>787</v>
      </c>
      <c r="B323" t="s">
        <v>788</v>
      </c>
      <c r="C323" t="s">
        <v>3172</v>
      </c>
      <c r="D323" t="s">
        <v>46</v>
      </c>
      <c r="E323">
        <v>21439.055609449999</v>
      </c>
      <c r="F323">
        <v>227.95</v>
      </c>
      <c r="G323">
        <v>24.485369724044801</v>
      </c>
      <c r="H323">
        <f>(Table2[[#This Row],[1Y Return vs Nifty]]-AVERAGE(Table2[1Y Return vs Nifty]))/_xlfn.STDEV.P(Table2[1Y Return vs Nifty])</f>
        <v>3.1746085719265328E-3</v>
      </c>
      <c r="I323">
        <v>-16.177184730217899</v>
      </c>
      <c r="J323">
        <f>(Table2[[#This Row],[1M Return vs Nifty]]-AVERAGE(Table2[1M Return vs Nifty]))/_xlfn.STDEV.P(Table2[1M Return vs Nifty])</f>
        <v>-1.4212900575170964</v>
      </c>
      <c r="K323">
        <v>-15.2741654472697</v>
      </c>
      <c r="L323">
        <f>(Table2[[#This Row],[6M Return vs Nifty]]-AVERAGE(Table2[6M Return vs Nifty]))/_xlfn.STDEV.P(Table2[6M Return vs Nifty])</f>
        <v>-0.80832260678669965</v>
      </c>
      <c r="M323">
        <v>-2.5341287315688099</v>
      </c>
      <c r="N323">
        <f>(Table2[[#This Row],[1W Return vs Nifty]]-AVERAGE(Table2[1W Return vs Nifty]))/_xlfn.STDEV.P(Table2[1W Return vs Nifty])</f>
        <v>-0.57841238139942275</v>
      </c>
      <c r="O323">
        <v>237.1</v>
      </c>
      <c r="P323">
        <v>252.17944556219101</v>
      </c>
      <c r="Q323">
        <v>233.942327614249</v>
      </c>
      <c r="R323">
        <v>38.0715985260601</v>
      </c>
      <c r="S323" s="1">
        <f>(Table2[[#This Row],[Close Price]]-Table2[[#This Row],[20D EMA]])/Table2[[#This Row],[20D EMA]]</f>
        <v>-3.8591311682834271E-2</v>
      </c>
      <c r="T323" s="1">
        <f>(Table2[[#This Row],[Close Price]]-Table2[[#This Row],[50D EMA]])/Table2[[#This Row],[50D EMA]]</f>
        <v>-9.6080176194279457E-2</v>
      </c>
      <c r="U323" s="1">
        <f>(Table2[[#This Row],[Close Price]]-Table2[[#This Row],[200D EMA]])/Table2[[#This Row],[200D EMA]]</f>
        <v>-2.5614550711531969E-2</v>
      </c>
      <c r="V323">
        <v>0.39063241844841701</v>
      </c>
      <c r="W323">
        <v>223.6</v>
      </c>
      <c r="X323">
        <v>229.1</v>
      </c>
      <c r="Y323">
        <v>223.6</v>
      </c>
      <c r="Z323">
        <v>229.1</v>
      </c>
      <c r="AA323">
        <v>218.15</v>
      </c>
      <c r="AB323">
        <v>263.2</v>
      </c>
      <c r="AC323" s="1">
        <f>(Table2[[#This Row],[Close Price]]/Table2[[#This Row],[Day Low]])-1</f>
        <v>1.9454382826475936E-2</v>
      </c>
      <c r="AD323" s="1">
        <f>(Table2[[#This Row],[Day High]]/Table2[[#This Row],[Close Price]])-1</f>
        <v>5.044966001316098E-3</v>
      </c>
      <c r="AE323" s="1">
        <f>(Table2[[#This Row],[Close Price]]/Table2[[#This Row],[Current Week Low]])-1</f>
        <v>1.9454382826475936E-2</v>
      </c>
      <c r="AF323" s="1">
        <f>(Table2[[#This Row],[Current Week High]]/Table2[[#This Row],[Close Price]])-1</f>
        <v>5.044966001316098E-3</v>
      </c>
      <c r="AG323" s="1">
        <f>(Table2[[#This Row],[Close Price]]/Table2[[#This Row],[Current Month Low]])-1</f>
        <v>4.492321796928711E-2</v>
      </c>
      <c r="AH323" s="1">
        <f>(Table2[[#This Row],[Current Month High]]/Table2[[#This Row],[Close Price]])-1</f>
        <v>0.15463917525773208</v>
      </c>
      <c r="AI323">
        <v>54.244351831541998</v>
      </c>
      <c r="AJ323">
        <v>79.135559921414497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-0.31</v>
      </c>
      <c r="AM323" t="s">
        <v>3214</v>
      </c>
      <c r="AN323">
        <v>-4.9000000000000004</v>
      </c>
      <c r="AO323" t="s">
        <v>3214</v>
      </c>
      <c r="AP323">
        <v>0.15439745931892801</v>
      </c>
      <c r="AQ323">
        <f>(Table2[[#This Row],[Sharpe Ratio]]-AVERAGE(Table2[Sharpe Ratio]))/_xlfn.STDEV.P(Table2[Sharpe Ratio])</f>
        <v>1.1019674421086627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305</v>
      </c>
      <c r="AT323">
        <f>_xlfn.RANK.AVG(Table2[[#This Row],[6M Return vs Nifty Z-Score]],Table2[6M Return vs Nifty Z-Score])</f>
        <v>590</v>
      </c>
      <c r="AU323">
        <f>_xlfn.RANK.AVG(Table2[[#This Row],[Sharpe Ratio Z-Score]],Table2[Sharpe Ratio Z-Score])</f>
        <v>99</v>
      </c>
      <c r="AV323">
        <f>(Table2[[#This Row],[Rank 1Y]]+Table2[[#This Row],[Rank 6M]]+Table2[[#This Row],[Rank Sharpe]])/3</f>
        <v>331.33333333333331</v>
      </c>
    </row>
    <row r="324" spans="1:48" x14ac:dyDescent="0.3">
      <c r="A324" t="s">
        <v>1810</v>
      </c>
      <c r="B324" t="s">
        <v>1811</v>
      </c>
      <c r="C324" t="s">
        <v>3179</v>
      </c>
      <c r="D324" t="s">
        <v>1454</v>
      </c>
      <c r="E324">
        <v>4455.1537970649997</v>
      </c>
      <c r="F324">
        <v>82.15</v>
      </c>
      <c r="G324">
        <v>25.045007532656602</v>
      </c>
      <c r="H324">
        <f>(Table2[[#This Row],[1Y Return vs Nifty]]-AVERAGE(Table2[1Y Return vs Nifty]))/_xlfn.STDEV.P(Table2[1Y Return vs Nifty])</f>
        <v>1.2568039016426884E-2</v>
      </c>
      <c r="I324">
        <v>-11.167430269556</v>
      </c>
      <c r="J324">
        <f>(Table2[[#This Row],[1M Return vs Nifty]]-AVERAGE(Table2[1M Return vs Nifty]))/_xlfn.STDEV.P(Table2[1M Return vs Nifty])</f>
        <v>-0.95647408786623522</v>
      </c>
      <c r="K324">
        <v>-15.3602198303099</v>
      </c>
      <c r="L324">
        <f>(Table2[[#This Row],[6M Return vs Nifty]]-AVERAGE(Table2[6M Return vs Nifty]))/_xlfn.STDEV.P(Table2[6M Return vs Nifty])</f>
        <v>-0.81101619323344287</v>
      </c>
      <c r="M324">
        <v>-0.59361100655573895</v>
      </c>
      <c r="N324">
        <f>(Table2[[#This Row],[1W Return vs Nifty]]-AVERAGE(Table2[1W Return vs Nifty]))/_xlfn.STDEV.P(Table2[1W Return vs Nifty])</f>
        <v>-0.19779359189685711</v>
      </c>
      <c r="O324">
        <v>75.16</v>
      </c>
      <c r="P324">
        <v>86.655394518868704</v>
      </c>
      <c r="Q324">
        <v>77.525348654241299</v>
      </c>
      <c r="R324">
        <v>34.261959155523201</v>
      </c>
      <c r="S324" s="1">
        <f>(Table2[[#This Row],[Close Price]]-Table2[[#This Row],[20D EMA]])/Table2[[#This Row],[20D EMA]]</f>
        <v>9.3001596593933075E-2</v>
      </c>
      <c r="T324" s="1">
        <f>(Table2[[#This Row],[Close Price]]-Table2[[#This Row],[50D EMA]])/Table2[[#This Row],[50D EMA]]</f>
        <v>-5.1992083630611995E-2</v>
      </c>
      <c r="U324" s="1">
        <f>(Table2[[#This Row],[Close Price]]-Table2[[#This Row],[200D EMA]])/Table2[[#This Row],[200D EMA]]</f>
        <v>5.9653409188578983E-2</v>
      </c>
      <c r="V324">
        <v>0.75175701071804502</v>
      </c>
      <c r="W324">
        <v>81.8</v>
      </c>
      <c r="X324">
        <v>83.79</v>
      </c>
      <c r="Y324">
        <v>81.7</v>
      </c>
      <c r="Z324">
        <v>84.56</v>
      </c>
      <c r="AA324">
        <v>81.7</v>
      </c>
      <c r="AB324">
        <v>84.56</v>
      </c>
      <c r="AC324" s="1">
        <f>(Table2[[#This Row],[Close Price]]/Table2[[#This Row],[Day Low]])-1</f>
        <v>4.2787286063570296E-3</v>
      </c>
      <c r="AD324" s="1">
        <f>(Table2[[#This Row],[Day High]]/Table2[[#This Row],[Close Price]])-1</f>
        <v>1.9963481436396924E-2</v>
      </c>
      <c r="AE324" s="1">
        <f>(Table2[[#This Row],[Close Price]]/Table2[[#This Row],[Current Week Low]])-1</f>
        <v>5.5079559363524488E-3</v>
      </c>
      <c r="AF324" s="1">
        <f>(Table2[[#This Row],[Current Week High]]/Table2[[#This Row],[Close Price]])-1</f>
        <v>2.9336579427875709E-2</v>
      </c>
      <c r="AG324" s="1">
        <f>(Table2[[#This Row],[Close Price]]/Table2[[#This Row],[Current Month Low]])-1</f>
        <v>5.5079559363524488E-3</v>
      </c>
      <c r="AH324" s="1">
        <f>(Table2[[#This Row],[Current Month High]]/Table2[[#This Row],[Close Price]])-1</f>
        <v>2.9336579427875709E-2</v>
      </c>
      <c r="AI324">
        <v>25.6847230675593</v>
      </c>
      <c r="AJ324">
        <v>91.491841491841498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0.01</v>
      </c>
      <c r="AM324" t="s">
        <v>3215</v>
      </c>
      <c r="AN324">
        <v>-7.56</v>
      </c>
      <c r="AO324" t="s">
        <v>3214</v>
      </c>
      <c r="AP324">
        <v>0.153747035079284</v>
      </c>
      <c r="AQ324">
        <f>(Table2[[#This Row],[Sharpe Ratio]]-AVERAGE(Table2[Sharpe Ratio]))/_xlfn.STDEV.P(Table2[Sharpe Ratio])</f>
        <v>1.0944639083853946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301</v>
      </c>
      <c r="AT324">
        <f>_xlfn.RANK.AVG(Table2[[#This Row],[6M Return vs Nifty Z-Score]],Table2[6M Return vs Nifty Z-Score])</f>
        <v>592</v>
      </c>
      <c r="AU324">
        <f>_xlfn.RANK.AVG(Table2[[#This Row],[Sharpe Ratio Z-Score]],Table2[Sharpe Ratio Z-Score])</f>
        <v>101</v>
      </c>
      <c r="AV324">
        <f>(Table2[[#This Row],[Rank 1Y]]+Table2[[#This Row],[Rank 6M]]+Table2[[#This Row],[Rank Sharpe]])/3</f>
        <v>331.33333333333331</v>
      </c>
    </row>
    <row r="325" spans="1:48" x14ac:dyDescent="0.3">
      <c r="A325" t="s">
        <v>1657</v>
      </c>
      <c r="B325" t="s">
        <v>1658</v>
      </c>
      <c r="C325" t="s">
        <v>3183</v>
      </c>
      <c r="D325" t="s">
        <v>472</v>
      </c>
      <c r="E325">
        <v>5452.0367488399997</v>
      </c>
      <c r="F325">
        <v>2066.6</v>
      </c>
      <c r="G325">
        <v>-14.855241609448299</v>
      </c>
      <c r="H325">
        <f>(Table2[[#This Row],[1Y Return vs Nifty]]-AVERAGE(Table2[1Y Return vs Nifty]))/_xlfn.STDEV.P(Table2[1Y Return vs Nifty])</f>
        <v>-0.65715121380586072</v>
      </c>
      <c r="I325">
        <v>40.590179157698302</v>
      </c>
      <c r="J325">
        <f>(Table2[[#This Row],[1M Return vs Nifty]]-AVERAGE(Table2[1M Return vs Nifty]))/_xlfn.STDEV.P(Table2[1M Return vs Nifty])</f>
        <v>3.8457100514261326</v>
      </c>
      <c r="K325">
        <v>51.576087289675201</v>
      </c>
      <c r="L325">
        <f>(Table2[[#This Row],[6M Return vs Nifty]]-AVERAGE(Table2[6M Return vs Nifty]))/_xlfn.STDEV.P(Table2[6M Return vs Nifty])</f>
        <v>1.2841557583127141</v>
      </c>
      <c r="M325">
        <v>-5.5883731704498203</v>
      </c>
      <c r="N325">
        <f>(Table2[[#This Row],[1W Return vs Nifty]]-AVERAGE(Table2[1W Return vs Nifty]))/_xlfn.STDEV.P(Table2[1W Return vs Nifty])</f>
        <v>-1.1774807672158949</v>
      </c>
      <c r="O325">
        <v>1524.92</v>
      </c>
      <c r="P325">
        <v>1751.37653011464</v>
      </c>
      <c r="Q325">
        <v>1577.5809600227401</v>
      </c>
      <c r="R325">
        <v>56.2859098913598</v>
      </c>
      <c r="S325" s="1">
        <f>(Table2[[#This Row],[Close Price]]-Table2[[#This Row],[20D EMA]])/Table2[[#This Row],[20D EMA]]</f>
        <v>0.35521863442016616</v>
      </c>
      <c r="T325" s="1">
        <f>(Table2[[#This Row],[Close Price]]-Table2[[#This Row],[50D EMA]])/Table2[[#This Row],[50D EMA]]</f>
        <v>0.17998612203894632</v>
      </c>
      <c r="U325" s="1">
        <f>(Table2[[#This Row],[Close Price]]-Table2[[#This Row],[200D EMA]])/Table2[[#This Row],[200D EMA]]</f>
        <v>0.30998031313094121</v>
      </c>
      <c r="V325">
        <v>3.1096027912572799</v>
      </c>
      <c r="W325">
        <v>2055</v>
      </c>
      <c r="X325">
        <v>2230</v>
      </c>
      <c r="Y325">
        <v>2041.2</v>
      </c>
      <c r="Z325">
        <v>2182.25</v>
      </c>
      <c r="AA325">
        <v>2041.2</v>
      </c>
      <c r="AB325">
        <v>2182.25</v>
      </c>
      <c r="AC325" s="1">
        <f>(Table2[[#This Row],[Close Price]]/Table2[[#This Row],[Day Low]])-1</f>
        <v>5.6447688564476017E-3</v>
      </c>
      <c r="AD325" s="1">
        <f>(Table2[[#This Row],[Day High]]/Table2[[#This Row],[Close Price]])-1</f>
        <v>7.9067066679570308E-2</v>
      </c>
      <c r="AE325" s="1">
        <f>(Table2[[#This Row],[Close Price]]/Table2[[#This Row],[Current Week Low]])-1</f>
        <v>1.244366059180857E-2</v>
      </c>
      <c r="AF325" s="1">
        <f>(Table2[[#This Row],[Current Week High]]/Table2[[#This Row],[Close Price]])-1</f>
        <v>5.5961482628472003E-2</v>
      </c>
      <c r="AG325" s="1">
        <f>(Table2[[#This Row],[Close Price]]/Table2[[#This Row],[Current Month Low]])-1</f>
        <v>1.244366059180857E-2</v>
      </c>
      <c r="AH325" s="1">
        <f>(Table2[[#This Row],[Current Month High]]/Table2[[#This Row],[Close Price]])-1</f>
        <v>5.5961482628472003E-2</v>
      </c>
      <c r="AI325">
        <v>15.6488918997387</v>
      </c>
      <c r="AJ325">
        <v>75.731292517006693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0.19</v>
      </c>
      <c r="AM325" t="s">
        <v>3215</v>
      </c>
      <c r="AN325">
        <v>33.76</v>
      </c>
      <c r="AO325" t="s">
        <v>3215</v>
      </c>
      <c r="AP325">
        <v>4.5823759050677003E-2</v>
      </c>
      <c r="AQ325">
        <f>(Table2[[#This Row],[Sharpe Ratio]]-AVERAGE(Table2[Sharpe Ratio]))/_xlfn.STDEV.P(Table2[Sharpe Ratio])</f>
        <v>-0.15057877583167875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543</v>
      </c>
      <c r="AT325">
        <f>_xlfn.RANK.AVG(Table2[[#This Row],[6M Return vs Nifty Z-Score]],Table2[6M Return vs Nifty Z-Score])</f>
        <v>72</v>
      </c>
      <c r="AU325">
        <f>_xlfn.RANK.AVG(Table2[[#This Row],[Sharpe Ratio Z-Score]],Table2[Sharpe Ratio Z-Score])</f>
        <v>380</v>
      </c>
      <c r="AV325">
        <f>(Table2[[#This Row],[Rank 1Y]]+Table2[[#This Row],[Rank 6M]]+Table2[[#This Row],[Rank Sharpe]])/3</f>
        <v>331.66666666666669</v>
      </c>
    </row>
    <row r="326" spans="1:48" x14ac:dyDescent="0.3">
      <c r="A326" t="s">
        <v>255</v>
      </c>
      <c r="B326" t="s">
        <v>256</v>
      </c>
      <c r="C326" t="s">
        <v>3169</v>
      </c>
      <c r="D326" t="s">
        <v>43</v>
      </c>
      <c r="E326">
        <v>107565.87696912</v>
      </c>
      <c r="F326">
        <v>2174.4</v>
      </c>
      <c r="G326">
        <v>35.157593152999397</v>
      </c>
      <c r="H326">
        <f>(Table2[[#This Row],[1Y Return vs Nifty]]-AVERAGE(Table2[1Y Return vs Nifty]))/_xlfn.STDEV.P(Table2[1Y Return vs Nifty])</f>
        <v>0.18230615923810189</v>
      </c>
      <c r="I326">
        <v>2.0643553997902502</v>
      </c>
      <c r="J326">
        <f>(Table2[[#This Row],[1M Return vs Nifty]]-AVERAGE(Table2[1M Return vs Nifty]))/_xlfn.STDEV.P(Table2[1M Return vs Nifty])</f>
        <v>0.27119990981247544</v>
      </c>
      <c r="K326">
        <v>12.4635794357575</v>
      </c>
      <c r="L326">
        <f>(Table2[[#This Row],[6M Return vs Nifty]]-AVERAGE(Table2[6M Return vs Nifty]))/_xlfn.STDEV.P(Table2[6M Return vs Nifty])</f>
        <v>5.9895966638455665E-2</v>
      </c>
      <c r="M326">
        <v>0.35591985314435198</v>
      </c>
      <c r="N326">
        <f>(Table2[[#This Row],[1W Return vs Nifty]]-AVERAGE(Table2[1W Return vs Nifty]))/_xlfn.STDEV.P(Table2[1W Return vs Nifty])</f>
        <v>-1.1549847891919074E-2</v>
      </c>
      <c r="O326">
        <v>2185.4899999999998</v>
      </c>
      <c r="P326">
        <v>2089.9074455589698</v>
      </c>
      <c r="Q326">
        <v>1794.2178010457501</v>
      </c>
      <c r="R326">
        <v>43.746998976114</v>
      </c>
      <c r="S326" s="1">
        <f>(Table2[[#This Row],[Close Price]]-Table2[[#This Row],[20D EMA]])/Table2[[#This Row],[20D EMA]]</f>
        <v>-5.0743769131863757E-3</v>
      </c>
      <c r="T326" s="1">
        <f>(Table2[[#This Row],[Close Price]]-Table2[[#This Row],[50D EMA]])/Table2[[#This Row],[50D EMA]]</f>
        <v>4.0428849909394805E-2</v>
      </c>
      <c r="U326" s="1">
        <f>(Table2[[#This Row],[Close Price]]-Table2[[#This Row],[200D EMA]])/Table2[[#This Row],[200D EMA]]</f>
        <v>0.21189300358778229</v>
      </c>
      <c r="V326">
        <v>1.0781296127194899</v>
      </c>
      <c r="W326">
        <v>2157.5</v>
      </c>
      <c r="X326">
        <v>2239.8000000000002</v>
      </c>
      <c r="Y326">
        <v>2157.5</v>
      </c>
      <c r="Z326">
        <v>2239.8000000000002</v>
      </c>
      <c r="AA326">
        <v>2076.5</v>
      </c>
      <c r="AB326">
        <v>2301.9</v>
      </c>
      <c r="AC326" s="1">
        <f>(Table2[[#This Row],[Close Price]]/Table2[[#This Row],[Day Low]])-1</f>
        <v>7.8331402085747293E-3</v>
      </c>
      <c r="AD326" s="1">
        <f>(Table2[[#This Row],[Day High]]/Table2[[#This Row],[Close Price]])-1</f>
        <v>3.0077262693156692E-2</v>
      </c>
      <c r="AE326" s="1">
        <f>(Table2[[#This Row],[Close Price]]/Table2[[#This Row],[Current Week Low]])-1</f>
        <v>7.8331402085747293E-3</v>
      </c>
      <c r="AF326" s="1">
        <f>(Table2[[#This Row],[Current Week High]]/Table2[[#This Row],[Close Price]])-1</f>
        <v>3.0077262693156692E-2</v>
      </c>
      <c r="AG326" s="1">
        <f>(Table2[[#This Row],[Close Price]]/Table2[[#This Row],[Current Month Low]])-1</f>
        <v>4.7146640982422383E-2</v>
      </c>
      <c r="AH326" s="1">
        <f>(Table2[[#This Row],[Current Month High]]/Table2[[#This Row],[Close Price]])-1</f>
        <v>5.8636865342163391E-2</v>
      </c>
      <c r="AI326">
        <v>5.8636865342163302</v>
      </c>
      <c r="AJ326">
        <v>69.082426127527199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0.12</v>
      </c>
      <c r="AM326" t="s">
        <v>3215</v>
      </c>
      <c r="AN326">
        <v>2.4500000000000002</v>
      </c>
      <c r="AO326" t="s">
        <v>3215</v>
      </c>
      <c r="AP326">
        <v>1.5723544321168001E-2</v>
      </c>
      <c r="AQ326">
        <f>(Table2[[#This Row],[Sharpe Ratio]]-AVERAGE(Table2[Sharpe Ratio]))/_xlfn.STDEV.P(Table2[Sharpe Ratio])</f>
        <v>-0.49782594550066173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4.0262422964521972E-3</v>
      </c>
      <c r="AS326">
        <f>_xlfn.RANK.AVG(Table2[[#This Row],[1Y Return vs Nifty Z-Score]],Table2[1Y Return vs Nifty Z-Score])</f>
        <v>241</v>
      </c>
      <c r="AT326">
        <f>_xlfn.RANK.AVG(Table2[[#This Row],[6M Return vs Nifty Z-Score]],Table2[6M Return vs Nifty Z-Score])</f>
        <v>294</v>
      </c>
      <c r="AU326">
        <f>_xlfn.RANK.AVG(Table2[[#This Row],[Sharpe Ratio Z-Score]],Table2[Sharpe Ratio Z-Score])</f>
        <v>461</v>
      </c>
      <c r="AV326">
        <f>(Table2[[#This Row],[Rank 1Y]]+Table2[[#This Row],[Rank 6M]]+Table2[[#This Row],[Rank Sharpe]])/3</f>
        <v>332</v>
      </c>
    </row>
    <row r="327" spans="1:48" x14ac:dyDescent="0.3">
      <c r="A327" t="s">
        <v>803</v>
      </c>
      <c r="B327" t="s">
        <v>804</v>
      </c>
      <c r="C327" t="s">
        <v>3169</v>
      </c>
      <c r="D327" t="s">
        <v>228</v>
      </c>
      <c r="E327">
        <v>20728.528272200001</v>
      </c>
      <c r="F327">
        <v>719</v>
      </c>
      <c r="G327">
        <v>32.7053311530305</v>
      </c>
      <c r="H327">
        <f>(Table2[[#This Row],[1Y Return vs Nifty]]-AVERAGE(Table2[1Y Return vs Nifty]))/_xlfn.STDEV.P(Table2[1Y Return vs Nifty])</f>
        <v>0.14114533669550311</v>
      </c>
      <c r="I327">
        <v>-0.37241795922304399</v>
      </c>
      <c r="J327">
        <f>(Table2[[#This Row],[1M Return vs Nifty]]-AVERAGE(Table2[1M Return vs Nifty]))/_xlfn.STDEV.P(Table2[1M Return vs Nifty])</f>
        <v>4.5110751035719314E-2</v>
      </c>
      <c r="K327">
        <v>39.637011440788498</v>
      </c>
      <c r="L327">
        <f>(Table2[[#This Row],[6M Return vs Nifty]]-AVERAGE(Table2[6M Return vs Nifty]))/_xlfn.STDEV.P(Table2[6M Return vs Nifty])</f>
        <v>0.91045099445219002</v>
      </c>
      <c r="M327">
        <v>-3.70799263298384</v>
      </c>
      <c r="N327">
        <f>(Table2[[#This Row],[1W Return vs Nifty]]-AVERAGE(Table2[1W Return vs Nifty]))/_xlfn.STDEV.P(Table2[1W Return vs Nifty])</f>
        <v>-0.80865746055443954</v>
      </c>
      <c r="O327">
        <v>738.09</v>
      </c>
      <c r="P327">
        <v>716.557433769721</v>
      </c>
      <c r="Q327">
        <v>603.23965596231005</v>
      </c>
      <c r="R327">
        <v>33.603503619939602</v>
      </c>
      <c r="S327" s="1">
        <f>(Table2[[#This Row],[Close Price]]-Table2[[#This Row],[20D EMA]])/Table2[[#This Row],[20D EMA]]</f>
        <v>-2.5864054519096628E-2</v>
      </c>
      <c r="T327" s="1">
        <f>(Table2[[#This Row],[Close Price]]-Table2[[#This Row],[50D EMA]])/Table2[[#This Row],[50D EMA]]</f>
        <v>3.4087515042987644E-3</v>
      </c>
      <c r="U327" s="1">
        <f>(Table2[[#This Row],[Close Price]]-Table2[[#This Row],[200D EMA]])/Table2[[#This Row],[200D EMA]]</f>
        <v>0.19189776881134379</v>
      </c>
      <c r="V327">
        <v>1.0927492489278301</v>
      </c>
      <c r="W327">
        <v>715</v>
      </c>
      <c r="X327">
        <v>738.75</v>
      </c>
      <c r="Y327">
        <v>715</v>
      </c>
      <c r="Z327">
        <v>738.75</v>
      </c>
      <c r="AA327">
        <v>715</v>
      </c>
      <c r="AB327">
        <v>774.9</v>
      </c>
      <c r="AC327" s="1">
        <f>(Table2[[#This Row],[Close Price]]/Table2[[#This Row],[Day Low]])-1</f>
        <v>5.5944055944054938E-3</v>
      </c>
      <c r="AD327" s="1">
        <f>(Table2[[#This Row],[Day High]]/Table2[[#This Row],[Close Price]])-1</f>
        <v>2.7468706536856846E-2</v>
      </c>
      <c r="AE327" s="1">
        <f>(Table2[[#This Row],[Close Price]]/Table2[[#This Row],[Current Week Low]])-1</f>
        <v>5.5944055944054938E-3</v>
      </c>
      <c r="AF327" s="1">
        <f>(Table2[[#This Row],[Current Week High]]/Table2[[#This Row],[Close Price]])-1</f>
        <v>2.7468706536856846E-2</v>
      </c>
      <c r="AG327" s="1">
        <f>(Table2[[#This Row],[Close Price]]/Table2[[#This Row],[Current Month Low]])-1</f>
        <v>5.5944055944054938E-3</v>
      </c>
      <c r="AH327" s="1">
        <f>(Table2[[#This Row],[Current Month High]]/Table2[[#This Row],[Close Price]])-1</f>
        <v>7.7746870653685685E-2</v>
      </c>
      <c r="AI327">
        <v>7.7885952712100002</v>
      </c>
      <c r="AJ327">
        <v>69.9763593380614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0.03</v>
      </c>
      <c r="AM327" t="s">
        <v>3215</v>
      </c>
      <c r="AN327">
        <v>-4.6900000000000004</v>
      </c>
      <c r="AO327" t="s">
        <v>3214</v>
      </c>
      <c r="AP327">
        <v>-3.4668308479481998E-2</v>
      </c>
      <c r="AQ327">
        <f>(Table2[[#This Row],[Sharpe Ratio]]-AVERAGE(Table2[Sharpe Ratio]))/_xlfn.STDEV.P(Table2[Sharpe Ratio])</f>
        <v>-1.0791649298450821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-0.7911153082161092</v>
      </c>
      <c r="AS327">
        <f>_xlfn.RANK.AVG(Table2[[#This Row],[1Y Return vs Nifty Z-Score]],Table2[1Y Return vs Nifty Z-Score])</f>
        <v>257</v>
      </c>
      <c r="AT327">
        <f>_xlfn.RANK.AVG(Table2[[#This Row],[6M Return vs Nifty Z-Score]],Table2[6M Return vs Nifty Z-Score])</f>
        <v>111</v>
      </c>
      <c r="AU327">
        <f>_xlfn.RANK.AVG(Table2[[#This Row],[Sharpe Ratio Z-Score]],Table2[Sharpe Ratio Z-Score])</f>
        <v>628</v>
      </c>
      <c r="AV327">
        <f>(Table2[[#This Row],[Rank 1Y]]+Table2[[#This Row],[Rank 6M]]+Table2[[#This Row],[Rank Sharpe]])/3</f>
        <v>332</v>
      </c>
    </row>
    <row r="328" spans="1:48" x14ac:dyDescent="0.3">
      <c r="A328" t="s">
        <v>952</v>
      </c>
      <c r="B328" t="s">
        <v>953</v>
      </c>
      <c r="C328" t="s">
        <v>3178</v>
      </c>
      <c r="D328" t="s">
        <v>332</v>
      </c>
      <c r="E328">
        <v>16236.72676046</v>
      </c>
      <c r="F328">
        <v>4809.1000000000004</v>
      </c>
      <c r="G328">
        <v>32.469776448453601</v>
      </c>
      <c r="H328">
        <f>(Table2[[#This Row],[1Y Return vs Nifty]]-AVERAGE(Table2[1Y Return vs Nifty]))/_xlfn.STDEV.P(Table2[1Y Return vs Nifty])</f>
        <v>0.13719158893352379</v>
      </c>
      <c r="I328">
        <v>-1.0033296596558601</v>
      </c>
      <c r="J328">
        <f>(Table2[[#This Row],[1M Return vs Nifty]]-AVERAGE(Table2[1M Return vs Nifty]))/_xlfn.STDEV.P(Table2[1M Return vs Nifty])</f>
        <v>-1.3426615636340551E-2</v>
      </c>
      <c r="K328">
        <v>14.7536704501744</v>
      </c>
      <c r="L328">
        <f>(Table2[[#This Row],[6M Return vs Nifty]]-AVERAGE(Table2[6M Return vs Nifty]))/_xlfn.STDEV.P(Table2[6M Return vs Nifty])</f>
        <v>0.13157805766408381</v>
      </c>
      <c r="M328">
        <v>5.75293412438897</v>
      </c>
      <c r="N328">
        <f>(Table2[[#This Row],[1W Return vs Nifty]]-AVERAGE(Table2[1W Return vs Nifty]))/_xlfn.STDEV.P(Table2[1W Return vs Nifty])</f>
        <v>1.0470362254897922</v>
      </c>
      <c r="O328">
        <v>4588.82</v>
      </c>
      <c r="P328">
        <v>4443.3399079890296</v>
      </c>
      <c r="Q328">
        <v>3937.9842699116298</v>
      </c>
      <c r="R328">
        <v>60.056648242779602</v>
      </c>
      <c r="S328" s="1">
        <f>(Table2[[#This Row],[Close Price]]-Table2[[#This Row],[20D EMA]])/Table2[[#This Row],[20D EMA]]</f>
        <v>4.8003626204558184E-2</v>
      </c>
      <c r="T328" s="1">
        <f>(Table2[[#This Row],[Close Price]]-Table2[[#This Row],[50D EMA]])/Table2[[#This Row],[50D EMA]]</f>
        <v>8.2316478051418479E-2</v>
      </c>
      <c r="U328" s="1">
        <f>(Table2[[#This Row],[Close Price]]-Table2[[#This Row],[200D EMA]])/Table2[[#This Row],[200D EMA]]</f>
        <v>0.2212085347176663</v>
      </c>
      <c r="V328">
        <v>3.0626500564060901</v>
      </c>
      <c r="W328">
        <v>4580</v>
      </c>
      <c r="X328">
        <v>4848.55</v>
      </c>
      <c r="Y328">
        <v>4580</v>
      </c>
      <c r="Z328">
        <v>4848.55</v>
      </c>
      <c r="AA328">
        <v>4266.1000000000004</v>
      </c>
      <c r="AB328">
        <v>5361.15</v>
      </c>
      <c r="AC328" s="1">
        <f>(Table2[[#This Row],[Close Price]]/Table2[[#This Row],[Day Low]])-1</f>
        <v>5.0021834061135362E-2</v>
      </c>
      <c r="AD328" s="1">
        <f>(Table2[[#This Row],[Day High]]/Table2[[#This Row],[Close Price]])-1</f>
        <v>8.2031981035952661E-3</v>
      </c>
      <c r="AE328" s="1">
        <f>(Table2[[#This Row],[Close Price]]/Table2[[#This Row],[Current Week Low]])-1</f>
        <v>5.0021834061135362E-2</v>
      </c>
      <c r="AF328" s="1">
        <f>(Table2[[#This Row],[Current Week High]]/Table2[[#This Row],[Close Price]])-1</f>
        <v>8.2031981035952661E-3</v>
      </c>
      <c r="AG328" s="1">
        <f>(Table2[[#This Row],[Close Price]]/Table2[[#This Row],[Current Month Low]])-1</f>
        <v>0.1272825297109772</v>
      </c>
      <c r="AH328" s="1">
        <f>(Table2[[#This Row],[Current Month High]]/Table2[[#This Row],[Close Price]])-1</f>
        <v>0.1147927886714768</v>
      </c>
      <c r="AI328">
        <v>11.479278867147601</v>
      </c>
      <c r="AJ328">
        <v>76.736921409014897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-7.0000000000000007E-2</v>
      </c>
      <c r="AM328" t="s">
        <v>3214</v>
      </c>
      <c r="AN328">
        <v>6.83</v>
      </c>
      <c r="AO328" t="s">
        <v>3215</v>
      </c>
      <c r="AP328">
        <v>1.3702821366616999E-2</v>
      </c>
      <c r="AQ328">
        <f>(Table2[[#This Row],[Sharpe Ratio]]-AVERAGE(Table2[Sharpe Ratio]))/_xlfn.STDEV.P(Table2[Sharpe Ratio])</f>
        <v>-0.52113775018240949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0.78124150626864974</v>
      </c>
      <c r="AS328">
        <f>_xlfn.RANK.AVG(Table2[[#This Row],[1Y Return vs Nifty Z-Score]],Table2[1Y Return vs Nifty Z-Score])</f>
        <v>259</v>
      </c>
      <c r="AT328">
        <f>_xlfn.RANK.AVG(Table2[[#This Row],[6M Return vs Nifty Z-Score]],Table2[6M Return vs Nifty Z-Score])</f>
        <v>272</v>
      </c>
      <c r="AU328">
        <f>_xlfn.RANK.AVG(Table2[[#This Row],[Sharpe Ratio Z-Score]],Table2[Sharpe Ratio Z-Score])</f>
        <v>469</v>
      </c>
      <c r="AV328">
        <f>(Table2[[#This Row],[Rank 1Y]]+Table2[[#This Row],[Rank 6M]]+Table2[[#This Row],[Rank Sharpe]])/3</f>
        <v>333.33333333333331</v>
      </c>
    </row>
    <row r="329" spans="1:48" x14ac:dyDescent="0.3">
      <c r="A329" t="s">
        <v>1414</v>
      </c>
      <c r="B329" t="s">
        <v>1415</v>
      </c>
      <c r="C329" t="s">
        <v>3188</v>
      </c>
      <c r="D329" t="s">
        <v>1416</v>
      </c>
      <c r="E329">
        <v>7848.4945802499997</v>
      </c>
      <c r="F329">
        <v>638.45000000000005</v>
      </c>
      <c r="G329">
        <v>-11.6918731160769</v>
      </c>
      <c r="H329">
        <f>(Table2[[#This Row],[1Y Return vs Nifty]]-AVERAGE(Table2[1Y Return vs Nifty]))/_xlfn.STDEV.P(Table2[1Y Return vs Nifty])</f>
        <v>-0.60405458335032225</v>
      </c>
      <c r="I329">
        <v>-5.9710203174777901</v>
      </c>
      <c r="J329">
        <f>(Table2[[#This Row],[1M Return vs Nifty]]-AVERAGE(Table2[1M Return vs Nifty]))/_xlfn.STDEV.P(Table2[1M Return vs Nifty])</f>
        <v>-0.47433981371270839</v>
      </c>
      <c r="K329">
        <v>7.6010550478351604</v>
      </c>
      <c r="L329">
        <f>(Table2[[#This Row],[6M Return vs Nifty]]-AVERAGE(Table2[6M Return vs Nifty]))/_xlfn.STDEV.P(Table2[6M Return vs Nifty])</f>
        <v>-9.2305807699379946E-2</v>
      </c>
      <c r="M329">
        <v>-4.5364752089304297</v>
      </c>
      <c r="N329">
        <f>(Table2[[#This Row],[1W Return vs Nifty]]-AVERAGE(Table2[1W Return vs Nifty]))/_xlfn.STDEV.P(Table2[1W Return vs Nifty])</f>
        <v>-0.97115844218223402</v>
      </c>
      <c r="O329">
        <v>661.47</v>
      </c>
      <c r="P329">
        <v>656.60662691733603</v>
      </c>
      <c r="Q329">
        <v>585.07714053800703</v>
      </c>
      <c r="R329">
        <v>32.015565429809399</v>
      </c>
      <c r="S329" s="1">
        <f>(Table2[[#This Row],[Close Price]]-Table2[[#This Row],[20D EMA]])/Table2[[#This Row],[20D EMA]]</f>
        <v>-3.4801275945999036E-2</v>
      </c>
      <c r="T329" s="1">
        <f>(Table2[[#This Row],[Close Price]]-Table2[[#This Row],[50D EMA]])/Table2[[#This Row],[50D EMA]]</f>
        <v>-2.7652213932988261E-2</v>
      </c>
      <c r="U329" s="1">
        <f>(Table2[[#This Row],[Close Price]]-Table2[[#This Row],[200D EMA]])/Table2[[#This Row],[200D EMA]]</f>
        <v>9.1223628072212945E-2</v>
      </c>
      <c r="V329">
        <v>1.07477681665533</v>
      </c>
      <c r="W329">
        <v>632.1</v>
      </c>
      <c r="X329">
        <v>650.5</v>
      </c>
      <c r="Y329">
        <v>632.1</v>
      </c>
      <c r="Z329">
        <v>650.5</v>
      </c>
      <c r="AA329">
        <v>632.1</v>
      </c>
      <c r="AB329">
        <v>709.15</v>
      </c>
      <c r="AC329" s="1">
        <f>(Table2[[#This Row],[Close Price]]/Table2[[#This Row],[Day Low]])-1</f>
        <v>1.0045878816642873E-2</v>
      </c>
      <c r="AD329" s="1">
        <f>(Table2[[#This Row],[Day High]]/Table2[[#This Row],[Close Price]])-1</f>
        <v>1.8873835069308509E-2</v>
      </c>
      <c r="AE329" s="1">
        <f>(Table2[[#This Row],[Close Price]]/Table2[[#This Row],[Current Week Low]])-1</f>
        <v>1.0045878816642873E-2</v>
      </c>
      <c r="AF329" s="1">
        <f>(Table2[[#This Row],[Current Week High]]/Table2[[#This Row],[Close Price]])-1</f>
        <v>1.8873835069308509E-2</v>
      </c>
      <c r="AG329" s="1">
        <f>(Table2[[#This Row],[Close Price]]/Table2[[#This Row],[Current Month Low]])-1</f>
        <v>1.0045878816642873E-2</v>
      </c>
      <c r="AH329" s="1">
        <f>(Table2[[#This Row],[Current Month High]]/Table2[[#This Row],[Close Price]])-1</f>
        <v>0.11073694102905463</v>
      </c>
      <c r="AI329">
        <v>20.353982300884901</v>
      </c>
      <c r="AJ329">
        <v>56.886595404840897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-0.09</v>
      </c>
      <c r="AM329" t="s">
        <v>3214</v>
      </c>
      <c r="AN329">
        <v>-4.13</v>
      </c>
      <c r="AO329" t="s">
        <v>3214</v>
      </c>
      <c r="AP329">
        <v>0.12945827837662699</v>
      </c>
      <c r="AQ329">
        <f>(Table2[[#This Row],[Sharpe Ratio]]-AVERAGE(Table2[Sharpe Ratio]))/_xlfn.STDEV.P(Table2[Sharpe Ratio])</f>
        <v>0.81425986015620888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-1.3275987867884358</v>
      </c>
      <c r="AS329">
        <f>_xlfn.RANK.AVG(Table2[[#This Row],[1Y Return vs Nifty Z-Score]],Table2[1Y Return vs Nifty Z-Score])</f>
        <v>515</v>
      </c>
      <c r="AT329">
        <f>_xlfn.RANK.AVG(Table2[[#This Row],[6M Return vs Nifty Z-Score]],Table2[6M Return vs Nifty Z-Score])</f>
        <v>345</v>
      </c>
      <c r="AU329">
        <f>_xlfn.RANK.AVG(Table2[[#This Row],[Sharpe Ratio Z-Score]],Table2[Sharpe Ratio Z-Score])</f>
        <v>142</v>
      </c>
      <c r="AV329">
        <f>(Table2[[#This Row],[Rank 1Y]]+Table2[[#This Row],[Rank 6M]]+Table2[[#This Row],[Rank Sharpe]])/3</f>
        <v>334</v>
      </c>
    </row>
    <row r="330" spans="1:48" x14ac:dyDescent="0.3">
      <c r="A330" t="s">
        <v>1943</v>
      </c>
      <c r="B330" t="s">
        <v>1944</v>
      </c>
      <c r="C330" t="s">
        <v>3181</v>
      </c>
      <c r="D330" t="s">
        <v>124</v>
      </c>
      <c r="E330">
        <v>3723.535488</v>
      </c>
      <c r="F330">
        <v>646.4</v>
      </c>
      <c r="G330">
        <v>-7.0277957225946199</v>
      </c>
      <c r="H330">
        <f>(Table2[[#This Row],[1Y Return vs Nifty]]-AVERAGE(Table2[1Y Return vs Nifty]))/_xlfn.STDEV.P(Table2[1Y Return vs Nifty])</f>
        <v>-0.52576879581191671</v>
      </c>
      <c r="I330">
        <v>9.9614683371041703</v>
      </c>
      <c r="J330">
        <f>(Table2[[#This Row],[1M Return vs Nifty]]-AVERAGE(Table2[1M Return vs Nifty]))/_xlfn.STDEV.P(Table2[1M Return vs Nifty])</f>
        <v>1.0039113103857782</v>
      </c>
      <c r="K330">
        <v>4.3437712273334199</v>
      </c>
      <c r="L330">
        <f>(Table2[[#This Row],[6M Return vs Nifty]]-AVERAGE(Table2[6M Return vs Nifty]))/_xlfn.STDEV.P(Table2[6M Return vs Nifty])</f>
        <v>-0.19426198055348037</v>
      </c>
      <c r="M330">
        <v>3.2462276388965901</v>
      </c>
      <c r="N330">
        <f>(Table2[[#This Row],[1W Return vs Nifty]]-AVERAGE(Table2[1W Return vs Nifty]))/_xlfn.STDEV.P(Table2[1W Return vs Nifty])</f>
        <v>0.55536352606113137</v>
      </c>
      <c r="O330">
        <v>565.94000000000005</v>
      </c>
      <c r="P330">
        <v>590.90902531495897</v>
      </c>
      <c r="Q330">
        <v>570.08312304412595</v>
      </c>
      <c r="R330">
        <v>73.200008567100895</v>
      </c>
      <c r="S330" s="1">
        <f>(Table2[[#This Row],[Close Price]]-Table2[[#This Row],[20D EMA]])/Table2[[#This Row],[20D EMA]]</f>
        <v>0.14217054811464097</v>
      </c>
      <c r="T330" s="1">
        <f>(Table2[[#This Row],[Close Price]]-Table2[[#This Row],[50D EMA]])/Table2[[#This Row],[50D EMA]]</f>
        <v>9.3907813737425821E-2</v>
      </c>
      <c r="U330" s="1">
        <f>(Table2[[#This Row],[Close Price]]-Table2[[#This Row],[200D EMA]])/Table2[[#This Row],[200D EMA]]</f>
        <v>0.13386973560690182</v>
      </c>
      <c r="V330">
        <v>1.2508209153133401</v>
      </c>
      <c r="W330">
        <v>635</v>
      </c>
      <c r="X330">
        <v>654.45000000000005</v>
      </c>
      <c r="Y330">
        <v>629</v>
      </c>
      <c r="Z330">
        <v>659</v>
      </c>
      <c r="AA330">
        <v>629</v>
      </c>
      <c r="AB330">
        <v>659</v>
      </c>
      <c r="AC330" s="1">
        <f>(Table2[[#This Row],[Close Price]]/Table2[[#This Row],[Day Low]])-1</f>
        <v>1.7952755905511708E-2</v>
      </c>
      <c r="AD330" s="1">
        <f>(Table2[[#This Row],[Day High]]/Table2[[#This Row],[Close Price]])-1</f>
        <v>1.2453589108911034E-2</v>
      </c>
      <c r="AE330" s="1">
        <f>(Table2[[#This Row],[Close Price]]/Table2[[#This Row],[Current Week Low]])-1</f>
        <v>2.7662957074721772E-2</v>
      </c>
      <c r="AF330" s="1">
        <f>(Table2[[#This Row],[Current Week High]]/Table2[[#This Row],[Close Price]])-1</f>
        <v>1.9492574257425677E-2</v>
      </c>
      <c r="AG330" s="1">
        <f>(Table2[[#This Row],[Close Price]]/Table2[[#This Row],[Current Month Low]])-1</f>
        <v>2.7662957074721772E-2</v>
      </c>
      <c r="AH330" s="1">
        <f>(Table2[[#This Row],[Current Month High]]/Table2[[#This Row],[Close Price]])-1</f>
        <v>1.9492574257425677E-2</v>
      </c>
      <c r="AI330">
        <v>7.0467202970297</v>
      </c>
      <c r="AJ330">
        <v>40.521739130434703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-0.01</v>
      </c>
      <c r="AM330" t="s">
        <v>3214</v>
      </c>
      <c r="AN330">
        <v>12.43</v>
      </c>
      <c r="AO330" t="s">
        <v>3215</v>
      </c>
      <c r="AP330">
        <v>0.12645690994978701</v>
      </c>
      <c r="AQ330">
        <f>(Table2[[#This Row],[Sharpe Ratio]]-AVERAGE(Table2[Sharpe Ratio]))/_xlfn.STDEV.P(Table2[Sharpe Ratio])</f>
        <v>0.77963496791807185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479</v>
      </c>
      <c r="AT330">
        <f>_xlfn.RANK.AVG(Table2[[#This Row],[6M Return vs Nifty Z-Score]],Table2[6M Return vs Nifty Z-Score])</f>
        <v>378</v>
      </c>
      <c r="AU330">
        <f>_xlfn.RANK.AVG(Table2[[#This Row],[Sharpe Ratio Z-Score]],Table2[Sharpe Ratio Z-Score])</f>
        <v>151</v>
      </c>
      <c r="AV330">
        <f>(Table2[[#This Row],[Rank 1Y]]+Table2[[#This Row],[Rank 6M]]+Table2[[#This Row],[Rank Sharpe]])/3</f>
        <v>336</v>
      </c>
    </row>
    <row r="331" spans="1:48" x14ac:dyDescent="0.3">
      <c r="A331" t="s">
        <v>1329</v>
      </c>
      <c r="B331" t="s">
        <v>1330</v>
      </c>
      <c r="C331" t="s">
        <v>3175</v>
      </c>
      <c r="D331" t="s">
        <v>187</v>
      </c>
      <c r="E331">
        <v>8656.5315659999997</v>
      </c>
      <c r="F331">
        <v>439.1</v>
      </c>
      <c r="G331">
        <v>10.168301093873399</v>
      </c>
      <c r="H331">
        <f>(Table2[[#This Row],[1Y Return vs Nifty]]-AVERAGE(Table2[1Y Return vs Nifty]))/_xlfn.STDEV.P(Table2[1Y Return vs Nifty])</f>
        <v>-0.23713508151182755</v>
      </c>
      <c r="I331">
        <v>-7.0381601141360397</v>
      </c>
      <c r="J331">
        <f>(Table2[[#This Row],[1M Return vs Nifty]]-AVERAGE(Table2[1M Return vs Nifty]))/_xlfn.STDEV.P(Table2[1M Return vs Nifty])</f>
        <v>-0.57335137670080571</v>
      </c>
      <c r="K331">
        <v>39.527331109353099</v>
      </c>
      <c r="L331">
        <f>(Table2[[#This Row],[6M Return vs Nifty]]-AVERAGE(Table2[6M Return vs Nifty]))/_xlfn.STDEV.P(Table2[6M Return vs Nifty])</f>
        <v>0.90701789268803368</v>
      </c>
      <c r="M331">
        <v>-3.0216020714015501</v>
      </c>
      <c r="N331">
        <f>(Table2[[#This Row],[1W Return vs Nifty]]-AVERAGE(Table2[1W Return vs Nifty]))/_xlfn.STDEV.P(Table2[1W Return vs Nifty])</f>
        <v>-0.67402681981979873</v>
      </c>
      <c r="O331">
        <v>453.22</v>
      </c>
      <c r="P331">
        <v>431.338429611815</v>
      </c>
      <c r="Q331">
        <v>346.274583764049</v>
      </c>
      <c r="R331">
        <v>31.004623592607899</v>
      </c>
      <c r="S331" s="1">
        <f>(Table2[[#This Row],[Close Price]]-Table2[[#This Row],[20D EMA]])/Table2[[#This Row],[20D EMA]]</f>
        <v>-3.1154847535413272E-2</v>
      </c>
      <c r="T331" s="1">
        <f>(Table2[[#This Row],[Close Price]]-Table2[[#This Row],[50D EMA]])/Table2[[#This Row],[50D EMA]]</f>
        <v>1.7994154601921469E-2</v>
      </c>
      <c r="U331" s="1">
        <f>(Table2[[#This Row],[Close Price]]-Table2[[#This Row],[200D EMA]])/Table2[[#This Row],[200D EMA]]</f>
        <v>0.26806881182825165</v>
      </c>
      <c r="V331">
        <v>1.48772898320359</v>
      </c>
      <c r="W331">
        <v>433.1</v>
      </c>
      <c r="X331">
        <v>445</v>
      </c>
      <c r="Y331">
        <v>433.1</v>
      </c>
      <c r="Z331">
        <v>445</v>
      </c>
      <c r="AA331">
        <v>433.1</v>
      </c>
      <c r="AB331">
        <v>485.3</v>
      </c>
      <c r="AC331" s="1">
        <f>(Table2[[#This Row],[Close Price]]/Table2[[#This Row],[Day Low]])-1</f>
        <v>1.3853613484183791E-2</v>
      </c>
      <c r="AD331" s="1">
        <f>(Table2[[#This Row],[Day High]]/Table2[[#This Row],[Close Price]])-1</f>
        <v>1.3436574812115687E-2</v>
      </c>
      <c r="AE331" s="1">
        <f>(Table2[[#This Row],[Close Price]]/Table2[[#This Row],[Current Week Low]])-1</f>
        <v>1.3853613484183791E-2</v>
      </c>
      <c r="AF331" s="1">
        <f>(Table2[[#This Row],[Current Week High]]/Table2[[#This Row],[Close Price]])-1</f>
        <v>1.3436574812115687E-2</v>
      </c>
      <c r="AG331" s="1">
        <f>(Table2[[#This Row],[Close Price]]/Table2[[#This Row],[Current Month Low]])-1</f>
        <v>1.3853613484183791E-2</v>
      </c>
      <c r="AH331" s="1">
        <f>(Table2[[#This Row],[Current Month High]]/Table2[[#This Row],[Close Price]])-1</f>
        <v>0.10521521293554992</v>
      </c>
      <c r="AI331">
        <v>10.521521293554899</v>
      </c>
      <c r="AJ331">
        <v>82.882132444814602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0.05</v>
      </c>
      <c r="AM331" t="s">
        <v>3215</v>
      </c>
      <c r="AN331">
        <v>-3.67</v>
      </c>
      <c r="AO331" t="s">
        <v>3214</v>
      </c>
      <c r="AQ331">
        <f>(Table2[[#This Row],[Sharpe Ratio]]-AVERAGE(Table2[Sharpe Ratio]))/_xlfn.STDEV.P(Table2[Sharpe Ratio])</f>
        <v>-0.67921854723973452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-1.2567139325841328</v>
      </c>
      <c r="AS331">
        <f>_xlfn.RANK.AVG(Table2[[#This Row],[1Y Return vs Nifty Z-Score]],Table2[1Y Return vs Nifty Z-Score])</f>
        <v>369</v>
      </c>
      <c r="AT331">
        <f>_xlfn.RANK.AVG(Table2[[#This Row],[6M Return vs Nifty Z-Score]],Table2[6M Return vs Nifty Z-Score])</f>
        <v>112</v>
      </c>
      <c r="AU331">
        <f>_xlfn.RANK.AVG(Table2[[#This Row],[Sharpe Ratio Z-Score]],Table2[Sharpe Ratio Z-Score])</f>
        <v>527.5</v>
      </c>
      <c r="AV331">
        <f>(Table2[[#This Row],[Rank 1Y]]+Table2[[#This Row],[Rank 6M]]+Table2[[#This Row],[Rank Sharpe]])/3</f>
        <v>336.16666666666669</v>
      </c>
    </row>
    <row r="332" spans="1:48" x14ac:dyDescent="0.3">
      <c r="A332" t="s">
        <v>857</v>
      </c>
      <c r="B332" t="s">
        <v>858</v>
      </c>
      <c r="C332" t="s">
        <v>3179</v>
      </c>
      <c r="D332" t="s">
        <v>292</v>
      </c>
      <c r="E332">
        <v>19202.368415004999</v>
      </c>
      <c r="F332">
        <v>879.85</v>
      </c>
      <c r="G332">
        <v>23.772556693086401</v>
      </c>
      <c r="H332">
        <f>(Table2[[#This Row],[1Y Return vs Nifty]]-AVERAGE(Table2[1Y Return vs Nifty]))/_xlfn.STDEV.P(Table2[1Y Return vs Nifty])</f>
        <v>-8.7898432989187633E-3</v>
      </c>
      <c r="I332">
        <v>8.40668065285643</v>
      </c>
      <c r="J332">
        <f>(Table2[[#This Row],[1M Return vs Nifty]]-AVERAGE(Table2[1M Return vs Nifty]))/_xlfn.STDEV.P(Table2[1M Return vs Nifty])</f>
        <v>0.85965471044068875</v>
      </c>
      <c r="K332">
        <v>-17.9949966191245</v>
      </c>
      <c r="L332">
        <f>(Table2[[#This Row],[6M Return vs Nifty]]-AVERAGE(Table2[6M Return vs Nifty]))/_xlfn.STDEV.P(Table2[6M Return vs Nifty])</f>
        <v>-0.89348728648652442</v>
      </c>
      <c r="M332">
        <v>0.203065806853057</v>
      </c>
      <c r="N332">
        <f>(Table2[[#This Row],[1W Return vs Nifty]]-AVERAGE(Table2[1W Return vs Nifty]))/_xlfn.STDEV.P(Table2[1W Return vs Nifty])</f>
        <v>-4.1531085022628589E-2</v>
      </c>
      <c r="O332">
        <v>876.17</v>
      </c>
      <c r="P332">
        <v>851.81401247918905</v>
      </c>
      <c r="Q332">
        <v>778.91657602985401</v>
      </c>
      <c r="R332">
        <v>48.392348052688902</v>
      </c>
      <c r="S332" s="1">
        <f>(Table2[[#This Row],[Close Price]]-Table2[[#This Row],[20D EMA]])/Table2[[#This Row],[20D EMA]]</f>
        <v>4.2000981544678129E-3</v>
      </c>
      <c r="T332" s="1">
        <f>(Table2[[#This Row],[Close Price]]-Table2[[#This Row],[50D EMA]])/Table2[[#This Row],[50D EMA]]</f>
        <v>3.2913273449461988E-2</v>
      </c>
      <c r="U332" s="1">
        <f>(Table2[[#This Row],[Close Price]]-Table2[[#This Row],[200D EMA]])/Table2[[#This Row],[200D EMA]]</f>
        <v>0.12958181540390978</v>
      </c>
      <c r="V332">
        <v>1.0605976453530499</v>
      </c>
      <c r="W332">
        <v>875.55</v>
      </c>
      <c r="X332">
        <v>901</v>
      </c>
      <c r="Y332">
        <v>875.55</v>
      </c>
      <c r="Z332">
        <v>901</v>
      </c>
      <c r="AA332">
        <v>830</v>
      </c>
      <c r="AB332">
        <v>937</v>
      </c>
      <c r="AC332" s="1">
        <f>(Table2[[#This Row],[Close Price]]/Table2[[#This Row],[Day Low]])-1</f>
        <v>4.9111986751184666E-3</v>
      </c>
      <c r="AD332" s="1">
        <f>(Table2[[#This Row],[Day High]]/Table2[[#This Row],[Close Price]])-1</f>
        <v>2.4038188327555776E-2</v>
      </c>
      <c r="AE332" s="1">
        <f>(Table2[[#This Row],[Close Price]]/Table2[[#This Row],[Current Week Low]])-1</f>
        <v>4.9111986751184666E-3</v>
      </c>
      <c r="AF332" s="1">
        <f>(Table2[[#This Row],[Current Week High]]/Table2[[#This Row],[Close Price]])-1</f>
        <v>2.4038188327555776E-2</v>
      </c>
      <c r="AG332" s="1">
        <f>(Table2[[#This Row],[Close Price]]/Table2[[#This Row],[Current Month Low]])-1</f>
        <v>6.0060240963855538E-2</v>
      </c>
      <c r="AH332" s="1">
        <f>(Table2[[#This Row],[Current Month High]]/Table2[[#This Row],[Close Price]])-1</f>
        <v>6.4954253565948639E-2</v>
      </c>
      <c r="AI332">
        <v>8.8821958288344494</v>
      </c>
      <c r="AJ332">
        <v>64.427209867314502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-0.02</v>
      </c>
      <c r="AM332" t="s">
        <v>3214</v>
      </c>
      <c r="AN332">
        <v>-1.74</v>
      </c>
      <c r="AO332" t="s">
        <v>3214</v>
      </c>
      <c r="AP332">
        <v>0.164179337065472</v>
      </c>
      <c r="AQ332">
        <f>(Table2[[#This Row],[Sharpe Ratio]]-AVERAGE(Table2[Sharpe Ratio]))/_xlfn.STDEV.P(Table2[Sharpe Ratio])</f>
        <v>1.2148147886163072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1.1306612842489239</v>
      </c>
      <c r="AS332">
        <f>_xlfn.RANK.AVG(Table2[[#This Row],[1Y Return vs Nifty Z-Score]],Table2[1Y Return vs Nifty Z-Score])</f>
        <v>308</v>
      </c>
      <c r="AT332">
        <f>_xlfn.RANK.AVG(Table2[[#This Row],[6M Return vs Nifty Z-Score]],Table2[6M Return vs Nifty Z-Score])</f>
        <v>618</v>
      </c>
      <c r="AU332">
        <f>_xlfn.RANK.AVG(Table2[[#This Row],[Sharpe Ratio Z-Score]],Table2[Sharpe Ratio Z-Score])</f>
        <v>87</v>
      </c>
      <c r="AV332">
        <f>(Table2[[#This Row],[Rank 1Y]]+Table2[[#This Row],[Rank 6M]]+Table2[[#This Row],[Rank Sharpe]])/3</f>
        <v>337.66666666666669</v>
      </c>
    </row>
    <row r="333" spans="1:48" x14ac:dyDescent="0.3">
      <c r="A333" t="s">
        <v>1006</v>
      </c>
      <c r="B333" t="s">
        <v>1007</v>
      </c>
      <c r="C333" t="s">
        <v>3171</v>
      </c>
      <c r="D333" t="s">
        <v>1008</v>
      </c>
      <c r="E333">
        <v>14647.38051528</v>
      </c>
      <c r="F333">
        <v>761.85</v>
      </c>
      <c r="G333">
        <v>24.941969765825799</v>
      </c>
      <c r="H333">
        <f>(Table2[[#This Row],[1Y Return vs Nifty]]-AVERAGE(Table2[1Y Return vs Nifty]))/_xlfn.STDEV.P(Table2[1Y Return vs Nifty])</f>
        <v>1.0838566702391066E-2</v>
      </c>
      <c r="I333">
        <v>-5.0107140031685997</v>
      </c>
      <c r="J333">
        <f>(Table2[[#This Row],[1M Return vs Nifty]]-AVERAGE(Table2[1M Return vs Nifty]))/_xlfn.STDEV.P(Table2[1M Return vs Nifty])</f>
        <v>-0.38524049474359134</v>
      </c>
      <c r="K333">
        <v>36.188914812531699</v>
      </c>
      <c r="L333">
        <f>(Table2[[#This Row],[6M Return vs Nifty]]-AVERAGE(Table2[6M Return vs Nifty]))/_xlfn.STDEV.P(Table2[6M Return vs Nifty])</f>
        <v>0.80252219388668122</v>
      </c>
      <c r="M333">
        <v>-0.60431464405101898</v>
      </c>
      <c r="N333">
        <f>(Table2[[#This Row],[1W Return vs Nifty]]-AVERAGE(Table2[1W Return vs Nifty]))/_xlfn.STDEV.P(Table2[1W Return vs Nifty])</f>
        <v>-0.19989303448076873</v>
      </c>
      <c r="O333">
        <v>786.57</v>
      </c>
      <c r="P333">
        <v>780.11129319042698</v>
      </c>
      <c r="Q333">
        <v>660.96397679120798</v>
      </c>
      <c r="R333">
        <v>35.805953337623201</v>
      </c>
      <c r="S333" s="1">
        <f>(Table2[[#This Row],[Close Price]]-Table2[[#This Row],[20D EMA]])/Table2[[#This Row],[20D EMA]]</f>
        <v>-3.142759067851561E-2</v>
      </c>
      <c r="T333" s="1">
        <f>(Table2[[#This Row],[Close Price]]-Table2[[#This Row],[50D EMA]])/Table2[[#This Row],[50D EMA]]</f>
        <v>-2.3408574327572682E-2</v>
      </c>
      <c r="U333" s="1">
        <f>(Table2[[#This Row],[Close Price]]-Table2[[#This Row],[200D EMA]])/Table2[[#This Row],[200D EMA]]</f>
        <v>0.15263467715527398</v>
      </c>
      <c r="V333">
        <v>0.87041198034170497</v>
      </c>
      <c r="W333">
        <v>755.45</v>
      </c>
      <c r="X333">
        <v>774</v>
      </c>
      <c r="Y333">
        <v>755.45</v>
      </c>
      <c r="Z333">
        <v>774</v>
      </c>
      <c r="AA333">
        <v>755.45</v>
      </c>
      <c r="AB333">
        <v>853.75</v>
      </c>
      <c r="AC333" s="1">
        <f>(Table2[[#This Row],[Close Price]]/Table2[[#This Row],[Day Low]])-1</f>
        <v>8.4717717916473756E-3</v>
      </c>
      <c r="AD333" s="1">
        <f>(Table2[[#This Row],[Day High]]/Table2[[#This Row],[Close Price]])-1</f>
        <v>1.5948021264028389E-2</v>
      </c>
      <c r="AE333" s="1">
        <f>(Table2[[#This Row],[Close Price]]/Table2[[#This Row],[Current Week Low]])-1</f>
        <v>8.4717717916473756E-3</v>
      </c>
      <c r="AF333" s="1">
        <f>(Table2[[#This Row],[Current Week High]]/Table2[[#This Row],[Close Price]])-1</f>
        <v>1.5948021264028389E-2</v>
      </c>
      <c r="AG333" s="1">
        <f>(Table2[[#This Row],[Close Price]]/Table2[[#This Row],[Current Month Low]])-1</f>
        <v>8.4717717916473756E-3</v>
      </c>
      <c r="AH333" s="1">
        <f>(Table2[[#This Row],[Current Month High]]/Table2[[#This Row],[Close Price]])-1</f>
        <v>0.12062742009581928</v>
      </c>
      <c r="AI333">
        <v>15.075146026120599</v>
      </c>
      <c r="AJ333">
        <v>70.684440461521206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-0.15</v>
      </c>
      <c r="AM333" t="s">
        <v>3214</v>
      </c>
      <c r="AN333">
        <v>-2.5499999999999998</v>
      </c>
      <c r="AO333" t="s">
        <v>3214</v>
      </c>
      <c r="AP333">
        <v>-1.5334650923913999E-2</v>
      </c>
      <c r="AQ333">
        <f>(Table2[[#This Row],[Sharpe Ratio]]-AVERAGE(Table2[Sharpe Ratio]))/_xlfn.STDEV.P(Table2[Sharpe Ratio])</f>
        <v>-0.85612473143285484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-0.6278975000681426</v>
      </c>
      <c r="AS333">
        <f>_xlfn.RANK.AVG(Table2[[#This Row],[1Y Return vs Nifty Z-Score]],Table2[1Y Return vs Nifty Z-Score])</f>
        <v>302</v>
      </c>
      <c r="AT333">
        <f>_xlfn.RANK.AVG(Table2[[#This Row],[6M Return vs Nifty Z-Score]],Table2[6M Return vs Nifty Z-Score])</f>
        <v>121</v>
      </c>
      <c r="AU333">
        <f>_xlfn.RANK.AVG(Table2[[#This Row],[Sharpe Ratio Z-Score]],Table2[Sharpe Ratio Z-Score])</f>
        <v>590</v>
      </c>
      <c r="AV333">
        <f>(Table2[[#This Row],[Rank 1Y]]+Table2[[#This Row],[Rank 6M]]+Table2[[#This Row],[Rank Sharpe]])/3</f>
        <v>337.66666666666669</v>
      </c>
    </row>
    <row r="334" spans="1:48" x14ac:dyDescent="0.3">
      <c r="A334" t="s">
        <v>671</v>
      </c>
      <c r="B334" t="s">
        <v>672</v>
      </c>
      <c r="C334" t="s">
        <v>3183</v>
      </c>
      <c r="D334" t="s">
        <v>270</v>
      </c>
      <c r="E334">
        <v>27792.43458048</v>
      </c>
      <c r="F334">
        <v>556.79999999999995</v>
      </c>
      <c r="G334">
        <v>1.1402456278947499</v>
      </c>
      <c r="H334">
        <f>(Table2[[#This Row],[1Y Return vs Nifty]]-AVERAGE(Table2[1Y Return vs Nifty]))/_xlfn.STDEV.P(Table2[1Y Return vs Nifty])</f>
        <v>-0.38866953784014774</v>
      </c>
      <c r="I334">
        <v>3.4208865832699198</v>
      </c>
      <c r="J334">
        <f>(Table2[[#This Row],[1M Return vs Nifty]]-AVERAGE(Table2[1M Return vs Nifty]))/_xlfn.STDEV.P(Table2[1M Return vs Nifty])</f>
        <v>0.3970618382486697</v>
      </c>
      <c r="K334">
        <v>38.229131322574297</v>
      </c>
      <c r="L334">
        <f>(Table2[[#This Row],[6M Return vs Nifty]]-AVERAGE(Table2[6M Return vs Nifty]))/_xlfn.STDEV.P(Table2[6M Return vs Nifty])</f>
        <v>0.86638296826821826</v>
      </c>
      <c r="M334">
        <v>0.43178570809109801</v>
      </c>
      <c r="N334">
        <f>(Table2[[#This Row],[1W Return vs Nifty]]-AVERAGE(Table2[1W Return vs Nifty]))/_xlfn.STDEV.P(Table2[1W Return vs Nifty])</f>
        <v>3.3307015110569812E-3</v>
      </c>
      <c r="O334">
        <v>560.61</v>
      </c>
      <c r="P334">
        <v>539.25221667070298</v>
      </c>
      <c r="Q334">
        <v>471.74705579877701</v>
      </c>
      <c r="R334">
        <v>45.1951714012934</v>
      </c>
      <c r="S334" s="1">
        <f>(Table2[[#This Row],[Close Price]]-Table2[[#This Row],[20D EMA]])/Table2[[#This Row],[20D EMA]]</f>
        <v>-6.7961684593568772E-3</v>
      </c>
      <c r="T334" s="1">
        <f>(Table2[[#This Row],[Close Price]]-Table2[[#This Row],[50D EMA]])/Table2[[#This Row],[50D EMA]]</f>
        <v>3.2540957249347045E-2</v>
      </c>
      <c r="U334" s="1">
        <f>(Table2[[#This Row],[Close Price]]-Table2[[#This Row],[200D EMA]])/Table2[[#This Row],[200D EMA]]</f>
        <v>0.18029353475711388</v>
      </c>
      <c r="V334">
        <v>0.86453042682815195</v>
      </c>
      <c r="W334">
        <v>550.04999999999995</v>
      </c>
      <c r="X334">
        <v>562.79999999999995</v>
      </c>
      <c r="Y334">
        <v>550.04999999999995</v>
      </c>
      <c r="Z334">
        <v>562.79999999999995</v>
      </c>
      <c r="AA334">
        <v>501.35</v>
      </c>
      <c r="AB334">
        <v>628.29999999999995</v>
      </c>
      <c r="AC334" s="1">
        <f>(Table2[[#This Row],[Close Price]]/Table2[[#This Row],[Day Low]])-1</f>
        <v>1.2271611671666127E-2</v>
      </c>
      <c r="AD334" s="1">
        <f>(Table2[[#This Row],[Day High]]/Table2[[#This Row],[Close Price]])-1</f>
        <v>1.0775862068965525E-2</v>
      </c>
      <c r="AE334" s="1">
        <f>(Table2[[#This Row],[Close Price]]/Table2[[#This Row],[Current Week Low]])-1</f>
        <v>1.2271611671666127E-2</v>
      </c>
      <c r="AF334" s="1">
        <f>(Table2[[#This Row],[Current Week High]]/Table2[[#This Row],[Close Price]])-1</f>
        <v>1.0775862068965525E-2</v>
      </c>
      <c r="AG334" s="1">
        <f>(Table2[[#This Row],[Close Price]]/Table2[[#This Row],[Current Month Low]])-1</f>
        <v>0.11060137628403299</v>
      </c>
      <c r="AH334" s="1">
        <f>(Table2[[#This Row],[Current Month High]]/Table2[[#This Row],[Close Price]])-1</f>
        <v>0.12841235632183912</v>
      </c>
      <c r="AI334">
        <v>12.841235632183899</v>
      </c>
      <c r="AJ334">
        <v>65.6649806605176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3215</v>
      </c>
      <c r="AN334">
        <v>-5.88</v>
      </c>
      <c r="AO334" t="s">
        <v>3214</v>
      </c>
      <c r="AP334">
        <v>9.220295641976E-3</v>
      </c>
      <c r="AQ334">
        <f>(Table2[[#This Row],[Sharpe Ratio]]-AVERAGE(Table2[Sharpe Ratio]))/_xlfn.STDEV.P(Table2[Sharpe Ratio])</f>
        <v>-0.57284981884496367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0.30525615134283346</v>
      </c>
      <c r="AS334">
        <f>_xlfn.RANK.AVG(Table2[[#This Row],[1Y Return vs Nifty Z-Score]],Table2[1Y Return vs Nifty Z-Score])</f>
        <v>422</v>
      </c>
      <c r="AT334">
        <f>_xlfn.RANK.AVG(Table2[[#This Row],[6M Return vs Nifty Z-Score]],Table2[6M Return vs Nifty Z-Score])</f>
        <v>114</v>
      </c>
      <c r="AU334">
        <f>_xlfn.RANK.AVG(Table2[[#This Row],[Sharpe Ratio Z-Score]],Table2[Sharpe Ratio Z-Score])</f>
        <v>481</v>
      </c>
      <c r="AV334">
        <f>(Table2[[#This Row],[Rank 1Y]]+Table2[[#This Row],[Rank 6M]]+Table2[[#This Row],[Rank Sharpe]])/3</f>
        <v>339</v>
      </c>
    </row>
    <row r="335" spans="1:48" x14ac:dyDescent="0.3">
      <c r="A335" t="s">
        <v>150</v>
      </c>
      <c r="B335" t="s">
        <v>151</v>
      </c>
      <c r="C335" t="s">
        <v>3177</v>
      </c>
      <c r="D335" t="s">
        <v>80</v>
      </c>
      <c r="E335">
        <v>187645.01534266499</v>
      </c>
      <c r="F335">
        <v>2795.55</v>
      </c>
      <c r="G335">
        <v>14.6390086785993</v>
      </c>
      <c r="H335">
        <f>(Table2[[#This Row],[1Y Return vs Nifty]]-AVERAGE(Table2[1Y Return vs Nifty]))/_xlfn.STDEV.P(Table2[1Y Return vs Nifty])</f>
        <v>-0.16209497505620124</v>
      </c>
      <c r="I335">
        <v>1.4042223651461601</v>
      </c>
      <c r="J335">
        <f>(Table2[[#This Row],[1M Return vs Nifty]]-AVERAGE(Table2[1M Return vs Nifty]))/_xlfn.STDEV.P(Table2[1M Return vs Nifty])</f>
        <v>0.2099513238775636</v>
      </c>
      <c r="K335">
        <v>6.3363627109929999</v>
      </c>
      <c r="L335">
        <f>(Table2[[#This Row],[6M Return vs Nifty]]-AVERAGE(Table2[6M Return vs Nifty]))/_xlfn.STDEV.P(Table2[6M Return vs Nifty])</f>
        <v>-0.13189191612835729</v>
      </c>
      <c r="M335">
        <v>3.4499369956545798</v>
      </c>
      <c r="N335">
        <f>(Table2[[#This Row],[1W Return vs Nifty]]-AVERAGE(Table2[1W Return vs Nifty]))/_xlfn.STDEV.P(Table2[1W Return vs Nifty])</f>
        <v>0.59531967167121591</v>
      </c>
      <c r="O335">
        <v>2719.33</v>
      </c>
      <c r="P335">
        <v>2689.7672157895099</v>
      </c>
      <c r="Q335">
        <v>2433.8934285364699</v>
      </c>
      <c r="R335">
        <v>65.334731473817996</v>
      </c>
      <c r="S335" s="1">
        <f>(Table2[[#This Row],[Close Price]]-Table2[[#This Row],[20D EMA]])/Table2[[#This Row],[20D EMA]]</f>
        <v>2.8028963016625514E-2</v>
      </c>
      <c r="T335" s="1">
        <f>(Table2[[#This Row],[Close Price]]-Table2[[#This Row],[50D EMA]])/Table2[[#This Row],[50D EMA]]</f>
        <v>3.9327858407048256E-2</v>
      </c>
      <c r="U335" s="1">
        <f>(Table2[[#This Row],[Close Price]]-Table2[[#This Row],[200D EMA]])/Table2[[#This Row],[200D EMA]]</f>
        <v>0.14859178599327535</v>
      </c>
      <c r="V335">
        <v>1.05622539169967</v>
      </c>
      <c r="W335">
        <v>2765</v>
      </c>
      <c r="X335">
        <v>2824</v>
      </c>
      <c r="Y335">
        <v>2765</v>
      </c>
      <c r="Z335">
        <v>2824</v>
      </c>
      <c r="AA335">
        <v>2583.9499999999998</v>
      </c>
      <c r="AB335">
        <v>2824</v>
      </c>
      <c r="AC335" s="1">
        <f>(Table2[[#This Row],[Close Price]]/Table2[[#This Row],[Day Low]])-1</f>
        <v>1.1048824593128392E-2</v>
      </c>
      <c r="AD335" s="1">
        <f>(Table2[[#This Row],[Day High]]/Table2[[#This Row],[Close Price]])-1</f>
        <v>1.0176888268855766E-2</v>
      </c>
      <c r="AE335" s="1">
        <f>(Table2[[#This Row],[Close Price]]/Table2[[#This Row],[Current Week Low]])-1</f>
        <v>1.1048824593128392E-2</v>
      </c>
      <c r="AF335" s="1">
        <f>(Table2[[#This Row],[Current Week High]]/Table2[[#This Row],[Close Price]])-1</f>
        <v>1.0176888268855766E-2</v>
      </c>
      <c r="AG335" s="1">
        <f>(Table2[[#This Row],[Close Price]]/Table2[[#This Row],[Current Month Low]])-1</f>
        <v>8.1890129452969473E-2</v>
      </c>
      <c r="AH335" s="1">
        <f>(Table2[[#This Row],[Current Month High]]/Table2[[#This Row],[Close Price]])-1</f>
        <v>1.0176888268855766E-2</v>
      </c>
      <c r="AI335">
        <v>2.9403874014058</v>
      </c>
      <c r="AJ335">
        <v>53.533311283798497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-0.03</v>
      </c>
      <c r="AM335" t="s">
        <v>3214</v>
      </c>
      <c r="AN335">
        <v>1.39</v>
      </c>
      <c r="AO335" t="s">
        <v>3215</v>
      </c>
      <c r="AP335">
        <v>6.9125713345267001E-2</v>
      </c>
      <c r="AQ335">
        <f>(Table2[[#This Row],[Sharpe Ratio]]-AVERAGE(Table2[Sharpe Ratio]))/_xlfn.STDEV.P(Table2[Sharpe Ratio])</f>
        <v>0.11824115616102467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0.6295252605252456</v>
      </c>
      <c r="AS335">
        <f>_xlfn.RANK.AVG(Table2[[#This Row],[1Y Return vs Nifty Z-Score]],Table2[1Y Return vs Nifty Z-Score])</f>
        <v>344</v>
      </c>
      <c r="AT335">
        <f>_xlfn.RANK.AVG(Table2[[#This Row],[6M Return vs Nifty Z-Score]],Table2[6M Return vs Nifty Z-Score])</f>
        <v>359</v>
      </c>
      <c r="AU335">
        <f>_xlfn.RANK.AVG(Table2[[#This Row],[Sharpe Ratio Z-Score]],Table2[Sharpe Ratio Z-Score])</f>
        <v>315</v>
      </c>
      <c r="AV335">
        <f>(Table2[[#This Row],[Rank 1Y]]+Table2[[#This Row],[Rank 6M]]+Table2[[#This Row],[Rank Sharpe]])/3</f>
        <v>339.33333333333331</v>
      </c>
    </row>
    <row r="336" spans="1:48" x14ac:dyDescent="0.3">
      <c r="A336" t="s">
        <v>333</v>
      </c>
      <c r="B336" t="s">
        <v>334</v>
      </c>
      <c r="C336" t="s">
        <v>3169</v>
      </c>
      <c r="D336" t="s">
        <v>51</v>
      </c>
      <c r="E336">
        <v>81571.440692834905</v>
      </c>
      <c r="F336">
        <v>2031.85</v>
      </c>
      <c r="G336">
        <v>33.071104228064698</v>
      </c>
      <c r="H336">
        <f>(Table2[[#This Row],[1Y Return vs Nifty]]-AVERAGE(Table2[1Y Return vs Nifty]))/_xlfn.STDEV.P(Table2[1Y Return vs Nifty])</f>
        <v>0.14728477882384594</v>
      </c>
      <c r="I336">
        <v>1.75354841102572</v>
      </c>
      <c r="J336">
        <f>(Table2[[#This Row],[1M Return vs Nifty]]-AVERAGE(Table2[1M Return vs Nifty]))/_xlfn.STDEV.P(Table2[1M Return vs Nifty])</f>
        <v>0.24236255800386766</v>
      </c>
      <c r="K336">
        <v>14.3343360686364</v>
      </c>
      <c r="L336">
        <f>(Table2[[#This Row],[6M Return vs Nifty]]-AVERAGE(Table2[6M Return vs Nifty]))/_xlfn.STDEV.P(Table2[6M Return vs Nifty])</f>
        <v>0.11845248094317959</v>
      </c>
      <c r="M336">
        <v>3.6628700542941202</v>
      </c>
      <c r="N336">
        <f>(Table2[[#This Row],[1W Return vs Nifty]]-AVERAGE(Table2[1W Return vs Nifty]))/_xlfn.STDEV.P(Table2[1W Return vs Nifty])</f>
        <v>0.63708498099036415</v>
      </c>
      <c r="O336">
        <v>2001.93</v>
      </c>
      <c r="P336">
        <v>1934.31555758582</v>
      </c>
      <c r="Q336">
        <v>1692.4801384116299</v>
      </c>
      <c r="R336">
        <v>55.163641175517</v>
      </c>
      <c r="S336" s="1">
        <f>(Table2[[#This Row],[Close Price]]-Table2[[#This Row],[20D EMA]])/Table2[[#This Row],[20D EMA]]</f>
        <v>1.4945577517695346E-2</v>
      </c>
      <c r="T336" s="1">
        <f>(Table2[[#This Row],[Close Price]]-Table2[[#This Row],[50D EMA]])/Table2[[#This Row],[50D EMA]]</f>
        <v>5.0423232151382107E-2</v>
      </c>
      <c r="U336" s="1">
        <f>(Table2[[#This Row],[Close Price]]-Table2[[#This Row],[200D EMA]])/Table2[[#This Row],[200D EMA]]</f>
        <v>0.20051630378768526</v>
      </c>
      <c r="V336">
        <v>1.0208835050910601</v>
      </c>
      <c r="W336">
        <v>2025.05</v>
      </c>
      <c r="X336">
        <v>2065</v>
      </c>
      <c r="Y336">
        <v>2025.05</v>
      </c>
      <c r="Z336">
        <v>2065</v>
      </c>
      <c r="AA336">
        <v>1927.15</v>
      </c>
      <c r="AB336">
        <v>2078.75</v>
      </c>
      <c r="AC336" s="1">
        <f>(Table2[[#This Row],[Close Price]]/Table2[[#This Row],[Day Low]])-1</f>
        <v>3.3579417792153343E-3</v>
      </c>
      <c r="AD336" s="1">
        <f>(Table2[[#This Row],[Day High]]/Table2[[#This Row],[Close Price]])-1</f>
        <v>1.6315180746610203E-2</v>
      </c>
      <c r="AE336" s="1">
        <f>(Table2[[#This Row],[Close Price]]/Table2[[#This Row],[Current Week Low]])-1</f>
        <v>3.3579417792153343E-3</v>
      </c>
      <c r="AF336" s="1">
        <f>(Table2[[#This Row],[Current Week High]]/Table2[[#This Row],[Close Price]])-1</f>
        <v>1.6315180746610203E-2</v>
      </c>
      <c r="AG336" s="1">
        <f>(Table2[[#This Row],[Close Price]]/Table2[[#This Row],[Current Month Low]])-1</f>
        <v>5.4328931323456731E-2</v>
      </c>
      <c r="AH336" s="1">
        <f>(Table2[[#This Row],[Current Month High]]/Table2[[#This Row],[Close Price]])-1</f>
        <v>2.3082412579668921E-2</v>
      </c>
      <c r="AI336">
        <v>2.3082412579668898</v>
      </c>
      <c r="AJ336">
        <v>71.848437433923905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3215</v>
      </c>
      <c r="AN336">
        <v>2.29</v>
      </c>
      <c r="AO336" t="s">
        <v>3215</v>
      </c>
      <c r="AP336">
        <v>4.2504642610010001E-3</v>
      </c>
      <c r="AQ336">
        <f>(Table2[[#This Row],[Sharpe Ratio]]-AVERAGE(Table2[Sharpe Ratio]))/_xlfn.STDEV.P(Table2[Sharpe Ratio])</f>
        <v>-0.63018362514116255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0.51500117362009479</v>
      </c>
      <c r="AS336">
        <f>_xlfn.RANK.AVG(Table2[[#This Row],[1Y Return vs Nifty Z-Score]],Table2[1Y Return vs Nifty Z-Score])</f>
        <v>254</v>
      </c>
      <c r="AT336">
        <f>_xlfn.RANK.AVG(Table2[[#This Row],[6M Return vs Nifty Z-Score]],Table2[6M Return vs Nifty Z-Score])</f>
        <v>274</v>
      </c>
      <c r="AU336">
        <f>_xlfn.RANK.AVG(Table2[[#This Row],[Sharpe Ratio Z-Score]],Table2[Sharpe Ratio Z-Score])</f>
        <v>492</v>
      </c>
      <c r="AV336">
        <f>(Table2[[#This Row],[Rank 1Y]]+Table2[[#This Row],[Rank 6M]]+Table2[[#This Row],[Rank Sharpe]])/3</f>
        <v>340</v>
      </c>
    </row>
    <row r="337" spans="1:48" x14ac:dyDescent="0.3">
      <c r="A337" t="s">
        <v>350</v>
      </c>
      <c r="B337" t="s">
        <v>351</v>
      </c>
      <c r="C337" t="s">
        <v>3173</v>
      </c>
      <c r="D337" t="s">
        <v>54</v>
      </c>
      <c r="E337">
        <v>72370.303199999995</v>
      </c>
      <c r="F337">
        <v>6052.8</v>
      </c>
      <c r="G337">
        <v>37.946606649447901</v>
      </c>
      <c r="H337">
        <f>(Table2[[#This Row],[1Y Return vs Nifty]]-AVERAGE(Table2[1Y Return vs Nifty]))/_xlfn.STDEV.P(Table2[1Y Return vs Nifty])</f>
        <v>0.22911930138917946</v>
      </c>
      <c r="I337">
        <v>0.45591732623590098</v>
      </c>
      <c r="J337">
        <f>(Table2[[#This Row],[1M Return vs Nifty]]-AVERAGE(Table2[1M Return vs Nifty]))/_xlfn.STDEV.P(Table2[1M Return vs Nifty])</f>
        <v>0.12196550947347162</v>
      </c>
      <c r="K337">
        <v>5.2330134339552004</v>
      </c>
      <c r="L337">
        <f>(Table2[[#This Row],[6M Return vs Nifty]]-AVERAGE(Table2[6M Return vs Nifty]))/_xlfn.STDEV.P(Table2[6M Return vs Nifty])</f>
        <v>-0.16642782881120866</v>
      </c>
      <c r="M337">
        <v>1.8146811346387901</v>
      </c>
      <c r="N337">
        <f>(Table2[[#This Row],[1W Return vs Nifty]]-AVERAGE(Table2[1W Return vs Nifty]))/_xlfn.STDEV.P(Table2[1W Return vs Nifty])</f>
        <v>0.27457583185773876</v>
      </c>
      <c r="O337">
        <v>6116.83</v>
      </c>
      <c r="P337">
        <v>5883.2649850766902</v>
      </c>
      <c r="Q337">
        <v>5204.4716412221396</v>
      </c>
      <c r="R337">
        <v>41.050868998542597</v>
      </c>
      <c r="S337" s="1">
        <f>(Table2[[#This Row],[Close Price]]-Table2[[#This Row],[20D EMA]])/Table2[[#This Row],[20D EMA]]</f>
        <v>-1.0467840368295301E-2</v>
      </c>
      <c r="T337" s="1">
        <f>(Table2[[#This Row],[Close Price]]-Table2[[#This Row],[50D EMA]])/Table2[[#This Row],[50D EMA]]</f>
        <v>2.8816484614129619E-2</v>
      </c>
      <c r="U337" s="1">
        <f>(Table2[[#This Row],[Close Price]]-Table2[[#This Row],[200D EMA]])/Table2[[#This Row],[200D EMA]]</f>
        <v>0.16299990032775968</v>
      </c>
      <c r="V337">
        <v>0.637187575242111</v>
      </c>
      <c r="W337">
        <v>6030.6</v>
      </c>
      <c r="X337">
        <v>6221.65</v>
      </c>
      <c r="Y337">
        <v>6030.6</v>
      </c>
      <c r="Z337">
        <v>6221.65</v>
      </c>
      <c r="AA337">
        <v>5966.05</v>
      </c>
      <c r="AB337">
        <v>6439.9</v>
      </c>
      <c r="AC337" s="1">
        <f>(Table2[[#This Row],[Close Price]]/Table2[[#This Row],[Day Low]])-1</f>
        <v>3.6812257486817934E-3</v>
      </c>
      <c r="AD337" s="1">
        <f>(Table2[[#This Row],[Day High]]/Table2[[#This Row],[Close Price]])-1</f>
        <v>2.7896180280200911E-2</v>
      </c>
      <c r="AE337" s="1">
        <f>(Table2[[#This Row],[Close Price]]/Table2[[#This Row],[Current Week Low]])-1</f>
        <v>3.6812257486817934E-3</v>
      </c>
      <c r="AF337" s="1">
        <f>(Table2[[#This Row],[Current Week High]]/Table2[[#This Row],[Close Price]])-1</f>
        <v>2.7896180280200911E-2</v>
      </c>
      <c r="AG337" s="1">
        <f>(Table2[[#This Row],[Close Price]]/Table2[[#This Row],[Current Month Low]])-1</f>
        <v>1.4540608945617262E-2</v>
      </c>
      <c r="AH337" s="1">
        <f>(Table2[[#This Row],[Current Month High]]/Table2[[#This Row],[Close Price]])-1</f>
        <v>6.3953872587893201E-2</v>
      </c>
      <c r="AI337">
        <v>6.3953872587893201</v>
      </c>
      <c r="AJ337">
        <v>75.596170583115693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0.03</v>
      </c>
      <c r="AM337" t="s">
        <v>3215</v>
      </c>
      <c r="AN337">
        <v>-4.6500000000000004</v>
      </c>
      <c r="AO337" t="s">
        <v>3214</v>
      </c>
      <c r="AP337">
        <v>3.1890041790047001E-2</v>
      </c>
      <c r="AQ337">
        <f>(Table2[[#This Row],[Sharpe Ratio]]-AVERAGE(Table2[Sharpe Ratio]))/_xlfn.STDEV.P(Table2[Sharpe Ratio])</f>
        <v>-0.31132327301223256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0.14790954089694863</v>
      </c>
      <c r="AS337">
        <f>_xlfn.RANK.AVG(Table2[[#This Row],[1Y Return vs Nifty Z-Score]],Table2[1Y Return vs Nifty Z-Score])</f>
        <v>237</v>
      </c>
      <c r="AT337">
        <f>_xlfn.RANK.AVG(Table2[[#This Row],[6M Return vs Nifty Z-Score]],Table2[6M Return vs Nifty Z-Score])</f>
        <v>366</v>
      </c>
      <c r="AU337">
        <f>_xlfn.RANK.AVG(Table2[[#This Row],[Sharpe Ratio Z-Score]],Table2[Sharpe Ratio Z-Score])</f>
        <v>418</v>
      </c>
      <c r="AV337">
        <f>(Table2[[#This Row],[Rank 1Y]]+Table2[[#This Row],[Rank 6M]]+Table2[[#This Row],[Rank Sharpe]])/3</f>
        <v>340.33333333333331</v>
      </c>
    </row>
    <row r="338" spans="1:48" x14ac:dyDescent="0.3">
      <c r="A338" t="s">
        <v>599</v>
      </c>
      <c r="B338" t="s">
        <v>600</v>
      </c>
      <c r="C338" t="s">
        <v>3175</v>
      </c>
      <c r="D338" t="s">
        <v>187</v>
      </c>
      <c r="E338">
        <v>33769.633233599998</v>
      </c>
      <c r="F338">
        <v>2400.75</v>
      </c>
      <c r="G338">
        <v>20.866847316243501</v>
      </c>
      <c r="H338">
        <f>(Table2[[#This Row],[1Y Return vs Nifty]]-AVERAGE(Table2[1Y Return vs Nifty]))/_xlfn.STDEV.P(Table2[1Y Return vs Nifty])</f>
        <v>-5.7561706999499203E-2</v>
      </c>
      <c r="I338">
        <v>-8.16837251239299</v>
      </c>
      <c r="J338">
        <f>(Table2[[#This Row],[1M Return vs Nifty]]-AVERAGE(Table2[1M Return vs Nifty]))/_xlfn.STDEV.P(Table2[1M Return vs Nifty])</f>
        <v>-0.67821495353523209</v>
      </c>
      <c r="K338">
        <v>15.8500354403094</v>
      </c>
      <c r="L338">
        <f>(Table2[[#This Row],[6M Return vs Nifty]]-AVERAGE(Table2[6M Return vs Nifty]))/_xlfn.STDEV.P(Table2[6M Return vs Nifty])</f>
        <v>0.16589535532842115</v>
      </c>
      <c r="M338">
        <v>-1.69373579770421</v>
      </c>
      <c r="N338">
        <f>(Table2[[#This Row],[1W Return vs Nifty]]-AVERAGE(Table2[1W Return vs Nifty]))/_xlfn.STDEV.P(Table2[1W Return vs Nifty])</f>
        <v>-0.41357526753492602</v>
      </c>
      <c r="O338">
        <v>2447.39</v>
      </c>
      <c r="P338">
        <v>2474.45795983683</v>
      </c>
      <c r="Q338">
        <v>2221.3050245260602</v>
      </c>
      <c r="R338">
        <v>41.628523601752903</v>
      </c>
      <c r="S338" s="1">
        <f>(Table2[[#This Row],[Close Price]]-Table2[[#This Row],[20D EMA]])/Table2[[#This Row],[20D EMA]]</f>
        <v>-1.905703627129304E-2</v>
      </c>
      <c r="T338" s="1">
        <f>(Table2[[#This Row],[Close Price]]-Table2[[#This Row],[50D EMA]])/Table2[[#This Row],[50D EMA]]</f>
        <v>-2.9787517522298274E-2</v>
      </c>
      <c r="U338" s="1">
        <f>(Table2[[#This Row],[Close Price]]-Table2[[#This Row],[200D EMA]])/Table2[[#This Row],[200D EMA]]</f>
        <v>8.0783581494948631E-2</v>
      </c>
      <c r="V338">
        <v>1.94963917403735</v>
      </c>
      <c r="W338">
        <v>2355</v>
      </c>
      <c r="X338">
        <v>2435.6999999999998</v>
      </c>
      <c r="Y338">
        <v>2355</v>
      </c>
      <c r="Z338">
        <v>2435.6999999999998</v>
      </c>
      <c r="AA338">
        <v>2343</v>
      </c>
      <c r="AB338">
        <v>2589</v>
      </c>
      <c r="AC338" s="1">
        <f>(Table2[[#This Row],[Close Price]]/Table2[[#This Row],[Day Low]])-1</f>
        <v>1.9426751592356739E-2</v>
      </c>
      <c r="AD338" s="1">
        <f>(Table2[[#This Row],[Day High]]/Table2[[#This Row],[Close Price]])-1</f>
        <v>1.4557950640424755E-2</v>
      </c>
      <c r="AE338" s="1">
        <f>(Table2[[#This Row],[Close Price]]/Table2[[#This Row],[Current Week Low]])-1</f>
        <v>1.9426751592356739E-2</v>
      </c>
      <c r="AF338" s="1">
        <f>(Table2[[#This Row],[Current Week High]]/Table2[[#This Row],[Close Price]])-1</f>
        <v>1.4557950640424755E-2</v>
      </c>
      <c r="AG338" s="1">
        <f>(Table2[[#This Row],[Close Price]]/Table2[[#This Row],[Current Month Low]])-1</f>
        <v>2.464788732394374E-2</v>
      </c>
      <c r="AH338" s="1">
        <f>(Table2[[#This Row],[Current Month High]]/Table2[[#This Row],[Close Price]])-1</f>
        <v>7.8412995938769159E-2</v>
      </c>
      <c r="AI338">
        <v>27.514318442153499</v>
      </c>
      <c r="AJ338">
        <v>55.887795850784002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-0.14000000000000001</v>
      </c>
      <c r="AM338" t="s">
        <v>3214</v>
      </c>
      <c r="AN338">
        <v>-2.85</v>
      </c>
      <c r="AO338" t="s">
        <v>3214</v>
      </c>
      <c r="AP338">
        <v>2.1170776335002001E-2</v>
      </c>
      <c r="AQ338">
        <f>(Table2[[#This Row],[Sharpe Ratio]]-AVERAGE(Table2[Sharpe Ratio]))/_xlfn.STDEV.P(Table2[Sharpe Ratio])</f>
        <v>-0.43498466957183102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318</v>
      </c>
      <c r="AT338">
        <f>_xlfn.RANK.AVG(Table2[[#This Row],[6M Return vs Nifty Z-Score]],Table2[6M Return vs Nifty Z-Score])</f>
        <v>261</v>
      </c>
      <c r="AU338">
        <f>_xlfn.RANK.AVG(Table2[[#This Row],[Sharpe Ratio Z-Score]],Table2[Sharpe Ratio Z-Score])</f>
        <v>447</v>
      </c>
      <c r="AV338">
        <f>(Table2[[#This Row],[Rank 1Y]]+Table2[[#This Row],[Rank 6M]]+Table2[[#This Row],[Rank Sharpe]])/3</f>
        <v>342</v>
      </c>
    </row>
    <row r="339" spans="1:48" x14ac:dyDescent="0.3">
      <c r="A339" t="s">
        <v>377</v>
      </c>
      <c r="B339" t="s">
        <v>378</v>
      </c>
      <c r="C339" t="s">
        <v>3181</v>
      </c>
      <c r="D339" t="s">
        <v>379</v>
      </c>
      <c r="E339">
        <v>67599.254273550003</v>
      </c>
      <c r="F339">
        <v>5321.65</v>
      </c>
      <c r="G339">
        <v>1.0932218776635101</v>
      </c>
      <c r="H339">
        <f>(Table2[[#This Row],[1Y Return vs Nifty]]-AVERAGE(Table2[1Y Return vs Nifty]))/_xlfn.STDEV.P(Table2[1Y Return vs Nifty])</f>
        <v>-0.38945882391095915</v>
      </c>
      <c r="I339">
        <v>-4.5903173748513497</v>
      </c>
      <c r="J339">
        <f>(Table2[[#This Row],[1M Return vs Nifty]]-AVERAGE(Table2[1M Return vs Nifty]))/_xlfn.STDEV.P(Table2[1M Return vs Nifty])</f>
        <v>-0.34623517662598097</v>
      </c>
      <c r="K339">
        <v>11.941356682657601</v>
      </c>
      <c r="L339">
        <f>(Table2[[#This Row],[6M Return vs Nifty]]-AVERAGE(Table2[6M Return vs Nifty]))/_xlfn.STDEV.P(Table2[6M Return vs Nifty])</f>
        <v>4.3549883147580709E-2</v>
      </c>
      <c r="M339">
        <v>-4.2919888262393897</v>
      </c>
      <c r="N339">
        <f>(Table2[[#This Row],[1W Return vs Nifty]]-AVERAGE(Table2[1W Return vs Nifty]))/_xlfn.STDEV.P(Table2[1W Return vs Nifty])</f>
        <v>-0.92320417212829886</v>
      </c>
      <c r="O339">
        <v>5341.62</v>
      </c>
      <c r="P339">
        <v>5370.7737438904996</v>
      </c>
      <c r="Q339">
        <v>4952.5774935528298</v>
      </c>
      <c r="R339">
        <v>47.996167297150798</v>
      </c>
      <c r="S339" s="1">
        <f>(Table2[[#This Row],[Close Price]]-Table2[[#This Row],[20D EMA]])/Table2[[#This Row],[20D EMA]]</f>
        <v>-3.7385662027625056E-3</v>
      </c>
      <c r="T339" s="1">
        <f>(Table2[[#This Row],[Close Price]]-Table2[[#This Row],[50D EMA]])/Table2[[#This Row],[50D EMA]]</f>
        <v>-9.1464928952519203E-3</v>
      </c>
      <c r="U339" s="1">
        <f>(Table2[[#This Row],[Close Price]]-Table2[[#This Row],[200D EMA]])/Table2[[#This Row],[200D EMA]]</f>
        <v>7.4521298642499054E-2</v>
      </c>
      <c r="V339">
        <v>0.93433150722259195</v>
      </c>
      <c r="W339">
        <v>5205</v>
      </c>
      <c r="X339">
        <v>5397</v>
      </c>
      <c r="Y339">
        <v>5205</v>
      </c>
      <c r="Z339">
        <v>5397</v>
      </c>
      <c r="AA339">
        <v>5154.45</v>
      </c>
      <c r="AB339">
        <v>5615</v>
      </c>
      <c r="AC339" s="1">
        <f>(Table2[[#This Row],[Close Price]]/Table2[[#This Row],[Day Low]])-1</f>
        <v>2.2411143131604083E-2</v>
      </c>
      <c r="AD339" s="1">
        <f>(Table2[[#This Row],[Day High]]/Table2[[#This Row],[Close Price]])-1</f>
        <v>1.4159142371257039E-2</v>
      </c>
      <c r="AE339" s="1">
        <f>(Table2[[#This Row],[Close Price]]/Table2[[#This Row],[Current Week Low]])-1</f>
        <v>2.2411143131604083E-2</v>
      </c>
      <c r="AF339" s="1">
        <f>(Table2[[#This Row],[Current Week High]]/Table2[[#This Row],[Close Price]])-1</f>
        <v>1.4159142371257039E-2</v>
      </c>
      <c r="AG339" s="1">
        <f>(Table2[[#This Row],[Close Price]]/Table2[[#This Row],[Current Month Low]])-1</f>
        <v>3.2437990474250444E-2</v>
      </c>
      <c r="AH339" s="1">
        <f>(Table2[[#This Row],[Current Month High]]/Table2[[#This Row],[Close Price]])-1</f>
        <v>5.5123880751270837E-2</v>
      </c>
      <c r="AI339">
        <v>21.390921988481001</v>
      </c>
      <c r="AJ339">
        <v>47.782560399888901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-0.19</v>
      </c>
      <c r="AM339" t="s">
        <v>3214</v>
      </c>
      <c r="AN339">
        <v>-0.24</v>
      </c>
      <c r="AO339" t="s">
        <v>3214</v>
      </c>
      <c r="AP339">
        <v>7.0536382924256999E-2</v>
      </c>
      <c r="AQ339">
        <f>(Table2[[#This Row],[Sharpe Ratio]]-AVERAGE(Table2[Sharpe Ratio]))/_xlfn.STDEV.P(Table2[Sharpe Ratio])</f>
        <v>0.13451516028506114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424</v>
      </c>
      <c r="AT339">
        <f>_xlfn.RANK.AVG(Table2[[#This Row],[6M Return vs Nifty Z-Score]],Table2[6M Return vs Nifty Z-Score])</f>
        <v>301</v>
      </c>
      <c r="AU339">
        <f>_xlfn.RANK.AVG(Table2[[#This Row],[Sharpe Ratio Z-Score]],Table2[Sharpe Ratio Z-Score])</f>
        <v>310</v>
      </c>
      <c r="AV339">
        <f>(Table2[[#This Row],[Rank 1Y]]+Table2[[#This Row],[Rank 6M]]+Table2[[#This Row],[Rank Sharpe]])/3</f>
        <v>345</v>
      </c>
    </row>
    <row r="340" spans="1:48" x14ac:dyDescent="0.3">
      <c r="A340" t="s">
        <v>1727</v>
      </c>
      <c r="B340" t="s">
        <v>1728</v>
      </c>
      <c r="C340" t="s">
        <v>3175</v>
      </c>
      <c r="D340" t="s">
        <v>187</v>
      </c>
      <c r="E340">
        <v>4843.60057125</v>
      </c>
      <c r="F340">
        <v>677.25</v>
      </c>
      <c r="G340">
        <v>2.1750510276636699</v>
      </c>
      <c r="H340">
        <f>(Table2[[#This Row],[1Y Return vs Nifty]]-AVERAGE(Table2[1Y Return vs Nifty]))/_xlfn.STDEV.P(Table2[1Y Return vs Nifty])</f>
        <v>-0.37130049594064773</v>
      </c>
      <c r="I340">
        <v>-2.3003267574915598</v>
      </c>
      <c r="J340">
        <f>(Table2[[#This Row],[1M Return vs Nifty]]-AVERAGE(Table2[1M Return vs Nifty]))/_xlfn.STDEV.P(Table2[1M Return vs Nifty])</f>
        <v>-0.1337648414713053</v>
      </c>
      <c r="K340">
        <v>-3.54172454347021</v>
      </c>
      <c r="L340">
        <f>(Table2[[#This Row],[6M Return vs Nifty]]-AVERAGE(Table2[6M Return vs Nifty]))/_xlfn.STDEV.P(Table2[6M Return vs Nifty])</f>
        <v>-0.44108571902785476</v>
      </c>
      <c r="M340">
        <v>-0.55212401556207802</v>
      </c>
      <c r="N340">
        <f>(Table2[[#This Row],[1W Return vs Nifty]]-AVERAGE(Table2[1W Return vs Nifty]))/_xlfn.STDEV.P(Table2[1W Return vs Nifty])</f>
        <v>-0.18965621284147913</v>
      </c>
      <c r="O340">
        <v>635.6</v>
      </c>
      <c r="P340">
        <v>675.50506100634902</v>
      </c>
      <c r="Q340">
        <v>623.74424141350698</v>
      </c>
      <c r="R340">
        <v>50.773353341197598</v>
      </c>
      <c r="S340" s="1">
        <f>(Table2[[#This Row],[Close Price]]-Table2[[#This Row],[20D EMA]])/Table2[[#This Row],[20D EMA]]</f>
        <v>6.5528634361233448E-2</v>
      </c>
      <c r="T340" s="1">
        <f>(Table2[[#This Row],[Close Price]]-Table2[[#This Row],[50D EMA]])/Table2[[#This Row],[50D EMA]]</f>
        <v>2.5831619840884887E-3</v>
      </c>
      <c r="U340" s="1">
        <f>(Table2[[#This Row],[Close Price]]-Table2[[#This Row],[200D EMA]])/Table2[[#This Row],[200D EMA]]</f>
        <v>8.5781567241791562E-2</v>
      </c>
      <c r="V340">
        <v>0.37145978968113702</v>
      </c>
      <c r="W340">
        <v>676.55</v>
      </c>
      <c r="X340">
        <v>719</v>
      </c>
      <c r="Y340">
        <v>672.2</v>
      </c>
      <c r="Z340">
        <v>682</v>
      </c>
      <c r="AA340">
        <v>672.2</v>
      </c>
      <c r="AB340">
        <v>682</v>
      </c>
      <c r="AC340" s="1">
        <f>(Table2[[#This Row],[Close Price]]/Table2[[#This Row],[Day Low]])-1</f>
        <v>1.0346611484739476E-3</v>
      </c>
      <c r="AD340" s="1">
        <f>(Table2[[#This Row],[Day High]]/Table2[[#This Row],[Close Price]])-1</f>
        <v>6.1646363971945339E-2</v>
      </c>
      <c r="AE340" s="1">
        <f>(Table2[[#This Row],[Close Price]]/Table2[[#This Row],[Current Week Low]])-1</f>
        <v>7.5126450461171501E-3</v>
      </c>
      <c r="AF340" s="1">
        <f>(Table2[[#This Row],[Current Week High]]/Table2[[#This Row],[Close Price]])-1</f>
        <v>7.0136581764488337E-3</v>
      </c>
      <c r="AG340" s="1">
        <f>(Table2[[#This Row],[Close Price]]/Table2[[#This Row],[Current Month Low]])-1</f>
        <v>7.5126450461171501E-3</v>
      </c>
      <c r="AH340" s="1">
        <f>(Table2[[#This Row],[Current Month High]]/Table2[[#This Row],[Close Price]])-1</f>
        <v>7.0136581764488337E-3</v>
      </c>
      <c r="AI340">
        <v>17.9992617201919</v>
      </c>
      <c r="AJ340">
        <v>64.881314668289704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</v>
      </c>
      <c r="AM340" t="s">
        <v>3214</v>
      </c>
      <c r="AN340">
        <v>1.53</v>
      </c>
      <c r="AO340" t="s">
        <v>3215</v>
      </c>
      <c r="AP340">
        <v>0.126783974447857</v>
      </c>
      <c r="AQ340">
        <f>(Table2[[#This Row],[Sharpe Ratio]]-AVERAGE(Table2[Sharpe Ratio]))/_xlfn.STDEV.P(Table2[Sharpe Ratio])</f>
        <v>0.78340810449781428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417</v>
      </c>
      <c r="AT340">
        <f>_xlfn.RANK.AVG(Table2[[#This Row],[6M Return vs Nifty Z-Score]],Table2[6M Return vs Nifty Z-Score])</f>
        <v>469</v>
      </c>
      <c r="AU340">
        <f>_xlfn.RANK.AVG(Table2[[#This Row],[Sharpe Ratio Z-Score]],Table2[Sharpe Ratio Z-Score])</f>
        <v>149</v>
      </c>
      <c r="AV340">
        <f>(Table2[[#This Row],[Rank 1Y]]+Table2[[#This Row],[Rank 6M]]+Table2[[#This Row],[Rank Sharpe]])/3</f>
        <v>345</v>
      </c>
    </row>
    <row r="341" spans="1:48" x14ac:dyDescent="0.3">
      <c r="A341" t="s">
        <v>1649</v>
      </c>
      <c r="B341" t="s">
        <v>1650</v>
      </c>
      <c r="C341" t="s">
        <v>3173</v>
      </c>
      <c r="D341" t="s">
        <v>472</v>
      </c>
      <c r="E341">
        <v>5623.6327317499999</v>
      </c>
      <c r="F341">
        <v>502.9</v>
      </c>
      <c r="G341">
        <v>27.087335574984699</v>
      </c>
      <c r="H341">
        <f>(Table2[[#This Row],[1Y Return vs Nifty]]-AVERAGE(Table2[1Y Return vs Nifty]))/_xlfn.STDEV.P(Table2[1Y Return vs Nifty])</f>
        <v>4.6848186131664235E-2</v>
      </c>
      <c r="I341">
        <v>11.048272350249899</v>
      </c>
      <c r="J341">
        <f>(Table2[[#This Row],[1M Return vs Nifty]]-AVERAGE(Table2[1M Return vs Nifty]))/_xlfn.STDEV.P(Table2[1M Return vs Nifty])</f>
        <v>1.1047473623634705</v>
      </c>
      <c r="K341">
        <v>24.187250809128901</v>
      </c>
      <c r="L341">
        <f>(Table2[[#This Row],[6M Return vs Nifty]]-AVERAGE(Table2[6M Return vs Nifty]))/_xlfn.STDEV.P(Table2[6M Return vs Nifty])</f>
        <v>0.42685835950847689</v>
      </c>
      <c r="M341">
        <v>-7.5496401603552297</v>
      </c>
      <c r="N341">
        <f>(Table2[[#This Row],[1W Return vs Nifty]]-AVERAGE(Table2[1W Return vs Nifty]))/_xlfn.STDEV.P(Table2[1W Return vs Nifty])</f>
        <v>-1.5621693778721615</v>
      </c>
      <c r="O341">
        <v>389.25</v>
      </c>
      <c r="P341">
        <v>466.80352308333897</v>
      </c>
      <c r="Q341">
        <v>401.423049191232</v>
      </c>
      <c r="R341">
        <v>45.263739843419003</v>
      </c>
      <c r="S341" s="1">
        <f>(Table2[[#This Row],[Close Price]]-Table2[[#This Row],[20D EMA]])/Table2[[#This Row],[20D EMA]]</f>
        <v>0.29197174052665376</v>
      </c>
      <c r="T341" s="1">
        <f>(Table2[[#This Row],[Close Price]]-Table2[[#This Row],[50D EMA]])/Table2[[#This Row],[50D EMA]]</f>
        <v>7.7326916211419974E-2</v>
      </c>
      <c r="U341" s="1">
        <f>(Table2[[#This Row],[Close Price]]-Table2[[#This Row],[200D EMA]])/Table2[[#This Row],[200D EMA]]</f>
        <v>0.25279303471292669</v>
      </c>
      <c r="V341">
        <v>0.90008332755825005</v>
      </c>
      <c r="W341">
        <v>502.5</v>
      </c>
      <c r="X341">
        <v>524.79999999999995</v>
      </c>
      <c r="Y341">
        <v>495</v>
      </c>
      <c r="Z341">
        <v>515</v>
      </c>
      <c r="AA341">
        <v>495</v>
      </c>
      <c r="AB341">
        <v>515</v>
      </c>
      <c r="AC341" s="1">
        <f>(Table2[[#This Row],[Close Price]]/Table2[[#This Row],[Day Low]])-1</f>
        <v>7.9601990049749105E-4</v>
      </c>
      <c r="AD341" s="1">
        <f>(Table2[[#This Row],[Day High]]/Table2[[#This Row],[Close Price]])-1</f>
        <v>4.354742493537489E-2</v>
      </c>
      <c r="AE341" s="1">
        <f>(Table2[[#This Row],[Close Price]]/Table2[[#This Row],[Current Week Low]])-1</f>
        <v>1.5959595959595951E-2</v>
      </c>
      <c r="AF341" s="1">
        <f>(Table2[[#This Row],[Current Week High]]/Table2[[#This Row],[Close Price]])-1</f>
        <v>2.4060449393517702E-2</v>
      </c>
      <c r="AG341" s="1">
        <f>(Table2[[#This Row],[Close Price]]/Table2[[#This Row],[Current Month Low]])-1</f>
        <v>1.5959595959595951E-2</v>
      </c>
      <c r="AH341" s="1">
        <f>(Table2[[#This Row],[Current Month High]]/Table2[[#This Row],[Close Price]])-1</f>
        <v>2.4060449393517702E-2</v>
      </c>
      <c r="AI341">
        <v>13.541459534698699</v>
      </c>
      <c r="AJ341">
        <v>72.758502232909606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0.17</v>
      </c>
      <c r="AM341" t="s">
        <v>3215</v>
      </c>
      <c r="AN341">
        <v>-5.51</v>
      </c>
      <c r="AO341" t="s">
        <v>3214</v>
      </c>
      <c r="AP341">
        <v>-3.6869988527860002E-3</v>
      </c>
      <c r="AQ341">
        <f>(Table2[[#This Row],[Sharpe Ratio]]-AVERAGE(Table2[Sharpe Ratio]))/_xlfn.STDEV.P(Table2[Sharpe Ratio])</f>
        <v>-0.72175312474052467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288</v>
      </c>
      <c r="AT341">
        <f>_xlfn.RANK.AVG(Table2[[#This Row],[6M Return vs Nifty Z-Score]],Table2[6M Return vs Nifty Z-Score])</f>
        <v>184</v>
      </c>
      <c r="AU341">
        <f>_xlfn.RANK.AVG(Table2[[#This Row],[Sharpe Ratio Z-Score]],Table2[Sharpe Ratio Z-Score])</f>
        <v>564</v>
      </c>
      <c r="AV341">
        <f>(Table2[[#This Row],[Rank 1Y]]+Table2[[#This Row],[Rank 6M]]+Table2[[#This Row],[Rank Sharpe]])/3</f>
        <v>345.33333333333331</v>
      </c>
    </row>
    <row r="342" spans="1:48" x14ac:dyDescent="0.3">
      <c r="A342" t="s">
        <v>213</v>
      </c>
      <c r="B342" t="s">
        <v>214</v>
      </c>
      <c r="C342" t="s">
        <v>3178</v>
      </c>
      <c r="D342" t="s">
        <v>215</v>
      </c>
      <c r="E342">
        <v>126192.53960030001</v>
      </c>
      <c r="F342">
        <v>2012.9</v>
      </c>
      <c r="G342">
        <v>13.621782394795799</v>
      </c>
      <c r="H342">
        <f>(Table2[[#This Row],[1Y Return vs Nifty]]-AVERAGE(Table2[1Y Return vs Nifty]))/_xlfn.STDEV.P(Table2[1Y Return vs Nifty])</f>
        <v>-0.17916895432670096</v>
      </c>
      <c r="I342">
        <v>4.8690764725775697</v>
      </c>
      <c r="J342">
        <f>(Table2[[#This Row],[1M Return vs Nifty]]-AVERAGE(Table2[1M Return vs Nifty]))/_xlfn.STDEV.P(Table2[1M Return vs Nifty])</f>
        <v>0.53142806176777047</v>
      </c>
      <c r="K342">
        <v>17.3086676095411</v>
      </c>
      <c r="L342">
        <f>(Table2[[#This Row],[6M Return vs Nifty]]-AVERAGE(Table2[6M Return vs Nifty]))/_xlfn.STDEV.P(Table2[6M Return vs Nifty])</f>
        <v>0.21155197040159918</v>
      </c>
      <c r="M342">
        <v>-0.80314056809210999</v>
      </c>
      <c r="N342">
        <f>(Table2[[#This Row],[1W Return vs Nifty]]-AVERAGE(Table2[1W Return vs Nifty]))/_xlfn.STDEV.P(Table2[1W Return vs Nifty])</f>
        <v>-0.23889132939700786</v>
      </c>
      <c r="O342">
        <v>1990.56</v>
      </c>
      <c r="P342">
        <v>1926.3607273554101</v>
      </c>
      <c r="Q342">
        <v>1709.76140880191</v>
      </c>
      <c r="R342">
        <v>51.386435283363802</v>
      </c>
      <c r="S342" s="1">
        <f>(Table2[[#This Row],[Close Price]]-Table2[[#This Row],[20D EMA]])/Table2[[#This Row],[20D EMA]]</f>
        <v>1.1222972429869055E-2</v>
      </c>
      <c r="T342" s="1">
        <f>(Table2[[#This Row],[Close Price]]-Table2[[#This Row],[50D EMA]])/Table2[[#This Row],[50D EMA]]</f>
        <v>4.4923711024463638E-2</v>
      </c>
      <c r="U342" s="1">
        <f>(Table2[[#This Row],[Close Price]]-Table2[[#This Row],[200D EMA]])/Table2[[#This Row],[200D EMA]]</f>
        <v>0.17729876790850602</v>
      </c>
      <c r="V342">
        <v>0.93221310549593706</v>
      </c>
      <c r="W342">
        <v>2007.45</v>
      </c>
      <c r="X342">
        <v>2060</v>
      </c>
      <c r="Y342">
        <v>2007.45</v>
      </c>
      <c r="Z342">
        <v>2060</v>
      </c>
      <c r="AA342">
        <v>1859.05</v>
      </c>
      <c r="AB342">
        <v>2106</v>
      </c>
      <c r="AC342" s="1">
        <f>(Table2[[#This Row],[Close Price]]/Table2[[#This Row],[Day Low]])-1</f>
        <v>2.7148870457545105E-3</v>
      </c>
      <c r="AD342" s="1">
        <f>(Table2[[#This Row],[Day High]]/Table2[[#This Row],[Close Price]])-1</f>
        <v>2.3399075960057525E-2</v>
      </c>
      <c r="AE342" s="1">
        <f>(Table2[[#This Row],[Close Price]]/Table2[[#This Row],[Current Week Low]])-1</f>
        <v>2.7148870457545105E-3</v>
      </c>
      <c r="AF342" s="1">
        <f>(Table2[[#This Row],[Current Week High]]/Table2[[#This Row],[Close Price]])-1</f>
        <v>2.3399075960057525E-2</v>
      </c>
      <c r="AG342" s="1">
        <f>(Table2[[#This Row],[Close Price]]/Table2[[#This Row],[Current Month Low]])-1</f>
        <v>8.27573222882656E-2</v>
      </c>
      <c r="AH342" s="1">
        <f>(Table2[[#This Row],[Current Month High]]/Table2[[#This Row],[Close Price]])-1</f>
        <v>4.6251676685379328E-2</v>
      </c>
      <c r="AI342">
        <v>4.6251676685379302</v>
      </c>
      <c r="AJ342">
        <v>63.2720931175731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0.01</v>
      </c>
      <c r="AM342" t="s">
        <v>3215</v>
      </c>
      <c r="AN342">
        <v>0.83</v>
      </c>
      <c r="AO342" t="s">
        <v>3215</v>
      </c>
      <c r="AP342">
        <v>2.2943576610468999E-2</v>
      </c>
      <c r="AQ342">
        <f>(Table2[[#This Row],[Sharpe Ratio]]-AVERAGE(Table2[Sharpe Ratio]))/_xlfn.STDEV.P(Table2[Sharpe Ratio])</f>
        <v>-0.41453299228061224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-8.961324383495145E-2</v>
      </c>
      <c r="AS342">
        <f>_xlfn.RANK.AVG(Table2[[#This Row],[1Y Return vs Nifty Z-Score]],Table2[1Y Return vs Nifty Z-Score])</f>
        <v>349</v>
      </c>
      <c r="AT342">
        <f>_xlfn.RANK.AVG(Table2[[#This Row],[6M Return vs Nifty Z-Score]],Table2[6M Return vs Nifty Z-Score])</f>
        <v>246</v>
      </c>
      <c r="AU342">
        <f>_xlfn.RANK.AVG(Table2[[#This Row],[Sharpe Ratio Z-Score]],Table2[Sharpe Ratio Z-Score])</f>
        <v>443</v>
      </c>
      <c r="AV342">
        <f>(Table2[[#This Row],[Rank 1Y]]+Table2[[#This Row],[Rank 6M]]+Table2[[#This Row],[Rank Sharpe]])/3</f>
        <v>346</v>
      </c>
    </row>
    <row r="343" spans="1:48" x14ac:dyDescent="0.3">
      <c r="A343" t="s">
        <v>608</v>
      </c>
      <c r="B343" t="s">
        <v>609</v>
      </c>
      <c r="C343" t="s">
        <v>3186</v>
      </c>
      <c r="D343" t="s">
        <v>610</v>
      </c>
      <c r="E343">
        <v>32831.189692200001</v>
      </c>
      <c r="F343">
        <v>833.1</v>
      </c>
      <c r="G343">
        <v>2.4754312170384098</v>
      </c>
      <c r="H343">
        <f>(Table2[[#This Row],[1Y Return vs Nifty]]-AVERAGE(Table2[1Y Return vs Nifty]))/_xlfn.STDEV.P(Table2[1Y Return vs Nifty])</f>
        <v>-0.36625866286150582</v>
      </c>
      <c r="I343">
        <v>0.674478232203788</v>
      </c>
      <c r="J343">
        <f>(Table2[[#This Row],[1M Return vs Nifty]]-AVERAGE(Table2[1M Return vs Nifty]))/_xlfn.STDEV.P(Table2[1M Return vs Nifty])</f>
        <v>0.14224406808007681</v>
      </c>
      <c r="K343">
        <v>20.701357191178701</v>
      </c>
      <c r="L343">
        <f>(Table2[[#This Row],[6M Return vs Nifty]]-AVERAGE(Table2[6M Return vs Nifty]))/_xlfn.STDEV.P(Table2[6M Return vs Nifty])</f>
        <v>0.31774647615776835</v>
      </c>
      <c r="M343">
        <v>3.32657343542955</v>
      </c>
      <c r="N343">
        <f>(Table2[[#This Row],[1W Return vs Nifty]]-AVERAGE(Table2[1W Return vs Nifty]))/_xlfn.STDEV.P(Table2[1W Return vs Nifty])</f>
        <v>0.57112278423425045</v>
      </c>
      <c r="O343">
        <v>822.59</v>
      </c>
      <c r="P343">
        <v>811.82121313959897</v>
      </c>
      <c r="Q343">
        <v>725.57790289189597</v>
      </c>
      <c r="R343">
        <v>60.0261011469834</v>
      </c>
      <c r="S343" s="1">
        <f>(Table2[[#This Row],[Close Price]]-Table2[[#This Row],[20D EMA]])/Table2[[#This Row],[20D EMA]]</f>
        <v>1.2776717441252618E-2</v>
      </c>
      <c r="T343" s="1">
        <f>(Table2[[#This Row],[Close Price]]-Table2[[#This Row],[50D EMA]])/Table2[[#This Row],[50D EMA]]</f>
        <v>2.6211173736281762E-2</v>
      </c>
      <c r="U343" s="1">
        <f>(Table2[[#This Row],[Close Price]]-Table2[[#This Row],[200D EMA]])/Table2[[#This Row],[200D EMA]]</f>
        <v>0.14818821890738285</v>
      </c>
      <c r="V343">
        <v>0.57207167314294605</v>
      </c>
      <c r="W343">
        <v>824.4</v>
      </c>
      <c r="X343">
        <v>839.95</v>
      </c>
      <c r="Y343">
        <v>824.4</v>
      </c>
      <c r="Z343">
        <v>839.95</v>
      </c>
      <c r="AA343">
        <v>782.35</v>
      </c>
      <c r="AB343">
        <v>853.7</v>
      </c>
      <c r="AC343" s="1">
        <f>(Table2[[#This Row],[Close Price]]/Table2[[#This Row],[Day Low]])-1</f>
        <v>1.0553129548762863E-2</v>
      </c>
      <c r="AD343" s="1">
        <f>(Table2[[#This Row],[Day High]]/Table2[[#This Row],[Close Price]])-1</f>
        <v>8.2223022446286098E-3</v>
      </c>
      <c r="AE343" s="1">
        <f>(Table2[[#This Row],[Close Price]]/Table2[[#This Row],[Current Week Low]])-1</f>
        <v>1.0553129548762863E-2</v>
      </c>
      <c r="AF343" s="1">
        <f>(Table2[[#This Row],[Current Week High]]/Table2[[#This Row],[Close Price]])-1</f>
        <v>8.2223022446286098E-3</v>
      </c>
      <c r="AG343" s="1">
        <f>(Table2[[#This Row],[Close Price]]/Table2[[#This Row],[Current Month Low]])-1</f>
        <v>6.4868664919792929E-2</v>
      </c>
      <c r="AH343" s="1">
        <f>(Table2[[#This Row],[Current Month High]]/Table2[[#This Row],[Close Price]])-1</f>
        <v>2.4726923538590739E-2</v>
      </c>
      <c r="AI343">
        <v>10.5509542671948</v>
      </c>
      <c r="AJ343">
        <v>46.775898520084503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3214</v>
      </c>
      <c r="AN343">
        <v>2.99</v>
      </c>
      <c r="AO343" t="s">
        <v>3215</v>
      </c>
      <c r="AP343">
        <v>3.2583883573794999E-2</v>
      </c>
      <c r="AQ343">
        <f>(Table2[[#This Row],[Sharpe Ratio]]-AVERAGE(Table2[Sharpe Ratio]))/_xlfn.STDEV.P(Table2[Sharpe Ratio])</f>
        <v>-0.30331885849992118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0.36153580711066863</v>
      </c>
      <c r="AS343">
        <f>_xlfn.RANK.AVG(Table2[[#This Row],[1Y Return vs Nifty Z-Score]],Table2[1Y Return vs Nifty Z-Score])</f>
        <v>413</v>
      </c>
      <c r="AT343">
        <f>_xlfn.RANK.AVG(Table2[[#This Row],[6M Return vs Nifty Z-Score]],Table2[6M Return vs Nifty Z-Score])</f>
        <v>210</v>
      </c>
      <c r="AU343">
        <f>_xlfn.RANK.AVG(Table2[[#This Row],[Sharpe Ratio Z-Score]],Table2[Sharpe Ratio Z-Score])</f>
        <v>415</v>
      </c>
      <c r="AV343">
        <f>(Table2[[#This Row],[Rank 1Y]]+Table2[[#This Row],[Rank 6M]]+Table2[[#This Row],[Rank Sharpe]])/3</f>
        <v>346</v>
      </c>
    </row>
    <row r="344" spans="1:48" x14ac:dyDescent="0.3">
      <c r="A344" t="s">
        <v>665</v>
      </c>
      <c r="B344" t="s">
        <v>666</v>
      </c>
      <c r="C344" t="s">
        <v>3181</v>
      </c>
      <c r="D344" t="s">
        <v>261</v>
      </c>
      <c r="E344">
        <v>28290.894138409902</v>
      </c>
      <c r="F344">
        <v>3761.15</v>
      </c>
      <c r="G344">
        <v>-7.1856478112172901</v>
      </c>
      <c r="H344">
        <f>(Table2[[#This Row],[1Y Return vs Nifty]]-AVERAGE(Table2[1Y Return vs Nifty]))/_xlfn.STDEV.P(Table2[1Y Return vs Nifty])</f>
        <v>-0.52841831768513359</v>
      </c>
      <c r="I344">
        <v>0.278661444537734</v>
      </c>
      <c r="J344">
        <f>(Table2[[#This Row],[1M Return vs Nifty]]-AVERAGE(Table2[1M Return vs Nifty]))/_xlfn.STDEV.P(Table2[1M Return vs Nifty])</f>
        <v>0.10551932130700287</v>
      </c>
      <c r="K344">
        <v>13.4408809123398</v>
      </c>
      <c r="L344">
        <f>(Table2[[#This Row],[6M Return vs Nifty]]-AVERAGE(Table2[6M Return vs Nifty]))/_xlfn.STDEV.P(Table2[6M Return vs Nifty])</f>
        <v>9.0486459751101894E-2</v>
      </c>
      <c r="M344">
        <v>-1.51702237846289</v>
      </c>
      <c r="N344">
        <f>(Table2[[#This Row],[1W Return vs Nifty]]-AVERAGE(Table2[1W Return vs Nifty]))/_xlfn.STDEV.P(Table2[1W Return vs Nifty])</f>
        <v>-0.3789141836120582</v>
      </c>
      <c r="O344">
        <v>3803.38</v>
      </c>
      <c r="P344">
        <v>3850.8458610712701</v>
      </c>
      <c r="Q344">
        <v>3627.77174630635</v>
      </c>
      <c r="R344">
        <v>45.287389417836998</v>
      </c>
      <c r="S344" s="1">
        <f>(Table2[[#This Row],[Close Price]]-Table2[[#This Row],[20D EMA]])/Table2[[#This Row],[20D EMA]]</f>
        <v>-1.1103281817751583E-2</v>
      </c>
      <c r="T344" s="1">
        <f>(Table2[[#This Row],[Close Price]]-Table2[[#This Row],[50D EMA]])/Table2[[#This Row],[50D EMA]]</f>
        <v>-2.3292508790865342E-2</v>
      </c>
      <c r="U344" s="1">
        <f>(Table2[[#This Row],[Close Price]]-Table2[[#This Row],[200D EMA]])/Table2[[#This Row],[200D EMA]]</f>
        <v>3.6765889096923042E-2</v>
      </c>
      <c r="V344">
        <v>0.61783876574682095</v>
      </c>
      <c r="W344">
        <v>3742.5</v>
      </c>
      <c r="X344">
        <v>3850</v>
      </c>
      <c r="Y344">
        <v>3742.5</v>
      </c>
      <c r="Z344">
        <v>3850</v>
      </c>
      <c r="AA344">
        <v>3650.1</v>
      </c>
      <c r="AB344">
        <v>3958.95</v>
      </c>
      <c r="AC344" s="1">
        <f>(Table2[[#This Row],[Close Price]]/Table2[[#This Row],[Day Low]])-1</f>
        <v>4.9832999331997918E-3</v>
      </c>
      <c r="AD344" s="1">
        <f>(Table2[[#This Row],[Day High]]/Table2[[#This Row],[Close Price]])-1</f>
        <v>2.3623094000505107E-2</v>
      </c>
      <c r="AE344" s="1">
        <f>(Table2[[#This Row],[Close Price]]/Table2[[#This Row],[Current Week Low]])-1</f>
        <v>4.9832999331997918E-3</v>
      </c>
      <c r="AF344" s="1">
        <f>(Table2[[#This Row],[Current Week High]]/Table2[[#This Row],[Close Price]])-1</f>
        <v>2.3623094000505107E-2</v>
      </c>
      <c r="AG344" s="1">
        <f>(Table2[[#This Row],[Close Price]]/Table2[[#This Row],[Current Month Low]])-1</f>
        <v>3.0423824004821798E-2</v>
      </c>
      <c r="AH344" s="1">
        <f>(Table2[[#This Row],[Current Month High]]/Table2[[#This Row],[Close Price]])-1</f>
        <v>5.2590298180077877E-2</v>
      </c>
      <c r="AI344">
        <v>28.096459859351501</v>
      </c>
      <c r="AJ344">
        <v>48.985937809467202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-0.14000000000000001</v>
      </c>
      <c r="AM344" t="s">
        <v>3214</v>
      </c>
      <c r="AN344">
        <v>-1.57</v>
      </c>
      <c r="AO344" t="s">
        <v>3214</v>
      </c>
      <c r="AP344">
        <v>8.1408097811415003E-2</v>
      </c>
      <c r="AQ344">
        <f>(Table2[[#This Row],[Sharpe Ratio]]-AVERAGE(Table2[Sharpe Ratio]))/_xlfn.STDEV.P(Table2[Sharpe Ratio])</f>
        <v>0.25993526967427227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480</v>
      </c>
      <c r="AT344">
        <f>_xlfn.RANK.AVG(Table2[[#This Row],[6M Return vs Nifty Z-Score]],Table2[6M Return vs Nifty Z-Score])</f>
        <v>285</v>
      </c>
      <c r="AU344">
        <f>_xlfn.RANK.AVG(Table2[[#This Row],[Sharpe Ratio Z-Score]],Table2[Sharpe Ratio Z-Score])</f>
        <v>277</v>
      </c>
      <c r="AV344">
        <f>(Table2[[#This Row],[Rank 1Y]]+Table2[[#This Row],[Rank 6M]]+Table2[[#This Row],[Rank Sharpe]])/3</f>
        <v>347.33333333333331</v>
      </c>
    </row>
    <row r="345" spans="1:48" x14ac:dyDescent="0.3">
      <c r="A345" t="s">
        <v>706</v>
      </c>
      <c r="B345" t="s">
        <v>707</v>
      </c>
      <c r="C345" t="s">
        <v>3169</v>
      </c>
      <c r="D345" t="s">
        <v>573</v>
      </c>
      <c r="E345">
        <v>25541.253039045001</v>
      </c>
      <c r="F345">
        <v>982.95</v>
      </c>
      <c r="G345">
        <v>0.98832399436193397</v>
      </c>
      <c r="H345">
        <f>(Table2[[#This Row],[1Y Return vs Nifty]]-AVERAGE(Table2[1Y Return vs Nifty]))/_xlfn.STDEV.P(Table2[1Y Return vs Nifty])</f>
        <v>-0.39121951798024096</v>
      </c>
      <c r="I345">
        <v>0.307586494517464</v>
      </c>
      <c r="J345">
        <f>(Table2[[#This Row],[1M Return vs Nifty]]-AVERAGE(Table2[1M Return vs Nifty]))/_xlfn.STDEV.P(Table2[1M Return vs Nifty])</f>
        <v>0.10820305067120638</v>
      </c>
      <c r="K345">
        <v>15.578165860072399</v>
      </c>
      <c r="L345">
        <f>(Table2[[#This Row],[6M Return vs Nifty]]-AVERAGE(Table2[6M Return vs Nifty]))/_xlfn.STDEV.P(Table2[6M Return vs Nifty])</f>
        <v>0.1573855712740044</v>
      </c>
      <c r="M345">
        <v>-3.7518607262138199</v>
      </c>
      <c r="N345">
        <f>(Table2[[#This Row],[1W Return vs Nifty]]-AVERAGE(Table2[1W Return vs Nifty]))/_xlfn.STDEV.P(Table2[1W Return vs Nifty])</f>
        <v>-0.81726187592656308</v>
      </c>
      <c r="O345">
        <v>1002.69</v>
      </c>
      <c r="P345">
        <v>941.93035578933302</v>
      </c>
      <c r="Q345">
        <v>811.23059750332402</v>
      </c>
      <c r="R345">
        <v>39.560206802007102</v>
      </c>
      <c r="S345" s="1">
        <f>(Table2[[#This Row],[Close Price]]-Table2[[#This Row],[20D EMA]])/Table2[[#This Row],[20D EMA]]</f>
        <v>-1.9687041857403591E-2</v>
      </c>
      <c r="T345" s="1">
        <f>(Table2[[#This Row],[Close Price]]-Table2[[#This Row],[50D EMA]])/Table2[[#This Row],[50D EMA]]</f>
        <v>4.3548489501957673E-2</v>
      </c>
      <c r="U345" s="1">
        <f>(Table2[[#This Row],[Close Price]]-Table2[[#This Row],[200D EMA]])/Table2[[#This Row],[200D EMA]]</f>
        <v>0.21167766973431054</v>
      </c>
      <c r="V345">
        <v>0.94535490458712101</v>
      </c>
      <c r="W345">
        <v>960</v>
      </c>
      <c r="X345">
        <v>987</v>
      </c>
      <c r="Y345">
        <v>960</v>
      </c>
      <c r="Z345">
        <v>987</v>
      </c>
      <c r="AA345">
        <v>951</v>
      </c>
      <c r="AB345">
        <v>1202.2</v>
      </c>
      <c r="AC345" s="1">
        <f>(Table2[[#This Row],[Close Price]]/Table2[[#This Row],[Day Low]])-1</f>
        <v>2.3906250000000018E-2</v>
      </c>
      <c r="AD345" s="1">
        <f>(Table2[[#This Row],[Day High]]/Table2[[#This Row],[Close Price]])-1</f>
        <v>4.1202502670532049E-3</v>
      </c>
      <c r="AE345" s="1">
        <f>(Table2[[#This Row],[Close Price]]/Table2[[#This Row],[Current Week Low]])-1</f>
        <v>2.3906250000000018E-2</v>
      </c>
      <c r="AF345" s="1">
        <f>(Table2[[#This Row],[Current Week High]]/Table2[[#This Row],[Close Price]])-1</f>
        <v>4.1202502670532049E-3</v>
      </c>
      <c r="AG345" s="1">
        <f>(Table2[[#This Row],[Close Price]]/Table2[[#This Row],[Current Month Low]])-1</f>
        <v>3.3596214511041111E-2</v>
      </c>
      <c r="AH345" s="1">
        <f>(Table2[[#This Row],[Current Month High]]/Table2[[#This Row],[Close Price]])-1</f>
        <v>0.2230530545805991</v>
      </c>
      <c r="AI345">
        <v>22.305305458059902</v>
      </c>
      <c r="AJ345">
        <v>62.740066225165499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0.18</v>
      </c>
      <c r="AM345" t="s">
        <v>3215</v>
      </c>
      <c r="AN345">
        <v>-11.37</v>
      </c>
      <c r="AO345" t="s">
        <v>3214</v>
      </c>
      <c r="AP345">
        <v>5.5834956253562003E-2</v>
      </c>
      <c r="AQ345">
        <f>(Table2[[#This Row],[Sharpe Ratio]]-AVERAGE(Table2[Sharpe Ratio]))/_xlfn.STDEV.P(Table2[Sharpe Ratio])</f>
        <v>-3.5085915566739304E-2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-0.9779786875283325</v>
      </c>
      <c r="AS345">
        <f>_xlfn.RANK.AVG(Table2[[#This Row],[1Y Return vs Nifty Z-Score]],Table2[1Y Return vs Nifty Z-Score])</f>
        <v>425</v>
      </c>
      <c r="AT345">
        <f>_xlfn.RANK.AVG(Table2[[#This Row],[6M Return vs Nifty Z-Score]],Table2[6M Return vs Nifty Z-Score])</f>
        <v>264</v>
      </c>
      <c r="AU345">
        <f>_xlfn.RANK.AVG(Table2[[#This Row],[Sharpe Ratio Z-Score]],Table2[Sharpe Ratio Z-Score])</f>
        <v>354</v>
      </c>
      <c r="AV345">
        <f>(Table2[[#This Row],[Rank 1Y]]+Table2[[#This Row],[Rank 6M]]+Table2[[#This Row],[Rank Sharpe]])/3</f>
        <v>347.66666666666669</v>
      </c>
    </row>
    <row r="346" spans="1:48" x14ac:dyDescent="0.3">
      <c r="A346" t="s">
        <v>183</v>
      </c>
      <c r="B346" t="s">
        <v>184</v>
      </c>
      <c r="C346" t="s">
        <v>3171</v>
      </c>
      <c r="D346" t="s">
        <v>114</v>
      </c>
      <c r="E346">
        <v>152665.93902923999</v>
      </c>
      <c r="F346">
        <v>6338.15</v>
      </c>
      <c r="G346">
        <v>9.5591517281898195</v>
      </c>
      <c r="H346">
        <f>(Table2[[#This Row],[1Y Return vs Nifty]]-AVERAGE(Table2[1Y Return vs Nifty]))/_xlfn.STDEV.P(Table2[1Y Return vs Nifty])</f>
        <v>-0.24735955546410365</v>
      </c>
      <c r="I346">
        <v>4.61481006061143</v>
      </c>
      <c r="J346">
        <f>(Table2[[#This Row],[1M Return vs Nifty]]-AVERAGE(Table2[1M Return vs Nifty]))/_xlfn.STDEV.P(Table2[1M Return vs Nifty])</f>
        <v>0.50783666826620721</v>
      </c>
      <c r="K346">
        <v>13.8725633690009</v>
      </c>
      <c r="L346">
        <f>(Table2[[#This Row],[6M Return vs Nifty]]-AVERAGE(Table2[6M Return vs Nifty]))/_xlfn.STDEV.P(Table2[6M Return vs Nifty])</f>
        <v>0.10399854331360898</v>
      </c>
      <c r="M346">
        <v>1.0500450581779801</v>
      </c>
      <c r="N346">
        <f>(Table2[[#This Row],[1W Return vs Nifty]]-AVERAGE(Table2[1W Return vs Nifty]))/_xlfn.STDEV.P(Table2[1W Return vs Nifty])</f>
        <v>0.1245978883011838</v>
      </c>
      <c r="O346">
        <v>6110.96</v>
      </c>
      <c r="P346">
        <v>5921.9863599799901</v>
      </c>
      <c r="Q346">
        <v>5397.4796395370804</v>
      </c>
      <c r="R346">
        <v>83.252408957193893</v>
      </c>
      <c r="S346" s="1">
        <f>(Table2[[#This Row],[Close Price]]-Table2[[#This Row],[20D EMA]])/Table2[[#This Row],[20D EMA]]</f>
        <v>3.717746475185562E-2</v>
      </c>
      <c r="T346" s="1">
        <f>(Table2[[#This Row],[Close Price]]-Table2[[#This Row],[50D EMA]])/Table2[[#This Row],[50D EMA]]</f>
        <v>7.0274332753008192E-2</v>
      </c>
      <c r="U346" s="1">
        <f>(Table2[[#This Row],[Close Price]]-Table2[[#This Row],[200D EMA]])/Table2[[#This Row],[200D EMA]]</f>
        <v>0.17427955699404854</v>
      </c>
      <c r="V346">
        <v>1.2354480558973</v>
      </c>
      <c r="W346">
        <v>6241.1</v>
      </c>
      <c r="X346">
        <v>6362.9</v>
      </c>
      <c r="Y346">
        <v>6241.1</v>
      </c>
      <c r="Z346">
        <v>6362.9</v>
      </c>
      <c r="AA346">
        <v>5827.1</v>
      </c>
      <c r="AB346">
        <v>6362.9</v>
      </c>
      <c r="AC346" s="1">
        <f>(Table2[[#This Row],[Close Price]]/Table2[[#This Row],[Day Low]])-1</f>
        <v>1.5550143404207573E-2</v>
      </c>
      <c r="AD346" s="1">
        <f>(Table2[[#This Row],[Day High]]/Table2[[#This Row],[Close Price]])-1</f>
        <v>3.9049249386651219E-3</v>
      </c>
      <c r="AE346" s="1">
        <f>(Table2[[#This Row],[Close Price]]/Table2[[#This Row],[Current Week Low]])-1</f>
        <v>1.5550143404207573E-2</v>
      </c>
      <c r="AF346" s="1">
        <f>(Table2[[#This Row],[Current Week High]]/Table2[[#This Row],[Close Price]])-1</f>
        <v>3.9049249386651219E-3</v>
      </c>
      <c r="AG346" s="1">
        <f>(Table2[[#This Row],[Close Price]]/Table2[[#This Row],[Current Month Low]])-1</f>
        <v>8.770228758730747E-2</v>
      </c>
      <c r="AH346" s="1">
        <f>(Table2[[#This Row],[Current Month High]]/Table2[[#This Row],[Close Price]])-1</f>
        <v>3.9049249386651219E-3</v>
      </c>
      <c r="AI346">
        <v>0.39049249386651202</v>
      </c>
      <c r="AJ346">
        <v>45.781677668652399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</v>
      </c>
      <c r="AM346" t="s">
        <v>3216</v>
      </c>
      <c r="AN346">
        <v>3.75</v>
      </c>
      <c r="AO346" t="s">
        <v>3215</v>
      </c>
      <c r="AP346">
        <v>3.8950222643745001E-2</v>
      </c>
      <c r="AQ346">
        <f>(Table2[[#This Row],[Sharpe Ratio]]-AVERAGE(Table2[Sharpe Ratio]))/_xlfn.STDEV.P(Table2[Sharpe Ratio])</f>
        <v>-0.22987442486184706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0.25919911955504926</v>
      </c>
      <c r="AS346">
        <f>_xlfn.RANK.AVG(Table2[[#This Row],[1Y Return vs Nifty Z-Score]],Table2[1Y Return vs Nifty Z-Score])</f>
        <v>372</v>
      </c>
      <c r="AT346">
        <f>_xlfn.RANK.AVG(Table2[[#This Row],[6M Return vs Nifty Z-Score]],Table2[6M Return vs Nifty Z-Score])</f>
        <v>279</v>
      </c>
      <c r="AU346">
        <f>_xlfn.RANK.AVG(Table2[[#This Row],[Sharpe Ratio Z-Score]],Table2[Sharpe Ratio Z-Score])</f>
        <v>397</v>
      </c>
      <c r="AV346">
        <f>(Table2[[#This Row],[Rank 1Y]]+Table2[[#This Row],[Rank 6M]]+Table2[[#This Row],[Rank Sharpe]])/3</f>
        <v>349.33333333333331</v>
      </c>
    </row>
    <row r="347" spans="1:48" x14ac:dyDescent="0.3">
      <c r="A347" t="s">
        <v>257</v>
      </c>
      <c r="B347" t="s">
        <v>258</v>
      </c>
      <c r="C347" t="s">
        <v>3173</v>
      </c>
      <c r="D347" t="s">
        <v>54</v>
      </c>
      <c r="E347">
        <v>107521.13300145</v>
      </c>
      <c r="F347">
        <v>1068.55</v>
      </c>
      <c r="G347">
        <v>44.650970726378603</v>
      </c>
      <c r="H347">
        <f>(Table2[[#This Row],[1Y Return vs Nifty]]-AVERAGE(Table2[1Y Return vs Nifty]))/_xlfn.STDEV.P(Table2[1Y Return vs Nifty])</f>
        <v>0.34165097216294615</v>
      </c>
      <c r="I347">
        <v>-7.9629092359947098</v>
      </c>
      <c r="J347">
        <f>(Table2[[#This Row],[1M Return vs Nifty]]-AVERAGE(Table2[1M Return vs Nifty]))/_xlfn.STDEV.P(Table2[1M Return vs Nifty])</f>
        <v>-0.65915162163012075</v>
      </c>
      <c r="K347">
        <v>-8.72789580601758</v>
      </c>
      <c r="L347">
        <f>(Table2[[#This Row],[6M Return vs Nifty]]-AVERAGE(Table2[6M Return vs Nifty]))/_xlfn.STDEV.P(Table2[6M Return vs Nifty])</f>
        <v>-0.60341795743064741</v>
      </c>
      <c r="M347">
        <v>2.2677883061331099</v>
      </c>
      <c r="N347">
        <f>(Table2[[#This Row],[1W Return vs Nifty]]-AVERAGE(Table2[1W Return vs Nifty]))/_xlfn.STDEV.P(Table2[1W Return vs Nifty])</f>
        <v>0.36344959008529515</v>
      </c>
      <c r="O347">
        <v>1091.6500000000001</v>
      </c>
      <c r="P347">
        <v>1117.1618772587999</v>
      </c>
      <c r="Q347">
        <v>991.08780677626703</v>
      </c>
      <c r="R347">
        <v>39.0315278835564</v>
      </c>
      <c r="S347" s="1">
        <f>(Table2[[#This Row],[Close Price]]-Table2[[#This Row],[20D EMA]])/Table2[[#This Row],[20D EMA]]</f>
        <v>-2.116062840654068E-2</v>
      </c>
      <c r="T347" s="1">
        <f>(Table2[[#This Row],[Close Price]]-Table2[[#This Row],[50D EMA]])/Table2[[#This Row],[50D EMA]]</f>
        <v>-4.3513727283712708E-2</v>
      </c>
      <c r="U347" s="1">
        <f>(Table2[[#This Row],[Close Price]]-Table2[[#This Row],[200D EMA]])/Table2[[#This Row],[200D EMA]]</f>
        <v>7.8158759187741289E-2</v>
      </c>
      <c r="V347">
        <v>0.68887642090008006</v>
      </c>
      <c r="W347">
        <v>1058.45</v>
      </c>
      <c r="X347">
        <v>1088.8499999999999</v>
      </c>
      <c r="Y347">
        <v>1058.45</v>
      </c>
      <c r="Z347">
        <v>1088.8499999999999</v>
      </c>
      <c r="AA347">
        <v>1038.55</v>
      </c>
      <c r="AB347">
        <v>1139.95</v>
      </c>
      <c r="AC347" s="1">
        <f>(Table2[[#This Row],[Close Price]]/Table2[[#This Row],[Day Low]])-1</f>
        <v>9.5422551844677184E-3</v>
      </c>
      <c r="AD347" s="1">
        <f>(Table2[[#This Row],[Day High]]/Table2[[#This Row],[Close Price]])-1</f>
        <v>1.8997707173272094E-2</v>
      </c>
      <c r="AE347" s="1">
        <f>(Table2[[#This Row],[Close Price]]/Table2[[#This Row],[Current Week Low]])-1</f>
        <v>9.5422551844677184E-3</v>
      </c>
      <c r="AF347" s="1">
        <f>(Table2[[#This Row],[Current Week High]]/Table2[[#This Row],[Close Price]])-1</f>
        <v>1.8997707173272094E-2</v>
      </c>
      <c r="AG347" s="1">
        <f>(Table2[[#This Row],[Close Price]]/Table2[[#This Row],[Current Month Low]])-1</f>
        <v>2.8886428193154012E-2</v>
      </c>
      <c r="AH347" s="1">
        <f>(Table2[[#This Row],[Current Month High]]/Table2[[#This Row],[Close Price]])-1</f>
        <v>6.6819521781853908E-2</v>
      </c>
      <c r="AI347">
        <v>23.9343034953909</v>
      </c>
      <c r="AJ347">
        <v>88.207837956847101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-0.19</v>
      </c>
      <c r="AM347" t="s">
        <v>3214</v>
      </c>
      <c r="AN347">
        <v>-4.5999999999999996</v>
      </c>
      <c r="AO347" t="s">
        <v>3214</v>
      </c>
      <c r="AP347">
        <v>7.0409166355948002E-2</v>
      </c>
      <c r="AQ347">
        <f>(Table2[[#This Row],[Sharpe Ratio]]-AVERAGE(Table2[Sharpe Ratio]))/_xlfn.STDEV.P(Table2[Sharpe Ratio])</f>
        <v>0.13304754307112174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209</v>
      </c>
      <c r="AT347">
        <f>_xlfn.RANK.AVG(Table2[[#This Row],[6M Return vs Nifty Z-Score]],Table2[6M Return vs Nifty Z-Score])</f>
        <v>528</v>
      </c>
      <c r="AU347">
        <f>_xlfn.RANK.AVG(Table2[[#This Row],[Sharpe Ratio Z-Score]],Table2[Sharpe Ratio Z-Score])</f>
        <v>311</v>
      </c>
      <c r="AV347">
        <f>(Table2[[#This Row],[Rank 1Y]]+Table2[[#This Row],[Rank 6M]]+Table2[[#This Row],[Rank Sharpe]])/3</f>
        <v>349.33333333333331</v>
      </c>
    </row>
    <row r="348" spans="1:48" x14ac:dyDescent="0.3">
      <c r="A348" t="s">
        <v>1233</v>
      </c>
      <c r="B348" t="s">
        <v>1234</v>
      </c>
      <c r="C348" t="s">
        <v>3179</v>
      </c>
      <c r="D348" t="s">
        <v>127</v>
      </c>
      <c r="E348">
        <v>9818.7509597200005</v>
      </c>
      <c r="F348">
        <v>1154.5999999999999</v>
      </c>
      <c r="G348">
        <v>26.646582664352199</v>
      </c>
      <c r="H348">
        <f>(Table2[[#This Row],[1Y Return vs Nifty]]-AVERAGE(Table2[1Y Return vs Nifty]))/_xlfn.STDEV.P(Table2[1Y Return vs Nifty])</f>
        <v>3.9450219544118391E-2</v>
      </c>
      <c r="I348">
        <v>-8.6300607368369402</v>
      </c>
      <c r="J348">
        <f>(Table2[[#This Row],[1M Return vs Nifty]]-AVERAGE(Table2[1M Return vs Nifty]))/_xlfn.STDEV.P(Table2[1M Return vs Nifty])</f>
        <v>-0.72105139620051706</v>
      </c>
      <c r="K348">
        <v>22.439727005967001</v>
      </c>
      <c r="L348">
        <f>(Table2[[#This Row],[6M Return vs Nifty]]-AVERAGE(Table2[6M Return vs Nifty]))/_xlfn.STDEV.P(Table2[6M Return vs Nifty])</f>
        <v>0.3721591534336483</v>
      </c>
      <c r="M348">
        <v>-2.0534552378498598</v>
      </c>
      <c r="N348">
        <f>(Table2[[#This Row],[1W Return vs Nifty]]-AVERAGE(Table2[1W Return vs Nifty]))/_xlfn.STDEV.P(Table2[1W Return vs Nifty])</f>
        <v>-0.48413168456938299</v>
      </c>
      <c r="O348">
        <v>1192.5999999999999</v>
      </c>
      <c r="P348">
        <v>1190.6985844235301</v>
      </c>
      <c r="Q348">
        <v>1030.9187793287999</v>
      </c>
      <c r="R348">
        <v>36.289352266283998</v>
      </c>
      <c r="S348" s="1">
        <f>(Table2[[#This Row],[Close Price]]-Table2[[#This Row],[20D EMA]])/Table2[[#This Row],[20D EMA]]</f>
        <v>-3.186315612946504E-2</v>
      </c>
      <c r="T348" s="1">
        <f>(Table2[[#This Row],[Close Price]]-Table2[[#This Row],[50D EMA]])/Table2[[#This Row],[50D EMA]]</f>
        <v>-3.0317147341707037E-2</v>
      </c>
      <c r="U348" s="1">
        <f>(Table2[[#This Row],[Close Price]]-Table2[[#This Row],[200D EMA]])/Table2[[#This Row],[200D EMA]]</f>
        <v>0.11997183788981426</v>
      </c>
      <c r="V348">
        <v>0.42883232085474399</v>
      </c>
      <c r="W348">
        <v>1149</v>
      </c>
      <c r="X348">
        <v>1185.05</v>
      </c>
      <c r="Y348">
        <v>1149</v>
      </c>
      <c r="Z348">
        <v>1185.05</v>
      </c>
      <c r="AA348">
        <v>1140</v>
      </c>
      <c r="AB348">
        <v>1300</v>
      </c>
      <c r="AC348" s="1">
        <f>(Table2[[#This Row],[Close Price]]/Table2[[#This Row],[Day Low]])-1</f>
        <v>4.8738033072235343E-3</v>
      </c>
      <c r="AD348" s="1">
        <f>(Table2[[#This Row],[Day High]]/Table2[[#This Row],[Close Price]])-1</f>
        <v>2.6372769790403705E-2</v>
      </c>
      <c r="AE348" s="1">
        <f>(Table2[[#This Row],[Close Price]]/Table2[[#This Row],[Current Week Low]])-1</f>
        <v>4.8738033072235343E-3</v>
      </c>
      <c r="AF348" s="1">
        <f>(Table2[[#This Row],[Current Week High]]/Table2[[#This Row],[Close Price]])-1</f>
        <v>2.6372769790403705E-2</v>
      </c>
      <c r="AG348" s="1">
        <f>(Table2[[#This Row],[Close Price]]/Table2[[#This Row],[Current Month Low]])-1</f>
        <v>1.2807017543859489E-2</v>
      </c>
      <c r="AH348" s="1">
        <f>(Table2[[#This Row],[Current Month High]]/Table2[[#This Row],[Close Price]])-1</f>
        <v>0.12593105837519492</v>
      </c>
      <c r="AI348">
        <v>19.8640221721808</v>
      </c>
      <c r="AJ348">
        <v>65.890804597701106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0.04</v>
      </c>
      <c r="AM348" t="s">
        <v>3215</v>
      </c>
      <c r="AN348">
        <v>-2.96</v>
      </c>
      <c r="AO348" t="s">
        <v>3214</v>
      </c>
      <c r="AP348">
        <v>-2.728781113918E-3</v>
      </c>
      <c r="AQ348">
        <f>(Table2[[#This Row],[Sharpe Ratio]]-AVERAGE(Table2[Sharpe Ratio]))/_xlfn.STDEV.P(Table2[Sharpe Ratio])</f>
        <v>-0.71069877178196184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-1.5042724795740952</v>
      </c>
      <c r="AS348">
        <f>_xlfn.RANK.AVG(Table2[[#This Row],[1Y Return vs Nifty Z-Score]],Table2[1Y Return vs Nifty Z-Score])</f>
        <v>291</v>
      </c>
      <c r="AT348">
        <f>_xlfn.RANK.AVG(Table2[[#This Row],[6M Return vs Nifty Z-Score]],Table2[6M Return vs Nifty Z-Score])</f>
        <v>197</v>
      </c>
      <c r="AU348">
        <f>_xlfn.RANK.AVG(Table2[[#This Row],[Sharpe Ratio Z-Score]],Table2[Sharpe Ratio Z-Score])</f>
        <v>562</v>
      </c>
      <c r="AV348">
        <f>(Table2[[#This Row],[Rank 1Y]]+Table2[[#This Row],[Rank 6M]]+Table2[[#This Row],[Rank Sharpe]])/3</f>
        <v>350</v>
      </c>
    </row>
    <row r="349" spans="1:48" x14ac:dyDescent="0.3">
      <c r="A349" t="s">
        <v>1822</v>
      </c>
      <c r="B349" t="s">
        <v>1823</v>
      </c>
      <c r="C349" t="s">
        <v>3176</v>
      </c>
      <c r="D349" t="s">
        <v>124</v>
      </c>
      <c r="E349">
        <v>4398.9765062320002</v>
      </c>
      <c r="F349">
        <v>244.09</v>
      </c>
      <c r="G349">
        <v>-6.5130662598081104</v>
      </c>
      <c r="H349">
        <f>(Table2[[#This Row],[1Y Return vs Nifty]]-AVERAGE(Table2[1Y Return vs Nifty]))/_xlfn.STDEV.P(Table2[1Y Return vs Nifty])</f>
        <v>-0.5171291447161237</v>
      </c>
      <c r="I349">
        <v>8.9694044791512493</v>
      </c>
      <c r="J349">
        <f>(Table2[[#This Row],[1M Return vs Nifty]]-AVERAGE(Table2[1M Return vs Nifty]))/_xlfn.STDEV.P(Table2[1M Return vs Nifty])</f>
        <v>0.91186545709878175</v>
      </c>
      <c r="K349">
        <v>7.3939652504970796</v>
      </c>
      <c r="L349">
        <f>(Table2[[#This Row],[6M Return vs Nifty]]-AVERAGE(Table2[6M Return vs Nifty]))/_xlfn.STDEV.P(Table2[6M Return vs Nifty])</f>
        <v>-9.8787921121866309E-2</v>
      </c>
      <c r="M349">
        <v>12.5385875695544</v>
      </c>
      <c r="N349">
        <f>(Table2[[#This Row],[1W Return vs Nifty]]-AVERAGE(Table2[1W Return vs Nifty]))/_xlfn.STDEV.P(Table2[1W Return vs Nifty])</f>
        <v>2.3779940245304494</v>
      </c>
      <c r="O349">
        <v>214.9</v>
      </c>
      <c r="P349">
        <v>225.06338556080999</v>
      </c>
      <c r="Q349">
        <v>215.29304984803699</v>
      </c>
      <c r="R349">
        <v>75.3861380887286</v>
      </c>
      <c r="S349" s="1">
        <f>(Table2[[#This Row],[Close Price]]-Table2[[#This Row],[20D EMA]])/Table2[[#This Row],[20D EMA]]</f>
        <v>0.13583061889250814</v>
      </c>
      <c r="T349" s="1">
        <f>(Table2[[#This Row],[Close Price]]-Table2[[#This Row],[50D EMA]])/Table2[[#This Row],[50D EMA]]</f>
        <v>8.4538915078433322E-2</v>
      </c>
      <c r="U349" s="1">
        <f>(Table2[[#This Row],[Close Price]]-Table2[[#This Row],[200D EMA]])/Table2[[#This Row],[200D EMA]]</f>
        <v>0.13375698923996446</v>
      </c>
      <c r="V349">
        <v>0.86922462270586998</v>
      </c>
      <c r="W349">
        <v>236.8</v>
      </c>
      <c r="X349">
        <v>244.55</v>
      </c>
      <c r="Y349">
        <v>241.81</v>
      </c>
      <c r="Z349">
        <v>249.5</v>
      </c>
      <c r="AA349">
        <v>241.81</v>
      </c>
      <c r="AB349">
        <v>249.5</v>
      </c>
      <c r="AC349" s="1">
        <f>(Table2[[#This Row],[Close Price]]/Table2[[#This Row],[Day Low]])-1</f>
        <v>3.0785472972972849E-2</v>
      </c>
      <c r="AD349" s="1">
        <f>(Table2[[#This Row],[Day High]]/Table2[[#This Row],[Close Price]])-1</f>
        <v>1.8845507804499118E-3</v>
      </c>
      <c r="AE349" s="1">
        <f>(Table2[[#This Row],[Close Price]]/Table2[[#This Row],[Current Week Low]])-1</f>
        <v>9.4288904511807825E-3</v>
      </c>
      <c r="AF349" s="1">
        <f>(Table2[[#This Row],[Current Week High]]/Table2[[#This Row],[Close Price]])-1</f>
        <v>2.2163955917899214E-2</v>
      </c>
      <c r="AG349" s="1">
        <f>(Table2[[#This Row],[Close Price]]/Table2[[#This Row],[Current Month Low]])-1</f>
        <v>9.4288904511807825E-3</v>
      </c>
      <c r="AH349" s="1">
        <f>(Table2[[#This Row],[Current Month High]]/Table2[[#This Row],[Close Price]])-1</f>
        <v>2.2163955917899214E-2</v>
      </c>
      <c r="AI349">
        <v>12.642877627104699</v>
      </c>
      <c r="AJ349">
        <v>53.467463061930196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-0.1</v>
      </c>
      <c r="AM349" t="s">
        <v>3214</v>
      </c>
      <c r="AN349">
        <v>17.22</v>
      </c>
      <c r="AO349" t="s">
        <v>3215</v>
      </c>
      <c r="AP349">
        <v>9.5901601126025998E-2</v>
      </c>
      <c r="AQ349">
        <f>(Table2[[#This Row],[Sharpe Ratio]]-AVERAGE(Table2[Sharpe Ratio]))/_xlfn.STDEV.P(Table2[Sharpe Ratio])</f>
        <v>0.42713766506624656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474</v>
      </c>
      <c r="AT349">
        <f>_xlfn.RANK.AVG(Table2[[#This Row],[6M Return vs Nifty Z-Score]],Table2[6M Return vs Nifty Z-Score])</f>
        <v>347</v>
      </c>
      <c r="AU349">
        <f>_xlfn.RANK.AVG(Table2[[#This Row],[Sharpe Ratio Z-Score]],Table2[Sharpe Ratio Z-Score])</f>
        <v>232</v>
      </c>
      <c r="AV349">
        <f>(Table2[[#This Row],[Rank 1Y]]+Table2[[#This Row],[Rank 6M]]+Table2[[#This Row],[Rank Sharpe]])/3</f>
        <v>351</v>
      </c>
    </row>
    <row r="350" spans="1:48" x14ac:dyDescent="0.3">
      <c r="A350" t="s">
        <v>791</v>
      </c>
      <c r="B350" t="s">
        <v>792</v>
      </c>
      <c r="C350" t="s">
        <v>3175</v>
      </c>
      <c r="D350" t="s">
        <v>187</v>
      </c>
      <c r="E350">
        <v>21269.111632839998</v>
      </c>
      <c r="F350">
        <v>1798.7</v>
      </c>
      <c r="G350">
        <v>4.6329647171190098</v>
      </c>
      <c r="H350">
        <f>(Table2[[#This Row],[1Y Return vs Nifty]]-AVERAGE(Table2[1Y Return vs Nifty]))/_xlfn.STDEV.P(Table2[1Y Return vs Nifty])</f>
        <v>-0.33004481070066172</v>
      </c>
      <c r="I350">
        <v>-8.07585512606666</v>
      </c>
      <c r="J350">
        <f>(Table2[[#This Row],[1M Return vs Nifty]]-AVERAGE(Table2[1M Return vs Nifty]))/_xlfn.STDEV.P(Table2[1M Return vs Nifty])</f>
        <v>-0.66963098819870448</v>
      </c>
      <c r="K350">
        <v>-17.838209552645498</v>
      </c>
      <c r="L350">
        <f>(Table2[[#This Row],[6M Return vs Nifty]]-AVERAGE(Table2[6M Return vs Nifty]))/_xlfn.STDEV.P(Table2[6M Return vs Nifty])</f>
        <v>-0.88857969779234736</v>
      </c>
      <c r="M350">
        <v>-5.6373515956176101</v>
      </c>
      <c r="N350">
        <f>(Table2[[#This Row],[1W Return vs Nifty]]-AVERAGE(Table2[1W Return vs Nifty]))/_xlfn.STDEV.P(Table2[1W Return vs Nifty])</f>
        <v>-1.1870875379548638</v>
      </c>
      <c r="O350">
        <v>1894.33</v>
      </c>
      <c r="P350">
        <v>1931.13730308442</v>
      </c>
      <c r="Q350">
        <v>1828.1730732445201</v>
      </c>
      <c r="R350">
        <v>21.467929609255201</v>
      </c>
      <c r="S350" s="1">
        <f>(Table2[[#This Row],[Close Price]]-Table2[[#This Row],[20D EMA]])/Table2[[#This Row],[20D EMA]]</f>
        <v>-5.0482228545184783E-2</v>
      </c>
      <c r="T350" s="1">
        <f>(Table2[[#This Row],[Close Price]]-Table2[[#This Row],[50D EMA]])/Table2[[#This Row],[50D EMA]]</f>
        <v>-6.857995175842263E-2</v>
      </c>
      <c r="U350" s="1">
        <f>(Table2[[#This Row],[Close Price]]-Table2[[#This Row],[200D EMA]])/Table2[[#This Row],[200D EMA]]</f>
        <v>-1.6121599030125295E-2</v>
      </c>
      <c r="V350">
        <v>0.70255667714546099</v>
      </c>
      <c r="W350">
        <v>1791.15</v>
      </c>
      <c r="X350">
        <v>1824.4</v>
      </c>
      <c r="Y350">
        <v>1791.15</v>
      </c>
      <c r="Z350">
        <v>1824.4</v>
      </c>
      <c r="AA350">
        <v>1791.15</v>
      </c>
      <c r="AB350">
        <v>2095</v>
      </c>
      <c r="AC350" s="1">
        <f>(Table2[[#This Row],[Close Price]]/Table2[[#This Row],[Day Low]])-1</f>
        <v>4.2151690254863539E-3</v>
      </c>
      <c r="AD350" s="1">
        <f>(Table2[[#This Row],[Day High]]/Table2[[#This Row],[Close Price]])-1</f>
        <v>1.4288096958914753E-2</v>
      </c>
      <c r="AE350" s="1">
        <f>(Table2[[#This Row],[Close Price]]/Table2[[#This Row],[Current Week Low]])-1</f>
        <v>4.2151690254863539E-3</v>
      </c>
      <c r="AF350" s="1">
        <f>(Table2[[#This Row],[Current Week High]]/Table2[[#This Row],[Close Price]])-1</f>
        <v>1.4288096958914753E-2</v>
      </c>
      <c r="AG350" s="1">
        <f>(Table2[[#This Row],[Close Price]]/Table2[[#This Row],[Current Month Low]])-1</f>
        <v>4.2151690254863539E-3</v>
      </c>
      <c r="AH350" s="1">
        <f>(Table2[[#This Row],[Current Month High]]/Table2[[#This Row],[Close Price]])-1</f>
        <v>0.16473008283760482</v>
      </c>
      <c r="AI350">
        <v>35.005837549341102</v>
      </c>
      <c r="AJ350">
        <v>61.557461714645001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-0.24</v>
      </c>
      <c r="AM350" t="s">
        <v>3214</v>
      </c>
      <c r="AN350">
        <v>-9.81</v>
      </c>
      <c r="AO350" t="s">
        <v>3214</v>
      </c>
      <c r="AP350">
        <v>0.201473295797227</v>
      </c>
      <c r="AQ350">
        <f>(Table2[[#This Row],[Sharpe Ratio]]-AVERAGE(Table2[Sharpe Ratio]))/_xlfn.STDEV.P(Table2[Sharpe Ratio])</f>
        <v>1.6450516401380979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408</v>
      </c>
      <c r="AT350">
        <f>_xlfn.RANK.AVG(Table2[[#This Row],[6M Return vs Nifty Z-Score]],Table2[6M Return vs Nifty Z-Score])</f>
        <v>617</v>
      </c>
      <c r="AU350">
        <f>_xlfn.RANK.AVG(Table2[[#This Row],[Sharpe Ratio Z-Score]],Table2[Sharpe Ratio Z-Score])</f>
        <v>34</v>
      </c>
      <c r="AV350">
        <f>(Table2[[#This Row],[Rank 1Y]]+Table2[[#This Row],[Rank 6M]]+Table2[[#This Row],[Rank Sharpe]])/3</f>
        <v>353</v>
      </c>
    </row>
    <row r="351" spans="1:48" x14ac:dyDescent="0.3">
      <c r="A351" t="s">
        <v>443</v>
      </c>
      <c r="B351" t="s">
        <v>444</v>
      </c>
      <c r="C351" t="s">
        <v>3167</v>
      </c>
      <c r="D351" t="s">
        <v>445</v>
      </c>
      <c r="E351">
        <v>51232.503005639999</v>
      </c>
      <c r="F351">
        <v>341.55</v>
      </c>
      <c r="G351">
        <v>11.2677934508677</v>
      </c>
      <c r="H351">
        <f>(Table2[[#This Row],[1Y Return vs Nifty]]-AVERAGE(Table2[1Y Return vs Nifty]))/_xlfn.STDEV.P(Table2[1Y Return vs Nifty])</f>
        <v>-0.21868027945814814</v>
      </c>
      <c r="I351">
        <v>-9.7367148144242108</v>
      </c>
      <c r="J351">
        <f>(Table2[[#This Row],[1M Return vs Nifty]]-AVERAGE(Table2[1M Return vs Nifty]))/_xlfn.STDEV.P(Table2[1M Return vs Nifty])</f>
        <v>-0.82372918054722621</v>
      </c>
      <c r="K351">
        <v>13.0882684818513</v>
      </c>
      <c r="L351">
        <f>(Table2[[#This Row],[6M Return vs Nifty]]-AVERAGE(Table2[6M Return vs Nifty]))/_xlfn.STDEV.P(Table2[6M Return vs Nifty])</f>
        <v>7.9449345426857262E-2</v>
      </c>
      <c r="M351">
        <v>4.2709939349882902</v>
      </c>
      <c r="N351">
        <f>(Table2[[#This Row],[1W Return vs Nifty]]-AVERAGE(Table2[1W Return vs Nifty]))/_xlfn.STDEV.P(Table2[1W Return vs Nifty])</f>
        <v>0.75636416734041856</v>
      </c>
      <c r="O351">
        <v>340.6</v>
      </c>
      <c r="P351">
        <v>344.95710110136298</v>
      </c>
      <c r="Q351">
        <v>308.33327954384703</v>
      </c>
      <c r="R351">
        <v>57.7755926648003</v>
      </c>
      <c r="S351" s="1">
        <f>(Table2[[#This Row],[Close Price]]-Table2[[#This Row],[20D EMA]])/Table2[[#This Row],[20D EMA]]</f>
        <v>2.7891955372871067E-3</v>
      </c>
      <c r="T351" s="1">
        <f>(Table2[[#This Row],[Close Price]]-Table2[[#This Row],[50D EMA]])/Table2[[#This Row],[50D EMA]]</f>
        <v>-9.8768835037311448E-3</v>
      </c>
      <c r="U351" s="1">
        <f>(Table2[[#This Row],[Close Price]]-Table2[[#This Row],[200D EMA]])/Table2[[#This Row],[200D EMA]]</f>
        <v>0.10772992297586011</v>
      </c>
      <c r="V351">
        <v>0.99870406147454505</v>
      </c>
      <c r="W351">
        <v>336.1</v>
      </c>
      <c r="X351">
        <v>344.2</v>
      </c>
      <c r="Y351">
        <v>336.1</v>
      </c>
      <c r="Z351">
        <v>344.2</v>
      </c>
      <c r="AA351">
        <v>319.8</v>
      </c>
      <c r="AB351">
        <v>372.25</v>
      </c>
      <c r="AC351" s="1">
        <f>(Table2[[#This Row],[Close Price]]/Table2[[#This Row],[Day Low]])-1</f>
        <v>1.6215412079738201E-2</v>
      </c>
      <c r="AD351" s="1">
        <f>(Table2[[#This Row],[Day High]]/Table2[[#This Row],[Close Price]])-1</f>
        <v>7.7587468891815448E-3</v>
      </c>
      <c r="AE351" s="1">
        <f>(Table2[[#This Row],[Close Price]]/Table2[[#This Row],[Current Week Low]])-1</f>
        <v>1.6215412079738201E-2</v>
      </c>
      <c r="AF351" s="1">
        <f>(Table2[[#This Row],[Current Week High]]/Table2[[#This Row],[Close Price]])-1</f>
        <v>7.7587468891815448E-3</v>
      </c>
      <c r="AG351" s="1">
        <f>(Table2[[#This Row],[Close Price]]/Table2[[#This Row],[Current Month Low]])-1</f>
        <v>6.8011257035647255E-2</v>
      </c>
      <c r="AH351" s="1">
        <f>(Table2[[#This Row],[Current Month High]]/Table2[[#This Row],[Close Price]])-1</f>
        <v>8.9884350753915987E-2</v>
      </c>
      <c r="AI351">
        <v>12.4871907480603</v>
      </c>
      <c r="AJ351">
        <v>78.169014084506998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-0.03</v>
      </c>
      <c r="AM351" t="s">
        <v>3214</v>
      </c>
      <c r="AN351">
        <v>-0.36</v>
      </c>
      <c r="AO351" t="s">
        <v>3214</v>
      </c>
      <c r="AP351">
        <v>3.2753839495822001E-2</v>
      </c>
      <c r="AQ351">
        <f>(Table2[[#This Row],[Sharpe Ratio]]-AVERAGE(Table2[Sharpe Ratio]))/_xlfn.STDEV.P(Table2[Sharpe Ratio])</f>
        <v>-0.3013581843511583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360</v>
      </c>
      <c r="AT351">
        <f>_xlfn.RANK.AVG(Table2[[#This Row],[6M Return vs Nifty Z-Score]],Table2[6M Return vs Nifty Z-Score])</f>
        <v>288</v>
      </c>
      <c r="AU351">
        <f>_xlfn.RANK.AVG(Table2[[#This Row],[Sharpe Ratio Z-Score]],Table2[Sharpe Ratio Z-Score])</f>
        <v>413</v>
      </c>
      <c r="AV351">
        <f>(Table2[[#This Row],[Rank 1Y]]+Table2[[#This Row],[Rank 6M]]+Table2[[#This Row],[Rank Sharpe]])/3</f>
        <v>353.66666666666669</v>
      </c>
    </row>
    <row r="352" spans="1:48" x14ac:dyDescent="0.3">
      <c r="A352" t="s">
        <v>28</v>
      </c>
      <c r="B352" t="s">
        <v>29</v>
      </c>
      <c r="C352" t="s">
        <v>3169</v>
      </c>
      <c r="D352" t="s">
        <v>24</v>
      </c>
      <c r="E352">
        <v>896981.44356659998</v>
      </c>
      <c r="F352">
        <v>1273</v>
      </c>
      <c r="G352">
        <v>3.9511418464268502</v>
      </c>
      <c r="H352">
        <f>(Table2[[#This Row],[1Y Return vs Nifty]]-AVERAGE(Table2[1Y Return vs Nifty]))/_xlfn.STDEV.P(Table2[1Y Return vs Nifty])</f>
        <v>-0.34148909772480562</v>
      </c>
      <c r="I352">
        <v>4.6141592998211696</v>
      </c>
      <c r="J352">
        <f>(Table2[[#This Row],[1M Return vs Nifty]]-AVERAGE(Table2[1M Return vs Nifty]))/_xlfn.STDEV.P(Table2[1M Return vs Nifty])</f>
        <v>0.50777628925759299</v>
      </c>
      <c r="K352">
        <v>0.159835680169612</v>
      </c>
      <c r="L352">
        <f>(Table2[[#This Row],[6M Return vs Nifty]]-AVERAGE(Table2[6M Return vs Nifty]))/_xlfn.STDEV.P(Table2[6M Return vs Nifty])</f>
        <v>-0.32522325975553029</v>
      </c>
      <c r="M352">
        <v>-1.1579416604511801</v>
      </c>
      <c r="N352">
        <f>(Table2[[#This Row],[1W Return vs Nifty]]-AVERAGE(Table2[1W Return vs Nifty]))/_xlfn.STDEV.P(Table2[1W Return vs Nifty])</f>
        <v>-0.30848304739432097</v>
      </c>
      <c r="O352">
        <v>1278.01</v>
      </c>
      <c r="P352">
        <v>1240.4427677537799</v>
      </c>
      <c r="Q352">
        <v>1137.12302178184</v>
      </c>
      <c r="R352">
        <v>41.825349943365403</v>
      </c>
      <c r="S352" s="1">
        <f>(Table2[[#This Row],[Close Price]]-Table2[[#This Row],[20D EMA]])/Table2[[#This Row],[20D EMA]]</f>
        <v>-3.9201571192713598E-3</v>
      </c>
      <c r="T352" s="1">
        <f>(Table2[[#This Row],[Close Price]]-Table2[[#This Row],[50D EMA]])/Table2[[#This Row],[50D EMA]]</f>
        <v>2.6246460612749944E-2</v>
      </c>
      <c r="U352" s="1">
        <f>(Table2[[#This Row],[Close Price]]-Table2[[#This Row],[200D EMA]])/Table2[[#This Row],[200D EMA]]</f>
        <v>0.11949188928146458</v>
      </c>
      <c r="V352">
        <v>1.2354400138859001</v>
      </c>
      <c r="W352">
        <v>1270.9000000000001</v>
      </c>
      <c r="X352">
        <v>1296.8</v>
      </c>
      <c r="Y352">
        <v>1270.9000000000001</v>
      </c>
      <c r="Z352">
        <v>1296.8</v>
      </c>
      <c r="AA352">
        <v>1200.45</v>
      </c>
      <c r="AB352">
        <v>1362.35</v>
      </c>
      <c r="AC352" s="1">
        <f>(Table2[[#This Row],[Close Price]]/Table2[[#This Row],[Day Low]])-1</f>
        <v>1.6523723345660546E-3</v>
      </c>
      <c r="AD352" s="1">
        <f>(Table2[[#This Row],[Day High]]/Table2[[#This Row],[Close Price]])-1</f>
        <v>1.8695993715632353E-2</v>
      </c>
      <c r="AE352" s="1">
        <f>(Table2[[#This Row],[Close Price]]/Table2[[#This Row],[Current Week Low]])-1</f>
        <v>1.6523723345660546E-3</v>
      </c>
      <c r="AF352" s="1">
        <f>(Table2[[#This Row],[Current Week High]]/Table2[[#This Row],[Close Price]])-1</f>
        <v>1.8695993715632353E-2</v>
      </c>
      <c r="AG352" s="1">
        <f>(Table2[[#This Row],[Close Price]]/Table2[[#This Row],[Current Month Low]])-1</f>
        <v>6.0435669957099369E-2</v>
      </c>
      <c r="AH352" s="1">
        <f>(Table2[[#This Row],[Current Month High]]/Table2[[#This Row],[Close Price]])-1</f>
        <v>7.0188531029065082E-2</v>
      </c>
      <c r="AI352">
        <v>7.0188531029065002</v>
      </c>
      <c r="AJ352">
        <v>41.601779755283602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0.01</v>
      </c>
      <c r="AM352" t="s">
        <v>3215</v>
      </c>
      <c r="AN352">
        <v>1.67</v>
      </c>
      <c r="AO352" t="s">
        <v>3215</v>
      </c>
      <c r="AP352">
        <v>9.8449823040355003E-2</v>
      </c>
      <c r="AQ352">
        <f>(Table2[[#This Row],[Sharpe Ratio]]-AVERAGE(Table2[Sharpe Ratio]))/_xlfn.STDEV.P(Table2[Sharpe Ratio])</f>
        <v>0.45653489214222953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-1.0884223474834365E-2</v>
      </c>
      <c r="AS352">
        <f>_xlfn.RANK.AVG(Table2[[#This Row],[1Y Return vs Nifty Z-Score]],Table2[1Y Return vs Nifty Z-Score])</f>
        <v>410</v>
      </c>
      <c r="AT352">
        <f>_xlfn.RANK.AVG(Table2[[#This Row],[6M Return vs Nifty Z-Score]],Table2[6M Return vs Nifty Z-Score])</f>
        <v>426</v>
      </c>
      <c r="AU352">
        <f>_xlfn.RANK.AVG(Table2[[#This Row],[Sharpe Ratio Z-Score]],Table2[Sharpe Ratio Z-Score])</f>
        <v>226</v>
      </c>
      <c r="AV352">
        <f>(Table2[[#This Row],[Rank 1Y]]+Table2[[#This Row],[Rank 6M]]+Table2[[#This Row],[Rank Sharpe]])/3</f>
        <v>354</v>
      </c>
    </row>
    <row r="353" spans="1:48" x14ac:dyDescent="0.3">
      <c r="A353" t="s">
        <v>38</v>
      </c>
      <c r="B353" t="s">
        <v>39</v>
      </c>
      <c r="C353" t="s">
        <v>3171</v>
      </c>
      <c r="D353" t="s">
        <v>40</v>
      </c>
      <c r="E353">
        <v>648081.22669231496</v>
      </c>
      <c r="F353">
        <v>518.15</v>
      </c>
      <c r="G353">
        <v>-13.6028714028857</v>
      </c>
      <c r="H353">
        <f>(Table2[[#This Row],[1Y Return vs Nifty]]-AVERAGE(Table2[1Y Return vs Nifty]))/_xlfn.STDEV.P(Table2[1Y Return vs Nifty])</f>
        <v>-0.63613038168000524</v>
      </c>
      <c r="I353">
        <v>1.8555759334154101</v>
      </c>
      <c r="J353">
        <f>(Table2[[#This Row],[1M Return vs Nifty]]-AVERAGE(Table2[1M Return vs Nifty]))/_xlfn.STDEV.P(Table2[1M Return vs Nifty])</f>
        <v>0.25182889455250024</v>
      </c>
      <c r="K353">
        <v>5.8276483002257304</v>
      </c>
      <c r="L353">
        <f>(Table2[[#This Row],[6M Return vs Nifty]]-AVERAGE(Table2[6M Return vs Nifty]))/_xlfn.STDEV.P(Table2[6M Return vs Nifty])</f>
        <v>-0.14781517527793003</v>
      </c>
      <c r="M353">
        <v>1.96967718701559</v>
      </c>
      <c r="N353">
        <f>(Table2[[#This Row],[1W Return vs Nifty]]-AVERAGE(Table2[1W Return vs Nifty]))/_xlfn.STDEV.P(Table2[1W Return vs Nifty])</f>
        <v>0.30497720829089475</v>
      </c>
      <c r="O353">
        <v>512.91</v>
      </c>
      <c r="P353">
        <v>498.78666607006301</v>
      </c>
      <c r="Q353">
        <v>460.52442933813302</v>
      </c>
      <c r="R353">
        <v>57.066774200955699</v>
      </c>
      <c r="S353" s="1">
        <f>(Table2[[#This Row],[Close Price]]-Table2[[#This Row],[20D EMA]])/Table2[[#This Row],[20D EMA]]</f>
        <v>1.0216217270086389E-2</v>
      </c>
      <c r="T353" s="1">
        <f>(Table2[[#This Row],[Close Price]]-Table2[[#This Row],[50D EMA]])/Table2[[#This Row],[50D EMA]]</f>
        <v>3.8820873225221833E-2</v>
      </c>
      <c r="U353" s="1">
        <f>(Table2[[#This Row],[Close Price]]-Table2[[#This Row],[200D EMA]])/Table2[[#This Row],[200D EMA]]</f>
        <v>0.12513032315068842</v>
      </c>
      <c r="V353">
        <v>0.80374455054127603</v>
      </c>
      <c r="W353">
        <v>514.04999999999995</v>
      </c>
      <c r="X353">
        <v>524.35</v>
      </c>
      <c r="Y353">
        <v>514.04999999999995</v>
      </c>
      <c r="Z353">
        <v>524.35</v>
      </c>
      <c r="AA353">
        <v>497.15</v>
      </c>
      <c r="AB353">
        <v>528.5</v>
      </c>
      <c r="AC353" s="1">
        <f>(Table2[[#This Row],[Close Price]]/Table2[[#This Row],[Day Low]])-1</f>
        <v>7.9758778328957725E-3</v>
      </c>
      <c r="AD353" s="1">
        <f>(Table2[[#This Row],[Day High]]/Table2[[#This Row],[Close Price]])-1</f>
        <v>1.1965647013413294E-2</v>
      </c>
      <c r="AE353" s="1">
        <f>(Table2[[#This Row],[Close Price]]/Table2[[#This Row],[Current Week Low]])-1</f>
        <v>7.9758778328957725E-3</v>
      </c>
      <c r="AF353" s="1">
        <f>(Table2[[#This Row],[Current Week High]]/Table2[[#This Row],[Close Price]])-1</f>
        <v>1.1965647013413294E-2</v>
      </c>
      <c r="AG353" s="1">
        <f>(Table2[[#This Row],[Close Price]]/Table2[[#This Row],[Current Month Low]])-1</f>
        <v>4.2240772402695415E-2</v>
      </c>
      <c r="AH353" s="1">
        <f>(Table2[[#This Row],[Current Month High]]/Table2[[#This Row],[Close Price]])-1</f>
        <v>1.9974910740133245E-2</v>
      </c>
      <c r="AI353">
        <v>1.99749107401332</v>
      </c>
      <c r="AJ353">
        <v>29.748341054213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0.03</v>
      </c>
      <c r="AM353" t="s">
        <v>3215</v>
      </c>
      <c r="AN353">
        <v>-0.26</v>
      </c>
      <c r="AO353" t="s">
        <v>3214</v>
      </c>
      <c r="AP353">
        <v>0.121378264718322</v>
      </c>
      <c r="AQ353">
        <f>(Table2[[#This Row],[Sharpe Ratio]]-AVERAGE(Table2[Sharpe Ratio]))/_xlfn.STDEV.P(Table2[Sharpe Ratio])</f>
        <v>0.72104584494247415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0.49390639082793386</v>
      </c>
      <c r="AS353">
        <f>_xlfn.RANK.AVG(Table2[[#This Row],[1Y Return vs Nifty Z-Score]],Table2[1Y Return vs Nifty Z-Score])</f>
        <v>534</v>
      </c>
      <c r="AT353">
        <f>_xlfn.RANK.AVG(Table2[[#This Row],[6M Return vs Nifty Z-Score]],Table2[6M Return vs Nifty Z-Score])</f>
        <v>361</v>
      </c>
      <c r="AU353">
        <f>_xlfn.RANK.AVG(Table2[[#This Row],[Sharpe Ratio Z-Score]],Table2[Sharpe Ratio Z-Score])</f>
        <v>167</v>
      </c>
      <c r="AV353">
        <f>(Table2[[#This Row],[Rank 1Y]]+Table2[[#This Row],[Rank 6M]]+Table2[[#This Row],[Rank Sharpe]])/3</f>
        <v>354</v>
      </c>
    </row>
    <row r="354" spans="1:48" x14ac:dyDescent="0.3">
      <c r="A354" t="s">
        <v>782</v>
      </c>
      <c r="B354" t="s">
        <v>783</v>
      </c>
      <c r="C354" t="s">
        <v>3181</v>
      </c>
      <c r="D354" t="s">
        <v>261</v>
      </c>
      <c r="E354">
        <v>21490.878033519999</v>
      </c>
      <c r="F354">
        <v>679.7</v>
      </c>
      <c r="G354">
        <v>0.57503185545630198</v>
      </c>
      <c r="H354">
        <f>(Table2[[#This Row],[1Y Return vs Nifty]]-AVERAGE(Table2[1Y Return vs Nifty]))/_xlfn.STDEV.P(Table2[1Y Return vs Nifty])</f>
        <v>-0.3981565599390372</v>
      </c>
      <c r="I354">
        <v>-9.1979916052701096</v>
      </c>
      <c r="J354">
        <f>(Table2[[#This Row],[1M Return vs Nifty]]-AVERAGE(Table2[1M Return vs Nifty]))/_xlfn.STDEV.P(Table2[1M Return vs Nifty])</f>
        <v>-0.77374526361024665</v>
      </c>
      <c r="K354">
        <v>-0.80947290508880299</v>
      </c>
      <c r="L354">
        <f>(Table2[[#This Row],[6M Return vs Nifty]]-AVERAGE(Table2[6M Return vs Nifty]))/_xlfn.STDEV.P(Table2[6M Return vs Nifty])</f>
        <v>-0.35556356754373758</v>
      </c>
      <c r="M354">
        <v>-7.0265978081309699</v>
      </c>
      <c r="N354">
        <f>(Table2[[#This Row],[1W Return vs Nifty]]-AVERAGE(Table2[1W Return vs Nifty]))/_xlfn.STDEV.P(Table2[1W Return vs Nifty])</f>
        <v>-1.4595783299285869</v>
      </c>
      <c r="O354">
        <v>701.35</v>
      </c>
      <c r="P354">
        <v>693.03093066756196</v>
      </c>
      <c r="Q354">
        <v>641.44557272693396</v>
      </c>
      <c r="R354">
        <v>35.317473580979097</v>
      </c>
      <c r="S354" s="1">
        <f>(Table2[[#This Row],[Close Price]]-Table2[[#This Row],[20D EMA]])/Table2[[#This Row],[20D EMA]]</f>
        <v>-3.0869038283310724E-2</v>
      </c>
      <c r="T354" s="1">
        <f>(Table2[[#This Row],[Close Price]]-Table2[[#This Row],[50D EMA]])/Table2[[#This Row],[50D EMA]]</f>
        <v>-1.9235693643169575E-2</v>
      </c>
      <c r="U354" s="1">
        <f>(Table2[[#This Row],[Close Price]]-Table2[[#This Row],[200D EMA]])/Table2[[#This Row],[200D EMA]]</f>
        <v>5.9637838188574037E-2</v>
      </c>
      <c r="V354">
        <v>0.69135324995457603</v>
      </c>
      <c r="W354">
        <v>665.85</v>
      </c>
      <c r="X354">
        <v>684</v>
      </c>
      <c r="Y354">
        <v>665.85</v>
      </c>
      <c r="Z354">
        <v>684</v>
      </c>
      <c r="AA354">
        <v>662.6</v>
      </c>
      <c r="AB354">
        <v>752.95</v>
      </c>
      <c r="AC354" s="1">
        <f>(Table2[[#This Row],[Close Price]]/Table2[[#This Row],[Day Low]])-1</f>
        <v>2.0800480588721193E-2</v>
      </c>
      <c r="AD354" s="1">
        <f>(Table2[[#This Row],[Day High]]/Table2[[#This Row],[Close Price]])-1</f>
        <v>6.326320435486199E-3</v>
      </c>
      <c r="AE354" s="1">
        <f>(Table2[[#This Row],[Close Price]]/Table2[[#This Row],[Current Week Low]])-1</f>
        <v>2.0800480588721193E-2</v>
      </c>
      <c r="AF354" s="1">
        <f>(Table2[[#This Row],[Current Week High]]/Table2[[#This Row],[Close Price]])-1</f>
        <v>6.326320435486199E-3</v>
      </c>
      <c r="AG354" s="1">
        <f>(Table2[[#This Row],[Close Price]]/Table2[[#This Row],[Current Month Low]])-1</f>
        <v>2.580742529429525E-2</v>
      </c>
      <c r="AH354" s="1">
        <f>(Table2[[#This Row],[Current Month High]]/Table2[[#This Row],[Close Price]])-1</f>
        <v>0.10776813299985277</v>
      </c>
      <c r="AI354">
        <v>17.544504928644901</v>
      </c>
      <c r="AJ354">
        <v>45.6083976006855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-7.0000000000000007E-2</v>
      </c>
      <c r="AM354" t="s">
        <v>3214</v>
      </c>
      <c r="AN354">
        <v>-6.84</v>
      </c>
      <c r="AO354" t="s">
        <v>3214</v>
      </c>
      <c r="AP354">
        <v>0.11020029568992901</v>
      </c>
      <c r="AQ354">
        <f>(Table2[[#This Row],[Sharpe Ratio]]-AVERAGE(Table2[Sharpe Ratio]))/_xlfn.STDEV.P(Table2[Sharpe Ratio])</f>
        <v>0.59209267491901463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-2.3949510461025936</v>
      </c>
      <c r="AS354">
        <f>_xlfn.RANK.AVG(Table2[[#This Row],[1Y Return vs Nifty Z-Score]],Table2[1Y Return vs Nifty Z-Score])</f>
        <v>428</v>
      </c>
      <c r="AT354">
        <f>_xlfn.RANK.AVG(Table2[[#This Row],[6M Return vs Nifty Z-Score]],Table2[6M Return vs Nifty Z-Score])</f>
        <v>438</v>
      </c>
      <c r="AU354">
        <f>_xlfn.RANK.AVG(Table2[[#This Row],[Sharpe Ratio Z-Score]],Table2[Sharpe Ratio Z-Score])</f>
        <v>201</v>
      </c>
      <c r="AV354">
        <f>(Table2[[#This Row],[Rank 1Y]]+Table2[[#This Row],[Rank 6M]]+Table2[[#This Row],[Rank Sharpe]])/3</f>
        <v>355.66666666666669</v>
      </c>
    </row>
    <row r="355" spans="1:48" x14ac:dyDescent="0.3">
      <c r="A355" t="s">
        <v>626</v>
      </c>
      <c r="B355" t="s">
        <v>627</v>
      </c>
      <c r="C355" t="s">
        <v>3167</v>
      </c>
      <c r="D355" t="s">
        <v>18</v>
      </c>
      <c r="E355">
        <v>31928.844519385999</v>
      </c>
      <c r="F355">
        <v>182.18</v>
      </c>
      <c r="G355">
        <v>59.333214962225298</v>
      </c>
      <c r="H355">
        <f>(Table2[[#This Row],[1Y Return vs Nifty]]-AVERAGE(Table2[1Y Return vs Nifty]))/_xlfn.STDEV.P(Table2[1Y Return vs Nifty])</f>
        <v>0.58809007594812257</v>
      </c>
      <c r="I355">
        <v>-16.918123396877199</v>
      </c>
      <c r="J355">
        <f>(Table2[[#This Row],[1M Return vs Nifty]]-AVERAGE(Table2[1M Return vs Nifty]))/_xlfn.STDEV.P(Table2[1M Return vs Nifty])</f>
        <v>-1.4900359666229006</v>
      </c>
      <c r="K355">
        <v>-35.9627410264277</v>
      </c>
      <c r="L355">
        <f>(Table2[[#This Row],[6M Return vs Nifty]]-AVERAGE(Table2[6M Return vs Nifty]))/_xlfn.STDEV.P(Table2[6M Return vs Nifty])</f>
        <v>-1.4558952790166684</v>
      </c>
      <c r="M355">
        <v>-1.5332334087413999</v>
      </c>
      <c r="N355">
        <f>(Table2[[#This Row],[1W Return vs Nifty]]-AVERAGE(Table2[1W Return vs Nifty]))/_xlfn.STDEV.P(Table2[1W Return vs Nifty])</f>
        <v>-0.38209386223166697</v>
      </c>
      <c r="O355">
        <v>188.27</v>
      </c>
      <c r="P355">
        <v>198.670342229254</v>
      </c>
      <c r="Q355">
        <v>190.95864037255899</v>
      </c>
      <c r="R355">
        <v>41.335464433216799</v>
      </c>
      <c r="S355" s="1">
        <f>(Table2[[#This Row],[Close Price]]-Table2[[#This Row],[20D EMA]])/Table2[[#This Row],[20D EMA]]</f>
        <v>-3.2347160992192078E-2</v>
      </c>
      <c r="T355" s="1">
        <f>(Table2[[#This Row],[Close Price]]-Table2[[#This Row],[50D EMA]])/Table2[[#This Row],[50D EMA]]</f>
        <v>-8.3003542673848629E-2</v>
      </c>
      <c r="U355" s="1">
        <f>(Table2[[#This Row],[Close Price]]-Table2[[#This Row],[200D EMA]])/Table2[[#This Row],[200D EMA]]</f>
        <v>-4.5971422688347148E-2</v>
      </c>
      <c r="V355">
        <v>0.429810010444098</v>
      </c>
      <c r="W355">
        <v>178.33</v>
      </c>
      <c r="X355">
        <v>183.65</v>
      </c>
      <c r="Y355">
        <v>178.33</v>
      </c>
      <c r="Z355">
        <v>183.65</v>
      </c>
      <c r="AA355">
        <v>174.6</v>
      </c>
      <c r="AB355">
        <v>210.35</v>
      </c>
      <c r="AC355" s="1">
        <f>(Table2[[#This Row],[Close Price]]/Table2[[#This Row],[Day Low]])-1</f>
        <v>2.1589188582964214E-2</v>
      </c>
      <c r="AD355" s="1">
        <f>(Table2[[#This Row],[Day High]]/Table2[[#This Row],[Close Price]])-1</f>
        <v>8.0689428038203115E-3</v>
      </c>
      <c r="AE355" s="1">
        <f>(Table2[[#This Row],[Close Price]]/Table2[[#This Row],[Current Week Low]])-1</f>
        <v>2.1589188582964214E-2</v>
      </c>
      <c r="AF355" s="1">
        <f>(Table2[[#This Row],[Current Week High]]/Table2[[#This Row],[Close Price]])-1</f>
        <v>8.0689428038203115E-3</v>
      </c>
      <c r="AG355" s="1">
        <f>(Table2[[#This Row],[Close Price]]/Table2[[#This Row],[Current Month Low]])-1</f>
        <v>4.3413516609392966E-2</v>
      </c>
      <c r="AH355" s="1">
        <f>(Table2[[#This Row],[Current Month High]]/Table2[[#This Row],[Close Price]])-1</f>
        <v>0.1546272916895377</v>
      </c>
      <c r="AI355">
        <v>58.771544626193801</v>
      </c>
      <c r="AJ355">
        <v>101.303867403314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-0.27</v>
      </c>
      <c r="AM355" t="s">
        <v>3214</v>
      </c>
      <c r="AN355">
        <v>-3.56</v>
      </c>
      <c r="AO355" t="s">
        <v>3214</v>
      </c>
      <c r="AP355">
        <v>0.110012342847324</v>
      </c>
      <c r="AQ355">
        <f>(Table2[[#This Row],[Sharpe Ratio]]-AVERAGE(Table2[Sharpe Ratio]))/_xlfn.STDEV.P(Table2[Sharpe Ratio])</f>
        <v>0.58992438166222794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155</v>
      </c>
      <c r="AT355">
        <f>_xlfn.RANK.AVG(Table2[[#This Row],[6M Return vs Nifty Z-Score]],Table2[6M Return vs Nifty Z-Score])</f>
        <v>715</v>
      </c>
      <c r="AU355">
        <f>_xlfn.RANK.AVG(Table2[[#This Row],[Sharpe Ratio Z-Score]],Table2[Sharpe Ratio Z-Score])</f>
        <v>202</v>
      </c>
      <c r="AV355">
        <f>(Table2[[#This Row],[Rank 1Y]]+Table2[[#This Row],[Rank 6M]]+Table2[[#This Row],[Rank Sharpe]])/3</f>
        <v>357.33333333333331</v>
      </c>
    </row>
    <row r="356" spans="1:48" x14ac:dyDescent="0.3">
      <c r="A356" t="s">
        <v>1635</v>
      </c>
      <c r="B356" t="s">
        <v>1636</v>
      </c>
      <c r="C356" t="s">
        <v>3173</v>
      </c>
      <c r="D356" t="s">
        <v>192</v>
      </c>
      <c r="E356">
        <v>5770.1579293599998</v>
      </c>
      <c r="F356">
        <v>636.70000000000005</v>
      </c>
      <c r="G356">
        <v>10.152094797182199</v>
      </c>
      <c r="H356">
        <f>(Table2[[#This Row],[1Y Return vs Nifty]]-AVERAGE(Table2[1Y Return vs Nifty]))/_xlfn.STDEV.P(Table2[1Y Return vs Nifty])</f>
        <v>-0.23740710159050907</v>
      </c>
      <c r="I356">
        <v>-14.8608014106124</v>
      </c>
      <c r="J356">
        <f>(Table2[[#This Row],[1M Return vs Nifty]]-AVERAGE(Table2[1M Return vs Nifty]))/_xlfn.STDEV.P(Table2[1M Return vs Nifty])</f>
        <v>-1.2991531356501098</v>
      </c>
      <c r="K356">
        <v>26.278737275473301</v>
      </c>
      <c r="L356">
        <f>(Table2[[#This Row],[6M Return vs Nifty]]-AVERAGE(Table2[6M Return vs Nifty]))/_xlfn.STDEV.P(Table2[6M Return vs Nifty])</f>
        <v>0.49232393372171035</v>
      </c>
      <c r="M356">
        <v>-2.9697143180578398</v>
      </c>
      <c r="N356">
        <f>(Table2[[#This Row],[1W Return vs Nifty]]-AVERAGE(Table2[1W Return vs Nifty]))/_xlfn.STDEV.P(Table2[1W Return vs Nifty])</f>
        <v>-0.66384940499223899</v>
      </c>
      <c r="O356">
        <v>536.48</v>
      </c>
      <c r="P356">
        <v>637.44221796216004</v>
      </c>
      <c r="Q356">
        <v>560.03788356893403</v>
      </c>
      <c r="R356">
        <v>46.344495546087501</v>
      </c>
      <c r="S356" s="1">
        <f>(Table2[[#This Row],[Close Price]]-Table2[[#This Row],[20D EMA]])/Table2[[#This Row],[20D EMA]]</f>
        <v>0.18681031911720852</v>
      </c>
      <c r="T356" s="1">
        <f>(Table2[[#This Row],[Close Price]]-Table2[[#This Row],[50D EMA]])/Table2[[#This Row],[50D EMA]]</f>
        <v>-1.1643690067043185E-3</v>
      </c>
      <c r="U356" s="1">
        <f>(Table2[[#This Row],[Close Price]]-Table2[[#This Row],[200D EMA]])/Table2[[#This Row],[200D EMA]]</f>
        <v>0.13688737615841984</v>
      </c>
      <c r="V356">
        <v>0.77217653142748</v>
      </c>
      <c r="W356">
        <v>621.6</v>
      </c>
      <c r="X356">
        <v>643.9</v>
      </c>
      <c r="Y356">
        <v>605</v>
      </c>
      <c r="Z356">
        <v>639.95000000000005</v>
      </c>
      <c r="AA356">
        <v>605</v>
      </c>
      <c r="AB356">
        <v>639.95000000000005</v>
      </c>
      <c r="AC356" s="1">
        <f>(Table2[[#This Row],[Close Price]]/Table2[[#This Row],[Day Low]])-1</f>
        <v>2.429214929214929E-2</v>
      </c>
      <c r="AD356" s="1">
        <f>(Table2[[#This Row],[Day High]]/Table2[[#This Row],[Close Price]])-1</f>
        <v>1.1308308465525219E-2</v>
      </c>
      <c r="AE356" s="1">
        <f>(Table2[[#This Row],[Close Price]]/Table2[[#This Row],[Current Week Low]])-1</f>
        <v>5.2396694214876138E-2</v>
      </c>
      <c r="AF356" s="1">
        <f>(Table2[[#This Row],[Current Week High]]/Table2[[#This Row],[Close Price]])-1</f>
        <v>5.1044447934662784E-3</v>
      </c>
      <c r="AG356" s="1">
        <f>(Table2[[#This Row],[Close Price]]/Table2[[#This Row],[Current Month Low]])-1</f>
        <v>5.2396694214876138E-2</v>
      </c>
      <c r="AH356" s="1">
        <f>(Table2[[#This Row],[Current Month High]]/Table2[[#This Row],[Close Price]])-1</f>
        <v>5.1044447934662784E-3</v>
      </c>
      <c r="AI356">
        <v>13.350086382911799</v>
      </c>
      <c r="AJ356">
        <v>71.571005119913707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-0.08</v>
      </c>
      <c r="AM356" t="s">
        <v>3214</v>
      </c>
      <c r="AN356">
        <v>-4.74</v>
      </c>
      <c r="AO356" t="s">
        <v>3214</v>
      </c>
      <c r="AQ356">
        <f>(Table2[[#This Row],[Sharpe Ratio]]-AVERAGE(Table2[Sharpe Ratio]))/_xlfn.STDEV.P(Table2[Sharpe Ratio])</f>
        <v>-0.67921854723973452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370</v>
      </c>
      <c r="AT356">
        <f>_xlfn.RANK.AVG(Table2[[#This Row],[6M Return vs Nifty Z-Score]],Table2[6M Return vs Nifty Z-Score])</f>
        <v>175</v>
      </c>
      <c r="AU356">
        <f>_xlfn.RANK.AVG(Table2[[#This Row],[Sharpe Ratio Z-Score]],Table2[Sharpe Ratio Z-Score])</f>
        <v>527.5</v>
      </c>
      <c r="AV356">
        <f>(Table2[[#This Row],[Rank 1Y]]+Table2[[#This Row],[Rank 6M]]+Table2[[#This Row],[Rank Sharpe]])/3</f>
        <v>357.5</v>
      </c>
    </row>
    <row r="357" spans="1:48" x14ac:dyDescent="0.3">
      <c r="A357" t="s">
        <v>70</v>
      </c>
      <c r="B357" t="s">
        <v>71</v>
      </c>
      <c r="C357" t="s">
        <v>3175</v>
      </c>
      <c r="D357" t="s">
        <v>60</v>
      </c>
      <c r="E357">
        <v>358757.37075579999</v>
      </c>
      <c r="F357">
        <v>974.65</v>
      </c>
      <c r="G357">
        <v>25.656414767804701</v>
      </c>
      <c r="H357">
        <f>(Table2[[#This Row],[1Y Return vs Nifty]]-AVERAGE(Table2[1Y Return vs Nifty]))/_xlfn.STDEV.P(Table2[1Y Return vs Nifty])</f>
        <v>2.2830410943860038E-2</v>
      </c>
      <c r="I357">
        <v>-12.979740791787901</v>
      </c>
      <c r="J357">
        <f>(Table2[[#This Row],[1M Return vs Nifty]]-AVERAGE(Table2[1M Return vs Nifty]))/_xlfn.STDEV.P(Table2[1M Return vs Nifty])</f>
        <v>-1.1246242196370408</v>
      </c>
      <c r="K357">
        <v>-17.378017616723799</v>
      </c>
      <c r="L357">
        <f>(Table2[[#This Row],[6M Return vs Nifty]]-AVERAGE(Table2[6M Return vs Nifty]))/_xlfn.STDEV.P(Table2[6M Return vs Nifty])</f>
        <v>-0.87417523961477639</v>
      </c>
      <c r="M357">
        <v>2.1475088015497898</v>
      </c>
      <c r="N357">
        <f>(Table2[[#This Row],[1W Return vs Nifty]]-AVERAGE(Table2[1W Return vs Nifty]))/_xlfn.STDEV.P(Table2[1W Return vs Nifty])</f>
        <v>0.33985761829015826</v>
      </c>
      <c r="O357">
        <v>1000.73</v>
      </c>
      <c r="P357">
        <v>1021.01396642051</v>
      </c>
      <c r="Q357">
        <v>939.77836848425397</v>
      </c>
      <c r="R357">
        <v>39.890964653485703</v>
      </c>
      <c r="S357" s="1">
        <f>(Table2[[#This Row],[Close Price]]-Table2[[#This Row],[20D EMA]])/Table2[[#This Row],[20D EMA]]</f>
        <v>-2.6060975487893878E-2</v>
      </c>
      <c r="T357" s="1">
        <f>(Table2[[#This Row],[Close Price]]-Table2[[#This Row],[50D EMA]])/Table2[[#This Row],[50D EMA]]</f>
        <v>-4.5409727922776283E-2</v>
      </c>
      <c r="U357" s="1">
        <f>(Table2[[#This Row],[Close Price]]-Table2[[#This Row],[200D EMA]])/Table2[[#This Row],[200D EMA]]</f>
        <v>3.7106229176129712E-2</v>
      </c>
      <c r="V357">
        <v>1.1648266193614301</v>
      </c>
      <c r="W357">
        <v>971.8</v>
      </c>
      <c r="X357">
        <v>996.95</v>
      </c>
      <c r="Y357">
        <v>971.8</v>
      </c>
      <c r="Z357">
        <v>996.95</v>
      </c>
      <c r="AA357">
        <v>949.2</v>
      </c>
      <c r="AB357">
        <v>1105</v>
      </c>
      <c r="AC357" s="1">
        <f>(Table2[[#This Row],[Close Price]]/Table2[[#This Row],[Day Low]])-1</f>
        <v>2.932702202099291E-3</v>
      </c>
      <c r="AD357" s="1">
        <f>(Table2[[#This Row],[Day High]]/Table2[[#This Row],[Close Price]])-1</f>
        <v>2.2880008208074676E-2</v>
      </c>
      <c r="AE357" s="1">
        <f>(Table2[[#This Row],[Close Price]]/Table2[[#This Row],[Current Week Low]])-1</f>
        <v>2.932702202099291E-3</v>
      </c>
      <c r="AF357" s="1">
        <f>(Table2[[#This Row],[Current Week High]]/Table2[[#This Row],[Close Price]])-1</f>
        <v>2.2880008208074676E-2</v>
      </c>
      <c r="AG357" s="1">
        <f>(Table2[[#This Row],[Close Price]]/Table2[[#This Row],[Current Month Low]])-1</f>
        <v>2.6812052254530094E-2</v>
      </c>
      <c r="AH357" s="1">
        <f>(Table2[[#This Row],[Current Month High]]/Table2[[#This Row],[Close Price]])-1</f>
        <v>0.13374031703688516</v>
      </c>
      <c r="AI357">
        <v>20.966500795157199</v>
      </c>
      <c r="AJ357">
        <v>60.225217820154498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-0.11</v>
      </c>
      <c r="AM357" t="s">
        <v>3214</v>
      </c>
      <c r="AN357">
        <v>-1.17</v>
      </c>
      <c r="AO357" t="s">
        <v>3214</v>
      </c>
      <c r="AP357">
        <v>0.121471910881097</v>
      </c>
      <c r="AQ357">
        <f>(Table2[[#This Row],[Sharpe Ratio]]-AVERAGE(Table2[Sharpe Ratio]))/_xlfn.STDEV.P(Table2[Sharpe Ratio])</f>
        <v>0.72212618158678743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297</v>
      </c>
      <c r="AT357">
        <f>_xlfn.RANK.AVG(Table2[[#This Row],[6M Return vs Nifty Z-Score]],Table2[6M Return vs Nifty Z-Score])</f>
        <v>611</v>
      </c>
      <c r="AU357">
        <f>_xlfn.RANK.AVG(Table2[[#This Row],[Sharpe Ratio Z-Score]],Table2[Sharpe Ratio Z-Score])</f>
        <v>165</v>
      </c>
      <c r="AV357">
        <f>(Table2[[#This Row],[Rank 1Y]]+Table2[[#This Row],[Rank 6M]]+Table2[[#This Row],[Rank Sharpe]])/3</f>
        <v>357.66666666666669</v>
      </c>
    </row>
    <row r="358" spans="1:48" x14ac:dyDescent="0.3">
      <c r="A358" t="s">
        <v>190</v>
      </c>
      <c r="B358" t="s">
        <v>191</v>
      </c>
      <c r="C358" t="s">
        <v>3173</v>
      </c>
      <c r="D358" t="s">
        <v>192</v>
      </c>
      <c r="E358">
        <v>144503.83949429999</v>
      </c>
      <c r="F358">
        <v>5443.35</v>
      </c>
      <c r="G358">
        <v>14.7205978563158</v>
      </c>
      <c r="H358">
        <f>(Table2[[#This Row],[1Y Return vs Nifty]]-AVERAGE(Table2[1Y Return vs Nifty]))/_xlfn.STDEV.P(Table2[1Y Return vs Nifty])</f>
        <v>-0.16072551385449116</v>
      </c>
      <c r="I358">
        <v>6.1058353170967603</v>
      </c>
      <c r="J358">
        <f>(Table2[[#This Row],[1M Return vs Nifty]]-AVERAGE(Table2[1M Return vs Nifty]))/_xlfn.STDEV.P(Table2[1M Return vs Nifty])</f>
        <v>0.64617725078561183</v>
      </c>
      <c r="K358">
        <v>36.958124692410799</v>
      </c>
      <c r="L358">
        <f>(Table2[[#This Row],[6M Return vs Nifty]]-AVERAGE(Table2[6M Return vs Nifty]))/_xlfn.STDEV.P(Table2[6M Return vs Nifty])</f>
        <v>0.82659921627583088</v>
      </c>
      <c r="M358">
        <v>-0.18001992753152499</v>
      </c>
      <c r="N358">
        <f>(Table2[[#This Row],[1W Return vs Nifty]]-AVERAGE(Table2[1W Return vs Nifty]))/_xlfn.STDEV.P(Table2[1W Return vs Nifty])</f>
        <v>-0.11667063495700439</v>
      </c>
      <c r="O358">
        <v>5329.34</v>
      </c>
      <c r="P358">
        <v>5080.7228456521598</v>
      </c>
      <c r="Q358">
        <v>4394.6382060026399</v>
      </c>
      <c r="R358">
        <v>63.2133504295469</v>
      </c>
      <c r="S358" s="1">
        <f>(Table2[[#This Row],[Close Price]]-Table2[[#This Row],[20D EMA]])/Table2[[#This Row],[20D EMA]]</f>
        <v>2.1392892928580313E-2</v>
      </c>
      <c r="T358" s="1">
        <f>(Table2[[#This Row],[Close Price]]-Table2[[#This Row],[50D EMA]])/Table2[[#This Row],[50D EMA]]</f>
        <v>7.1373142240608464E-2</v>
      </c>
      <c r="U358" s="1">
        <f>(Table2[[#This Row],[Close Price]]-Table2[[#This Row],[200D EMA]])/Table2[[#This Row],[200D EMA]]</f>
        <v>0.23863438691379057</v>
      </c>
      <c r="V358">
        <v>1.62876127635622</v>
      </c>
      <c r="W358">
        <v>5378.55</v>
      </c>
      <c r="X358">
        <v>5512.15</v>
      </c>
      <c r="Y358">
        <v>5378.55</v>
      </c>
      <c r="Z358">
        <v>5512.15</v>
      </c>
      <c r="AA358">
        <v>5015.25</v>
      </c>
      <c r="AB358">
        <v>5582.95</v>
      </c>
      <c r="AC358" s="1">
        <f>(Table2[[#This Row],[Close Price]]/Table2[[#This Row],[Day Low]])-1</f>
        <v>1.2047856764369591E-2</v>
      </c>
      <c r="AD358" s="1">
        <f>(Table2[[#This Row],[Day High]]/Table2[[#This Row],[Close Price]])-1</f>
        <v>1.2639275446186593E-2</v>
      </c>
      <c r="AE358" s="1">
        <f>(Table2[[#This Row],[Close Price]]/Table2[[#This Row],[Current Week Low]])-1</f>
        <v>1.2047856764369591E-2</v>
      </c>
      <c r="AF358" s="1">
        <f>(Table2[[#This Row],[Current Week High]]/Table2[[#This Row],[Close Price]])-1</f>
        <v>1.2639275446186593E-2</v>
      </c>
      <c r="AG358" s="1">
        <f>(Table2[[#This Row],[Close Price]]/Table2[[#This Row],[Current Month Low]])-1</f>
        <v>8.5359653058172613E-2</v>
      </c>
      <c r="AH358" s="1">
        <f>(Table2[[#This Row],[Current Month High]]/Table2[[#This Row],[Close Price]])-1</f>
        <v>2.5645971690227531E-2</v>
      </c>
      <c r="AI358">
        <v>2.56459716902275</v>
      </c>
      <c r="AJ358">
        <v>65.185263860649997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0.05</v>
      </c>
      <c r="AM358" t="s">
        <v>3215</v>
      </c>
      <c r="AN358">
        <v>-0.72</v>
      </c>
      <c r="AO358" t="s">
        <v>3214</v>
      </c>
      <c r="AP358">
        <v>-2.6778920192097998E-2</v>
      </c>
      <c r="AQ358">
        <f>(Table2[[#This Row],[Sharpe Ratio]]-AVERAGE(Table2[Sharpe Ratio]))/_xlfn.STDEV.P(Table2[Sharpe Ratio])</f>
        <v>-0.98815003915966915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0.207230279090278</v>
      </c>
      <c r="AS358">
        <f>_xlfn.RANK.AVG(Table2[[#This Row],[1Y Return vs Nifty Z-Score]],Table2[1Y Return vs Nifty Z-Score])</f>
        <v>342</v>
      </c>
      <c r="AT358">
        <f>_xlfn.RANK.AVG(Table2[[#This Row],[6M Return vs Nifty Z-Score]],Table2[6M Return vs Nifty Z-Score])</f>
        <v>119</v>
      </c>
      <c r="AU358">
        <f>_xlfn.RANK.AVG(Table2[[#This Row],[Sharpe Ratio Z-Score]],Table2[Sharpe Ratio Z-Score])</f>
        <v>612</v>
      </c>
      <c r="AV358">
        <f>(Table2[[#This Row],[Rank 1Y]]+Table2[[#This Row],[Rank 6M]]+Table2[[#This Row],[Rank Sharpe]])/3</f>
        <v>357.66666666666669</v>
      </c>
    </row>
    <row r="359" spans="1:48" x14ac:dyDescent="0.3">
      <c r="A359" t="s">
        <v>101</v>
      </c>
      <c r="B359" t="s">
        <v>102</v>
      </c>
      <c r="C359" t="s">
        <v>3174</v>
      </c>
      <c r="D359" t="s">
        <v>103</v>
      </c>
      <c r="E359">
        <v>301393.85958906001</v>
      </c>
      <c r="F359">
        <v>1902.7</v>
      </c>
      <c r="G359">
        <v>63.927921733297602</v>
      </c>
      <c r="H359">
        <f>(Table2[[#This Row],[1Y Return vs Nifty]]-AVERAGE(Table2[1Y Return vs Nifty]))/_xlfn.STDEV.P(Table2[1Y Return vs Nifty])</f>
        <v>0.66521148876689273</v>
      </c>
      <c r="I359">
        <v>5.4982975622583901</v>
      </c>
      <c r="J359">
        <f>(Table2[[#This Row],[1M Return vs Nifty]]-AVERAGE(Table2[1M Return vs Nifty]))/_xlfn.STDEV.P(Table2[1M Return vs Nifty])</f>
        <v>0.58980856987876484</v>
      </c>
      <c r="K359">
        <v>-14.841680391033901</v>
      </c>
      <c r="L359">
        <f>(Table2[[#This Row],[6M Return vs Nifty]]-AVERAGE(Table2[6M Return vs Nifty]))/_xlfn.STDEV.P(Table2[6M Return vs Nifty])</f>
        <v>-0.79478540107166296</v>
      </c>
      <c r="M359">
        <v>-1.7114835540209601</v>
      </c>
      <c r="N359">
        <f>(Table2[[#This Row],[1W Return vs Nifty]]-AVERAGE(Table2[1W Return vs Nifty]))/_xlfn.STDEV.P(Table2[1W Return vs Nifty])</f>
        <v>-0.41705636406838975</v>
      </c>
      <c r="O359">
        <v>1947.17</v>
      </c>
      <c r="P359">
        <v>1892.63665791003</v>
      </c>
      <c r="Q359">
        <v>1737.317257834</v>
      </c>
      <c r="R359">
        <v>37.705637319479401</v>
      </c>
      <c r="S359" s="1">
        <f>(Table2[[#This Row],[Close Price]]-Table2[[#This Row],[20D EMA]])/Table2[[#This Row],[20D EMA]]</f>
        <v>-2.2838272980787513E-2</v>
      </c>
      <c r="T359" s="1">
        <f>(Table2[[#This Row],[Close Price]]-Table2[[#This Row],[50D EMA]])/Table2[[#This Row],[50D EMA]]</f>
        <v>5.3171019635024274E-3</v>
      </c>
      <c r="U359" s="1">
        <f>(Table2[[#This Row],[Close Price]]-Table2[[#This Row],[200D EMA]])/Table2[[#This Row],[200D EMA]]</f>
        <v>9.5194324134091068E-2</v>
      </c>
      <c r="V359">
        <v>1.6925114820673299</v>
      </c>
      <c r="W359">
        <v>1891.9</v>
      </c>
      <c r="X359">
        <v>1988.45</v>
      </c>
      <c r="Y359">
        <v>1891.9</v>
      </c>
      <c r="Z359">
        <v>1988.45</v>
      </c>
      <c r="AA359">
        <v>1780.4</v>
      </c>
      <c r="AB359">
        <v>2091</v>
      </c>
      <c r="AC359" s="1">
        <f>(Table2[[#This Row],[Close Price]]/Table2[[#This Row],[Day Low]])-1</f>
        <v>5.708546963370198E-3</v>
      </c>
      <c r="AD359" s="1">
        <f>(Table2[[#This Row],[Day High]]/Table2[[#This Row],[Close Price]])-1</f>
        <v>4.5067535607294928E-2</v>
      </c>
      <c r="AE359" s="1">
        <f>(Table2[[#This Row],[Close Price]]/Table2[[#This Row],[Current Week Low]])-1</f>
        <v>5.708546963370198E-3</v>
      </c>
      <c r="AF359" s="1">
        <f>(Table2[[#This Row],[Current Week High]]/Table2[[#This Row],[Close Price]])-1</f>
        <v>4.5067535607294928E-2</v>
      </c>
      <c r="AG359" s="1">
        <f>(Table2[[#This Row],[Close Price]]/Table2[[#This Row],[Current Month Low]])-1</f>
        <v>6.8692428667715077E-2</v>
      </c>
      <c r="AH359" s="1">
        <f>(Table2[[#This Row],[Current Month High]]/Table2[[#This Row],[Close Price]])-1</f>
        <v>9.8964629211121036E-2</v>
      </c>
      <c r="AI359">
        <v>14.2639407158248</v>
      </c>
      <c r="AJ359">
        <v>133.30267917356301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0.06</v>
      </c>
      <c r="AM359" t="s">
        <v>3215</v>
      </c>
      <c r="AN359">
        <v>5.01</v>
      </c>
      <c r="AO359" t="s">
        <v>3215</v>
      </c>
      <c r="AP359">
        <v>5.5398048761488003E-2</v>
      </c>
      <c r="AQ359">
        <f>(Table2[[#This Row],[Sharpe Ratio]]-AVERAGE(Table2[Sharpe Ratio]))/_xlfn.STDEV.P(Table2[Sharpe Ratio])</f>
        <v>-4.0126241404718627E-2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3.0520521008862156E-3</v>
      </c>
      <c r="AS359">
        <f>_xlfn.RANK.AVG(Table2[[#This Row],[1Y Return vs Nifty Z-Score]],Table2[1Y Return vs Nifty Z-Score])</f>
        <v>138</v>
      </c>
      <c r="AT359">
        <f>_xlfn.RANK.AVG(Table2[[#This Row],[6M Return vs Nifty Z-Score]],Table2[6M Return vs Nifty Z-Score])</f>
        <v>581</v>
      </c>
      <c r="AU359">
        <f>_xlfn.RANK.AVG(Table2[[#This Row],[Sharpe Ratio Z-Score]],Table2[Sharpe Ratio Z-Score])</f>
        <v>355</v>
      </c>
      <c r="AV359">
        <f>(Table2[[#This Row],[Rank 1Y]]+Table2[[#This Row],[Rank 6M]]+Table2[[#This Row],[Rank Sharpe]])/3</f>
        <v>358</v>
      </c>
    </row>
    <row r="360" spans="1:48" x14ac:dyDescent="0.3">
      <c r="A360" t="s">
        <v>98</v>
      </c>
      <c r="B360" t="s">
        <v>99</v>
      </c>
      <c r="C360" t="s">
        <v>3180</v>
      </c>
      <c r="D360" t="s">
        <v>100</v>
      </c>
      <c r="E360">
        <v>312831.32201489998</v>
      </c>
      <c r="F360">
        <v>1448.2</v>
      </c>
      <c r="G360">
        <v>42.756933486584003</v>
      </c>
      <c r="H360">
        <f>(Table2[[#This Row],[1Y Return vs Nifty]]-AVERAGE(Table2[1Y Return vs Nifty]))/_xlfn.STDEV.P(Table2[1Y Return vs Nifty])</f>
        <v>0.30985986227450524</v>
      </c>
      <c r="I360">
        <v>-3.9157643825173101</v>
      </c>
      <c r="J360">
        <f>(Table2[[#This Row],[1M Return vs Nifty]]-AVERAGE(Table2[1M Return vs Nifty]))/_xlfn.STDEV.P(Table2[1M Return vs Nifty])</f>
        <v>-0.28364867549610112</v>
      </c>
      <c r="K360">
        <v>-10.349528730611</v>
      </c>
      <c r="L360">
        <f>(Table2[[#This Row],[6M Return vs Nifty]]-AVERAGE(Table2[6M Return vs Nifty]))/_xlfn.STDEV.P(Table2[6M Return vs Nifty])</f>
        <v>-0.65417665574397998</v>
      </c>
      <c r="M360">
        <v>1.09853815996183</v>
      </c>
      <c r="N360">
        <f>(Table2[[#This Row],[1W Return vs Nifty]]-AVERAGE(Table2[1W Return vs Nifty]))/_xlfn.STDEV.P(Table2[1W Return vs Nifty])</f>
        <v>0.13410946630033316</v>
      </c>
      <c r="O360">
        <v>1455.11</v>
      </c>
      <c r="P360">
        <v>1463.11839730216</v>
      </c>
      <c r="Q360">
        <v>1324.3127235486199</v>
      </c>
      <c r="R360">
        <v>47.864055495123701</v>
      </c>
      <c r="S360" s="1">
        <f>(Table2[[#This Row],[Close Price]]-Table2[[#This Row],[20D EMA]])/Table2[[#This Row],[20D EMA]]</f>
        <v>-4.7487818790331003E-3</v>
      </c>
      <c r="T360" s="1">
        <f>(Table2[[#This Row],[Close Price]]-Table2[[#This Row],[50D EMA]])/Table2[[#This Row],[50D EMA]]</f>
        <v>-1.0196302178735477E-2</v>
      </c>
      <c r="U360" s="1">
        <f>(Table2[[#This Row],[Close Price]]-Table2[[#This Row],[200D EMA]])/Table2[[#This Row],[200D EMA]]</f>
        <v>9.3548354741629716E-2</v>
      </c>
      <c r="V360">
        <v>0.73415794454804695</v>
      </c>
      <c r="W360">
        <v>1444</v>
      </c>
      <c r="X360">
        <v>1468.75</v>
      </c>
      <c r="Y360">
        <v>1444</v>
      </c>
      <c r="Z360">
        <v>1468.75</v>
      </c>
      <c r="AA360">
        <v>1394.45</v>
      </c>
      <c r="AB360">
        <v>1499.5</v>
      </c>
      <c r="AC360" s="1">
        <f>(Table2[[#This Row],[Close Price]]/Table2[[#This Row],[Day Low]])-1</f>
        <v>2.9085872576177785E-3</v>
      </c>
      <c r="AD360" s="1">
        <f>(Table2[[#This Row],[Day High]]/Table2[[#This Row],[Close Price]])-1</f>
        <v>1.4190029001519111E-2</v>
      </c>
      <c r="AE360" s="1">
        <f>(Table2[[#This Row],[Close Price]]/Table2[[#This Row],[Current Week Low]])-1</f>
        <v>2.9085872576177785E-3</v>
      </c>
      <c r="AF360" s="1">
        <f>(Table2[[#This Row],[Current Week High]]/Table2[[#This Row],[Close Price]])-1</f>
        <v>1.4190029001519111E-2</v>
      </c>
      <c r="AG360" s="1">
        <f>(Table2[[#This Row],[Close Price]]/Table2[[#This Row],[Current Month Low]])-1</f>
        <v>3.8545663164688548E-2</v>
      </c>
      <c r="AH360" s="1">
        <f>(Table2[[#This Row],[Current Month High]]/Table2[[#This Row],[Close Price]])-1</f>
        <v>3.5423284076784967E-2</v>
      </c>
      <c r="AI360">
        <v>11.959674078166</v>
      </c>
      <c r="AJ360">
        <v>91.941683233929695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-0.06</v>
      </c>
      <c r="AM360" t="s">
        <v>3214</v>
      </c>
      <c r="AN360">
        <v>-1.66</v>
      </c>
      <c r="AO360" t="s">
        <v>3214</v>
      </c>
      <c r="AP360">
        <v>6.9797786979370002E-2</v>
      </c>
      <c r="AQ360">
        <f>(Table2[[#This Row],[Sharpe Ratio]]-AVERAGE(Table2[Sharpe Ratio]))/_xlfn.STDEV.P(Table2[Sharpe Ratio])</f>
        <v>0.1259944452770197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221</v>
      </c>
      <c r="AT360">
        <f>_xlfn.RANK.AVG(Table2[[#This Row],[6M Return vs Nifty Z-Score]],Table2[6M Return vs Nifty Z-Score])</f>
        <v>545</v>
      </c>
      <c r="AU360">
        <f>_xlfn.RANK.AVG(Table2[[#This Row],[Sharpe Ratio Z-Score]],Table2[Sharpe Ratio Z-Score])</f>
        <v>313</v>
      </c>
      <c r="AV360">
        <f>(Table2[[#This Row],[Rank 1Y]]+Table2[[#This Row],[Rank 6M]]+Table2[[#This Row],[Rank Sharpe]])/3</f>
        <v>359.66666666666669</v>
      </c>
    </row>
    <row r="361" spans="1:48" x14ac:dyDescent="0.3">
      <c r="A361" t="s">
        <v>1018</v>
      </c>
      <c r="B361" t="s">
        <v>1019</v>
      </c>
      <c r="C361" t="s">
        <v>3172</v>
      </c>
      <c r="D361" t="s">
        <v>252</v>
      </c>
      <c r="E361">
        <v>14386.5014554399</v>
      </c>
      <c r="F361">
        <v>616.4</v>
      </c>
      <c r="G361">
        <v>43.310135270498698</v>
      </c>
      <c r="H361">
        <f>(Table2[[#This Row],[1Y Return vs Nifty]]-AVERAGE(Table2[1Y Return vs Nifty]))/_xlfn.STDEV.P(Table2[1Y Return vs Nifty])</f>
        <v>0.31914526508148533</v>
      </c>
      <c r="I361">
        <v>-4.8683920329571801</v>
      </c>
      <c r="J361">
        <f>(Table2[[#This Row],[1M Return vs Nifty]]-AVERAGE(Table2[1M Return vs Nifty]))/_xlfn.STDEV.P(Table2[1M Return vs Nifty])</f>
        <v>-0.37203555124667959</v>
      </c>
      <c r="K361">
        <v>-1.4561229329244401</v>
      </c>
      <c r="L361">
        <f>(Table2[[#This Row],[6M Return vs Nifty]]-AVERAGE(Table2[6M Return vs Nifty]))/_xlfn.STDEV.P(Table2[6M Return vs Nifty])</f>
        <v>-0.37580434656309963</v>
      </c>
      <c r="M361">
        <v>-8.5425003132721304</v>
      </c>
      <c r="N361">
        <f>(Table2[[#This Row],[1W Return vs Nifty]]-AVERAGE(Table2[1W Return vs Nifty]))/_xlfn.STDEV.P(Table2[1W Return vs Nifty])</f>
        <v>-1.7569118554478391</v>
      </c>
      <c r="O361">
        <v>679.97</v>
      </c>
      <c r="P361">
        <v>684.67426594004303</v>
      </c>
      <c r="Q361">
        <v>612.74781019084799</v>
      </c>
      <c r="R361">
        <v>27.057564911317701</v>
      </c>
      <c r="S361" s="1">
        <f>(Table2[[#This Row],[Close Price]]-Table2[[#This Row],[20D EMA]])/Table2[[#This Row],[20D EMA]]</f>
        <v>-9.34894186508229E-2</v>
      </c>
      <c r="T361" s="1">
        <f>(Table2[[#This Row],[Close Price]]-Table2[[#This Row],[50D EMA]])/Table2[[#This Row],[50D EMA]]</f>
        <v>-9.9717879488728775E-2</v>
      </c>
      <c r="U361" s="1">
        <f>(Table2[[#This Row],[Close Price]]-Table2[[#This Row],[200D EMA]])/Table2[[#This Row],[200D EMA]]</f>
        <v>5.9603473866589119E-3</v>
      </c>
      <c r="V361">
        <v>2.5352093176646102</v>
      </c>
      <c r="W361">
        <v>616.35</v>
      </c>
      <c r="X361">
        <v>652.75</v>
      </c>
      <c r="Y361">
        <v>616.35</v>
      </c>
      <c r="Z361">
        <v>652.75</v>
      </c>
      <c r="AA361">
        <v>616.35</v>
      </c>
      <c r="AB361">
        <v>758.45</v>
      </c>
      <c r="AC361" s="1">
        <f>(Table2[[#This Row],[Close Price]]/Table2[[#This Row],[Day Low]])-1</f>
        <v>8.1122738703642838E-5</v>
      </c>
      <c r="AD361" s="1">
        <f>(Table2[[#This Row],[Day High]]/Table2[[#This Row],[Close Price]])-1</f>
        <v>5.8971447112264874E-2</v>
      </c>
      <c r="AE361" s="1">
        <f>(Table2[[#This Row],[Close Price]]/Table2[[#This Row],[Current Week Low]])-1</f>
        <v>8.1122738703642838E-5</v>
      </c>
      <c r="AF361" s="1">
        <f>(Table2[[#This Row],[Current Week High]]/Table2[[#This Row],[Close Price]])-1</f>
        <v>5.8971447112264874E-2</v>
      </c>
      <c r="AG361" s="1">
        <f>(Table2[[#This Row],[Close Price]]/Table2[[#This Row],[Current Month Low]])-1</f>
        <v>8.1122738703642838E-5</v>
      </c>
      <c r="AH361" s="1">
        <f>(Table2[[#This Row],[Current Month High]]/Table2[[#This Row],[Close Price]])-1</f>
        <v>0.23045100584036349</v>
      </c>
      <c r="AI361">
        <v>34.328358208955201</v>
      </c>
      <c r="AJ361">
        <v>143.636363636363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-0.16</v>
      </c>
      <c r="AM361" t="s">
        <v>3214</v>
      </c>
      <c r="AN361">
        <v>-14.67</v>
      </c>
      <c r="AO361" t="s">
        <v>3214</v>
      </c>
      <c r="AP361">
        <v>3.2111990892360998E-2</v>
      </c>
      <c r="AQ361">
        <f>(Table2[[#This Row],[Sharpe Ratio]]-AVERAGE(Table2[Sharpe Ratio]))/_xlfn.STDEV.P(Table2[Sharpe Ratio])</f>
        <v>-0.30876278637512061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218</v>
      </c>
      <c r="AT361">
        <f>_xlfn.RANK.AVG(Table2[[#This Row],[6M Return vs Nifty Z-Score]],Table2[6M Return vs Nifty Z-Score])</f>
        <v>445</v>
      </c>
      <c r="AU361">
        <f>_xlfn.RANK.AVG(Table2[[#This Row],[Sharpe Ratio Z-Score]],Table2[Sharpe Ratio Z-Score])</f>
        <v>416</v>
      </c>
      <c r="AV361">
        <f>(Table2[[#This Row],[Rank 1Y]]+Table2[[#This Row],[Rank 6M]]+Table2[[#This Row],[Rank Sharpe]])/3</f>
        <v>359.66666666666669</v>
      </c>
    </row>
    <row r="362" spans="1:48" x14ac:dyDescent="0.3">
      <c r="A362" t="s">
        <v>1723</v>
      </c>
      <c r="B362" t="s">
        <v>1724</v>
      </c>
      <c r="C362" t="s">
        <v>3173</v>
      </c>
      <c r="D362" t="s">
        <v>276</v>
      </c>
      <c r="E362">
        <v>4877.1517367300003</v>
      </c>
      <c r="F362">
        <v>568.1</v>
      </c>
      <c r="G362">
        <v>16.646492020626201</v>
      </c>
      <c r="H362">
        <f>(Table2[[#This Row],[1Y Return vs Nifty]]-AVERAGE(Table2[1Y Return vs Nifty]))/_xlfn.STDEV.P(Table2[1Y Return vs Nifty])</f>
        <v>-0.12839969062107956</v>
      </c>
      <c r="I362">
        <v>5.0550313904662296</v>
      </c>
      <c r="J362">
        <f>(Table2[[#This Row],[1M Return vs Nifty]]-AVERAGE(Table2[1M Return vs Nifty]))/_xlfn.STDEV.P(Table2[1M Return vs Nifty])</f>
        <v>0.54868136552716151</v>
      </c>
      <c r="K362">
        <v>18.428995404712399</v>
      </c>
      <c r="L362">
        <f>(Table2[[#This Row],[6M Return vs Nifty]]-AVERAGE(Table2[6M Return vs Nifty]))/_xlfn.STDEV.P(Table2[6M Return vs Nifty])</f>
        <v>0.24661932732603919</v>
      </c>
      <c r="M362">
        <v>1.4391313217406601</v>
      </c>
      <c r="N362">
        <f>(Table2[[#This Row],[1W Return vs Nifty]]-AVERAGE(Table2[1W Return vs Nifty]))/_xlfn.STDEV.P(Table2[1W Return vs Nifty])</f>
        <v>0.2009143994777596</v>
      </c>
      <c r="O362">
        <v>438.42</v>
      </c>
      <c r="P362">
        <v>512.885307259108</v>
      </c>
      <c r="Q362">
        <v>447.11237035885699</v>
      </c>
      <c r="R362">
        <v>59.839958285578398</v>
      </c>
      <c r="S362" s="1">
        <f>(Table2[[#This Row],[Close Price]]-Table2[[#This Row],[20D EMA]])/Table2[[#This Row],[20D EMA]]</f>
        <v>0.29578942566488753</v>
      </c>
      <c r="T362" s="1">
        <f>(Table2[[#This Row],[Close Price]]-Table2[[#This Row],[50D EMA]])/Table2[[#This Row],[50D EMA]]</f>
        <v>0.10765504872027409</v>
      </c>
      <c r="U362" s="1">
        <f>(Table2[[#This Row],[Close Price]]-Table2[[#This Row],[200D EMA]])/Table2[[#This Row],[200D EMA]]</f>
        <v>0.27059781312701575</v>
      </c>
      <c r="V362">
        <v>1.3355887721408399</v>
      </c>
      <c r="W362">
        <v>563.1</v>
      </c>
      <c r="X362">
        <v>573</v>
      </c>
      <c r="Y362">
        <v>558.85</v>
      </c>
      <c r="Z362">
        <v>577.70000000000005</v>
      </c>
      <c r="AA362">
        <v>558.85</v>
      </c>
      <c r="AB362">
        <v>577.70000000000005</v>
      </c>
      <c r="AC362" s="1">
        <f>(Table2[[#This Row],[Close Price]]/Table2[[#This Row],[Day Low]])-1</f>
        <v>8.8794175102113737E-3</v>
      </c>
      <c r="AD362" s="1">
        <f>(Table2[[#This Row],[Day High]]/Table2[[#This Row],[Close Price]])-1</f>
        <v>8.6252420348529313E-3</v>
      </c>
      <c r="AE362" s="1">
        <f>(Table2[[#This Row],[Close Price]]/Table2[[#This Row],[Current Week Low]])-1</f>
        <v>1.6551847544063802E-2</v>
      </c>
      <c r="AF362" s="1">
        <f>(Table2[[#This Row],[Current Week High]]/Table2[[#This Row],[Close Price]])-1</f>
        <v>1.6898433374405997E-2</v>
      </c>
      <c r="AG362" s="1">
        <f>(Table2[[#This Row],[Close Price]]/Table2[[#This Row],[Current Month Low]])-1</f>
        <v>1.6551847544063802E-2</v>
      </c>
      <c r="AH362" s="1">
        <f>(Table2[[#This Row],[Current Month High]]/Table2[[#This Row],[Close Price]])-1</f>
        <v>1.6898433374405997E-2</v>
      </c>
      <c r="AI362">
        <v>5.0871325470867701</v>
      </c>
      <c r="AJ362">
        <v>65.097355419935994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0.18</v>
      </c>
      <c r="AM362" t="s">
        <v>3215</v>
      </c>
      <c r="AN362">
        <v>-0.04</v>
      </c>
      <c r="AO362" t="s">
        <v>3214</v>
      </c>
      <c r="AQ362">
        <f>(Table2[[#This Row],[Sharpe Ratio]]-AVERAGE(Table2[Sharpe Ratio]))/_xlfn.STDEV.P(Table2[Sharpe Ratio])</f>
        <v>-0.67921854723973452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330</v>
      </c>
      <c r="AT362">
        <f>_xlfn.RANK.AVG(Table2[[#This Row],[6M Return vs Nifty Z-Score]],Table2[6M Return vs Nifty Z-Score])</f>
        <v>233</v>
      </c>
      <c r="AU362">
        <f>_xlfn.RANK.AVG(Table2[[#This Row],[Sharpe Ratio Z-Score]],Table2[Sharpe Ratio Z-Score])</f>
        <v>527.5</v>
      </c>
      <c r="AV362">
        <f>(Table2[[#This Row],[Rank 1Y]]+Table2[[#This Row],[Rank 6M]]+Table2[[#This Row],[Rank Sharpe]])/3</f>
        <v>363.5</v>
      </c>
    </row>
    <row r="363" spans="1:48" x14ac:dyDescent="0.3">
      <c r="A363" t="s">
        <v>1792</v>
      </c>
      <c r="B363" t="s">
        <v>1793</v>
      </c>
      <c r="C363" t="s">
        <v>3172</v>
      </c>
      <c r="D363" t="s">
        <v>46</v>
      </c>
      <c r="E363">
        <v>4585.7376095700001</v>
      </c>
      <c r="F363">
        <v>662.7</v>
      </c>
      <c r="G363">
        <v>-20.109160433874699</v>
      </c>
      <c r="H363">
        <f>(Table2[[#This Row],[1Y Return vs Nifty]]-AVERAGE(Table2[1Y Return vs Nifty]))/_xlfn.STDEV.P(Table2[1Y Return vs Nifty])</f>
        <v>-0.74533739472298</v>
      </c>
      <c r="I363">
        <v>-7.4900283272319204</v>
      </c>
      <c r="J363">
        <f>(Table2[[#This Row],[1M Return vs Nifty]]-AVERAGE(Table2[1M Return vs Nifty]))/_xlfn.STDEV.P(Table2[1M Return vs Nifty])</f>
        <v>-0.61527669724771594</v>
      </c>
      <c r="K363">
        <v>4.2221460602347198</v>
      </c>
      <c r="L363">
        <f>(Table2[[#This Row],[6M Return vs Nifty]]-AVERAGE(Table2[6M Return vs Nifty]))/_xlfn.STDEV.P(Table2[6M Return vs Nifty])</f>
        <v>-0.198068967369328</v>
      </c>
      <c r="M363">
        <v>-3.2797562798440101</v>
      </c>
      <c r="N363">
        <f>(Table2[[#This Row],[1W Return vs Nifty]]-AVERAGE(Table2[1W Return vs Nifty]))/_xlfn.STDEV.P(Table2[1W Return vs Nifty])</f>
        <v>-0.72466193696190073</v>
      </c>
      <c r="O363">
        <v>654.64</v>
      </c>
      <c r="P363">
        <v>682.42749080762201</v>
      </c>
      <c r="Q363">
        <v>626.32207970915204</v>
      </c>
      <c r="R363">
        <v>32.682218400294701</v>
      </c>
      <c r="S363" s="1">
        <f>(Table2[[#This Row],[Close Price]]-Table2[[#This Row],[20D EMA]])/Table2[[#This Row],[20D EMA]]</f>
        <v>1.2312110472931778E-2</v>
      </c>
      <c r="T363" s="1">
        <f>(Table2[[#This Row],[Close Price]]-Table2[[#This Row],[50D EMA]])/Table2[[#This Row],[50D EMA]]</f>
        <v>-2.8907819619451981E-2</v>
      </c>
      <c r="U363" s="1">
        <f>(Table2[[#This Row],[Close Price]]-Table2[[#This Row],[200D EMA]])/Table2[[#This Row],[200D EMA]]</f>
        <v>5.8081810412529265E-2</v>
      </c>
      <c r="V363">
        <v>0.33728896813827097</v>
      </c>
      <c r="W363">
        <v>661</v>
      </c>
      <c r="X363">
        <v>671</v>
      </c>
      <c r="Y363">
        <v>659.85</v>
      </c>
      <c r="Z363">
        <v>671.65</v>
      </c>
      <c r="AA363">
        <v>659.85</v>
      </c>
      <c r="AB363">
        <v>671.65</v>
      </c>
      <c r="AC363" s="1">
        <f>(Table2[[#This Row],[Close Price]]/Table2[[#This Row],[Day Low]])-1</f>
        <v>2.5718608169440493E-3</v>
      </c>
      <c r="AD363" s="1">
        <f>(Table2[[#This Row],[Day High]]/Table2[[#This Row],[Close Price]])-1</f>
        <v>1.2524520899350966E-2</v>
      </c>
      <c r="AE363" s="1">
        <f>(Table2[[#This Row],[Close Price]]/Table2[[#This Row],[Current Week Low]])-1</f>
        <v>4.3191634462378392E-3</v>
      </c>
      <c r="AF363" s="1">
        <f>(Table2[[#This Row],[Current Week High]]/Table2[[#This Row],[Close Price]])-1</f>
        <v>1.3505356873396712E-2</v>
      </c>
      <c r="AG363" s="1">
        <f>(Table2[[#This Row],[Close Price]]/Table2[[#This Row],[Current Month Low]])-1</f>
        <v>4.3191634462378392E-3</v>
      </c>
      <c r="AH363" s="1">
        <f>(Table2[[#This Row],[Current Month High]]/Table2[[#This Row],[Close Price]])-1</f>
        <v>1.3505356873396712E-2</v>
      </c>
      <c r="AI363">
        <v>52.263467632412798</v>
      </c>
      <c r="AJ363">
        <v>55.2899824253075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0.01</v>
      </c>
      <c r="AM363" t="s">
        <v>3215</v>
      </c>
      <c r="AN363">
        <v>-4.93</v>
      </c>
      <c r="AO363" t="s">
        <v>3214</v>
      </c>
      <c r="AP363">
        <v>0.12899539112349501</v>
      </c>
      <c r="AQ363">
        <f>(Table2[[#This Row],[Sharpe Ratio]]-AVERAGE(Table2[Sharpe Ratio]))/_xlfn.STDEV.P(Table2[Sharpe Ratio])</f>
        <v>0.80891982222058734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567</v>
      </c>
      <c r="AT363">
        <f>_xlfn.RANK.AVG(Table2[[#This Row],[6M Return vs Nifty Z-Score]],Table2[6M Return vs Nifty Z-Score])</f>
        <v>380</v>
      </c>
      <c r="AU363">
        <f>_xlfn.RANK.AVG(Table2[[#This Row],[Sharpe Ratio Z-Score]],Table2[Sharpe Ratio Z-Score])</f>
        <v>144</v>
      </c>
      <c r="AV363">
        <f>(Table2[[#This Row],[Rank 1Y]]+Table2[[#This Row],[Rank 6M]]+Table2[[#This Row],[Rank Sharpe]])/3</f>
        <v>363.66666666666669</v>
      </c>
    </row>
    <row r="364" spans="1:48" x14ac:dyDescent="0.3">
      <c r="A364" t="s">
        <v>482</v>
      </c>
      <c r="B364" t="s">
        <v>483</v>
      </c>
      <c r="C364" t="s">
        <v>3169</v>
      </c>
      <c r="D364" t="s">
        <v>51</v>
      </c>
      <c r="E364">
        <v>46319.220434064002</v>
      </c>
      <c r="F364">
        <v>185.82</v>
      </c>
      <c r="G364">
        <v>6.2132615009106296</v>
      </c>
      <c r="H364">
        <f>(Table2[[#This Row],[1Y Return vs Nifty]]-AVERAGE(Table2[1Y Return vs Nifty]))/_xlfn.STDEV.P(Table2[1Y Return vs Nifty])</f>
        <v>-0.30351978381401118</v>
      </c>
      <c r="I364">
        <v>7.3227246553596901</v>
      </c>
      <c r="J364">
        <f>(Table2[[#This Row],[1M Return vs Nifty]]-AVERAGE(Table2[1M Return vs Nifty]))/_xlfn.STDEV.P(Table2[1M Return vs Nifty])</f>
        <v>0.75908290358036901</v>
      </c>
      <c r="K364">
        <v>-1.42915587369932</v>
      </c>
      <c r="L364">
        <f>(Table2[[#This Row],[6M Return vs Nifty]]-AVERAGE(Table2[6M Return vs Nifty]))/_xlfn.STDEV.P(Table2[6M Return vs Nifty])</f>
        <v>-0.37496025120536086</v>
      </c>
      <c r="M364">
        <v>3.21112176584084</v>
      </c>
      <c r="N364">
        <f>(Table2[[#This Row],[1W Return vs Nifty]]-AVERAGE(Table2[1W Return vs Nifty]))/_xlfn.STDEV.P(Table2[1W Return vs Nifty])</f>
        <v>0.5484777580340342</v>
      </c>
      <c r="O364">
        <v>179.14</v>
      </c>
      <c r="P364">
        <v>175.273411619076</v>
      </c>
      <c r="Q364">
        <v>164.202334388254</v>
      </c>
      <c r="R364">
        <v>66.456769959059997</v>
      </c>
      <c r="S364" s="1">
        <f>(Table2[[#This Row],[Close Price]]-Table2[[#This Row],[20D EMA]])/Table2[[#This Row],[20D EMA]]</f>
        <v>3.7289270961259391E-2</v>
      </c>
      <c r="T364" s="1">
        <f>(Table2[[#This Row],[Close Price]]-Table2[[#This Row],[50D EMA]])/Table2[[#This Row],[50D EMA]]</f>
        <v>6.0172209141709586E-2</v>
      </c>
      <c r="U364" s="1">
        <f>(Table2[[#This Row],[Close Price]]-Table2[[#This Row],[200D EMA]])/Table2[[#This Row],[200D EMA]]</f>
        <v>0.13165260830355396</v>
      </c>
      <c r="V364">
        <v>1.2163106753531501</v>
      </c>
      <c r="W364">
        <v>185.09</v>
      </c>
      <c r="X364">
        <v>187.86</v>
      </c>
      <c r="Y364">
        <v>185.09</v>
      </c>
      <c r="Z364">
        <v>187.86</v>
      </c>
      <c r="AA364">
        <v>163.33000000000001</v>
      </c>
      <c r="AB364">
        <v>189.29</v>
      </c>
      <c r="AC364" s="1">
        <f>(Table2[[#This Row],[Close Price]]/Table2[[#This Row],[Day Low]])-1</f>
        <v>3.9440272299962054E-3</v>
      </c>
      <c r="AD364" s="1">
        <f>(Table2[[#This Row],[Day High]]/Table2[[#This Row],[Close Price]])-1</f>
        <v>1.0978366160800945E-2</v>
      </c>
      <c r="AE364" s="1">
        <f>(Table2[[#This Row],[Close Price]]/Table2[[#This Row],[Current Week Low]])-1</f>
        <v>3.9440272299962054E-3</v>
      </c>
      <c r="AF364" s="1">
        <f>(Table2[[#This Row],[Current Week High]]/Table2[[#This Row],[Close Price]])-1</f>
        <v>1.0978366160800945E-2</v>
      </c>
      <c r="AG364" s="1">
        <f>(Table2[[#This Row],[Close Price]]/Table2[[#This Row],[Current Month Low]])-1</f>
        <v>0.13769668768750365</v>
      </c>
      <c r="AH364" s="1">
        <f>(Table2[[#This Row],[Current Month High]]/Table2[[#This Row],[Close Price]])-1</f>
        <v>1.8673985577440488E-2</v>
      </c>
      <c r="AI364">
        <v>4.5366483693897397</v>
      </c>
      <c r="AJ364">
        <v>46.7772511848341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</v>
      </c>
      <c r="AM364" t="s">
        <v>3216</v>
      </c>
      <c r="AN364">
        <v>6.57</v>
      </c>
      <c r="AO364" t="s">
        <v>3215</v>
      </c>
      <c r="AP364">
        <v>8.7214062113803004E-2</v>
      </c>
      <c r="AQ364">
        <f>(Table2[[#This Row],[Sharpe Ratio]]-AVERAGE(Table2[Sharpe Ratio]))/_xlfn.STDEV.P(Table2[Sharpe Ratio])</f>
        <v>0.32691501348410229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0.9559956400791334</v>
      </c>
      <c r="AS364">
        <f>_xlfn.RANK.AVG(Table2[[#This Row],[1Y Return vs Nifty Z-Score]],Table2[1Y Return vs Nifty Z-Score])</f>
        <v>394</v>
      </c>
      <c r="AT364">
        <f>_xlfn.RANK.AVG(Table2[[#This Row],[6M Return vs Nifty Z-Score]],Table2[6M Return vs Nifty Z-Score])</f>
        <v>444</v>
      </c>
      <c r="AU364">
        <f>_xlfn.RANK.AVG(Table2[[#This Row],[Sharpe Ratio Z-Score]],Table2[Sharpe Ratio Z-Score])</f>
        <v>257</v>
      </c>
      <c r="AV364">
        <f>(Table2[[#This Row],[Rank 1Y]]+Table2[[#This Row],[Rank 6M]]+Table2[[#This Row],[Rank Sharpe]])/3</f>
        <v>365</v>
      </c>
    </row>
    <row r="365" spans="1:48" x14ac:dyDescent="0.3">
      <c r="A365" t="s">
        <v>1796</v>
      </c>
      <c r="B365" t="s">
        <v>1797</v>
      </c>
      <c r="C365" t="s">
        <v>3179</v>
      </c>
      <c r="D365" t="s">
        <v>127</v>
      </c>
      <c r="E365">
        <v>4561.8566978250001</v>
      </c>
      <c r="F365">
        <v>964.45</v>
      </c>
      <c r="G365">
        <v>33.488447699421002</v>
      </c>
      <c r="H365">
        <f>(Table2[[#This Row],[1Y Return vs Nifty]]-AVERAGE(Table2[1Y Return vs Nifty]))/_xlfn.STDEV.P(Table2[1Y Return vs Nifty])</f>
        <v>0.15428982174504557</v>
      </c>
      <c r="I365">
        <v>12.650135410488099</v>
      </c>
      <c r="J365">
        <f>(Table2[[#This Row],[1M Return vs Nifty]]-AVERAGE(Table2[1M Return vs Nifty]))/_xlfn.STDEV.P(Table2[1M Return vs Nifty])</f>
        <v>1.253371718594722</v>
      </c>
      <c r="K365">
        <v>20.7908639776178</v>
      </c>
      <c r="L365">
        <f>(Table2[[#This Row],[6M Return vs Nifty]]-AVERAGE(Table2[6M Return vs Nifty]))/_xlfn.STDEV.P(Table2[6M Return vs Nifty])</f>
        <v>0.32054812621121509</v>
      </c>
      <c r="M365">
        <v>-0.86010945516216697</v>
      </c>
      <c r="N365">
        <f>(Table2[[#This Row],[1W Return vs Nifty]]-AVERAGE(Table2[1W Return vs Nifty]))/_xlfn.STDEV.P(Table2[1W Return vs Nifty])</f>
        <v>-0.25006537256930994</v>
      </c>
      <c r="O365">
        <v>795.6</v>
      </c>
      <c r="P365">
        <v>914.37456203344505</v>
      </c>
      <c r="Q365">
        <v>807.67519463831798</v>
      </c>
      <c r="R365">
        <v>49.158731576786899</v>
      </c>
      <c r="S365" s="1">
        <f>(Table2[[#This Row],[Close Price]]-Table2[[#This Row],[20D EMA]])/Table2[[#This Row],[20D EMA]]</f>
        <v>0.21222976370035196</v>
      </c>
      <c r="T365" s="1">
        <f>(Table2[[#This Row],[Close Price]]-Table2[[#This Row],[50D EMA]])/Table2[[#This Row],[50D EMA]]</f>
        <v>5.476468839552362E-2</v>
      </c>
      <c r="U365" s="1">
        <f>(Table2[[#This Row],[Close Price]]-Table2[[#This Row],[200D EMA]])/Table2[[#This Row],[200D EMA]]</f>
        <v>0.19410625261543016</v>
      </c>
      <c r="V365">
        <v>2.3929662362319499</v>
      </c>
      <c r="W365">
        <v>967</v>
      </c>
      <c r="X365">
        <v>997.65</v>
      </c>
      <c r="Y365">
        <v>960</v>
      </c>
      <c r="Z365">
        <v>983.85</v>
      </c>
      <c r="AA365">
        <v>960</v>
      </c>
      <c r="AB365">
        <v>983.85</v>
      </c>
      <c r="AC365" s="1">
        <f>(Table2[[#This Row],[Close Price]]/Table2[[#This Row],[Day Low]])-1</f>
        <v>-2.6370217166493681E-3</v>
      </c>
      <c r="AD365" s="1">
        <f>(Table2[[#This Row],[Day High]]/Table2[[#This Row],[Close Price]])-1</f>
        <v>3.4423764840064264E-2</v>
      </c>
      <c r="AE365" s="1">
        <f>(Table2[[#This Row],[Close Price]]/Table2[[#This Row],[Current Week Low]])-1</f>
        <v>4.6354166666666696E-3</v>
      </c>
      <c r="AF365" s="1">
        <f>(Table2[[#This Row],[Current Week High]]/Table2[[#This Row],[Close Price]])-1</f>
        <v>2.0115091502929117E-2</v>
      </c>
      <c r="AG365" s="1">
        <f>(Table2[[#This Row],[Close Price]]/Table2[[#This Row],[Current Month Low]])-1</f>
        <v>4.6354166666666696E-3</v>
      </c>
      <c r="AH365" s="1">
        <f>(Table2[[#This Row],[Current Month High]]/Table2[[#This Row],[Close Price]])-1</f>
        <v>2.0115091502929117E-2</v>
      </c>
      <c r="AI365">
        <v>7.2424698014412296</v>
      </c>
      <c r="AJ365">
        <v>77.370114942528701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0.03</v>
      </c>
      <c r="AM365" t="s">
        <v>3215</v>
      </c>
      <c r="AN365">
        <v>1.41</v>
      </c>
      <c r="AO365" t="s">
        <v>3215</v>
      </c>
      <c r="AP365">
        <v>-4.0104150799681E-2</v>
      </c>
      <c r="AQ365">
        <f>(Table2[[#This Row],[Sharpe Ratio]]-AVERAGE(Table2[Sharpe Ratio]))/_xlfn.STDEV.P(Table2[Sharpe Ratio])</f>
        <v>-1.1418748100708027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253</v>
      </c>
      <c r="AT365">
        <f>_xlfn.RANK.AVG(Table2[[#This Row],[6M Return vs Nifty Z-Score]],Table2[6M Return vs Nifty Z-Score])</f>
        <v>206</v>
      </c>
      <c r="AU365">
        <f>_xlfn.RANK.AVG(Table2[[#This Row],[Sharpe Ratio Z-Score]],Table2[Sharpe Ratio Z-Score])</f>
        <v>636</v>
      </c>
      <c r="AV365">
        <f>(Table2[[#This Row],[Rank 1Y]]+Table2[[#This Row],[Rank 6M]]+Table2[[#This Row],[Rank Sharpe]])/3</f>
        <v>365</v>
      </c>
    </row>
    <row r="366" spans="1:48" x14ac:dyDescent="0.3">
      <c r="A366" t="s">
        <v>1586</v>
      </c>
      <c r="B366" t="s">
        <v>1587</v>
      </c>
      <c r="C366" t="s">
        <v>3181</v>
      </c>
      <c r="D366" t="s">
        <v>1375</v>
      </c>
      <c r="E366">
        <v>6213.8599581449998</v>
      </c>
      <c r="F366">
        <v>960.45</v>
      </c>
      <c r="G366">
        <v>-26.084029274563701</v>
      </c>
      <c r="H366">
        <f>(Table2[[#This Row],[1Y Return vs Nifty]]-AVERAGE(Table2[1Y Return vs Nifty]))/_xlfn.STDEV.P(Table2[1Y Return vs Nifty])</f>
        <v>-0.84562460549818352</v>
      </c>
      <c r="I366">
        <v>-1.0890841838818901</v>
      </c>
      <c r="J366">
        <f>(Table2[[#This Row],[1M Return vs Nifty]]-AVERAGE(Table2[1M Return vs Nifty]))/_xlfn.STDEV.P(Table2[1M Return vs Nifty])</f>
        <v>-2.1383107844304777E-2</v>
      </c>
      <c r="K366">
        <v>8.6534428719644705</v>
      </c>
      <c r="L366">
        <f>(Table2[[#This Row],[6M Return vs Nifty]]-AVERAGE(Table2[6M Return vs Nifty]))/_xlfn.STDEV.P(Table2[6M Return vs Nifty])</f>
        <v>-5.9365038389952419E-2</v>
      </c>
      <c r="M366">
        <v>10.019407149916301</v>
      </c>
      <c r="N366">
        <f>(Table2[[#This Row],[1W Return vs Nifty]]-AVERAGE(Table2[1W Return vs Nifty]))/_xlfn.STDEV.P(Table2[1W Return vs Nifty])</f>
        <v>1.8838746513849347</v>
      </c>
      <c r="O366">
        <v>828.28</v>
      </c>
      <c r="P366">
        <v>878.64499865022299</v>
      </c>
      <c r="Q366">
        <v>804.20242511172</v>
      </c>
      <c r="R366">
        <v>72.854855775924904</v>
      </c>
      <c r="S366" s="1">
        <f>(Table2[[#This Row],[Close Price]]-Table2[[#This Row],[20D EMA]])/Table2[[#This Row],[20D EMA]]</f>
        <v>0.15957164243975477</v>
      </c>
      <c r="T366" s="1">
        <f>(Table2[[#This Row],[Close Price]]-Table2[[#This Row],[50D EMA]])/Table2[[#This Row],[50D EMA]]</f>
        <v>9.3103587313927857E-2</v>
      </c>
      <c r="U366" s="1">
        <f>(Table2[[#This Row],[Close Price]]-Table2[[#This Row],[200D EMA]])/Table2[[#This Row],[200D EMA]]</f>
        <v>0.1942888631137541</v>
      </c>
      <c r="V366">
        <v>0.804453762424579</v>
      </c>
      <c r="W366">
        <v>960</v>
      </c>
      <c r="X366">
        <v>984.35</v>
      </c>
      <c r="Y366">
        <v>944.6</v>
      </c>
      <c r="Z366">
        <v>978</v>
      </c>
      <c r="AA366">
        <v>944.6</v>
      </c>
      <c r="AB366">
        <v>978</v>
      </c>
      <c r="AC366" s="1">
        <f>(Table2[[#This Row],[Close Price]]/Table2[[#This Row],[Day Low]])-1</f>
        <v>4.6875000000001776E-4</v>
      </c>
      <c r="AD366" s="1">
        <f>(Table2[[#This Row],[Day High]]/Table2[[#This Row],[Close Price]])-1</f>
        <v>2.488416887917122E-2</v>
      </c>
      <c r="AE366" s="1">
        <f>(Table2[[#This Row],[Close Price]]/Table2[[#This Row],[Current Week Low]])-1</f>
        <v>1.6779589244124482E-2</v>
      </c>
      <c r="AF366" s="1">
        <f>(Table2[[#This Row],[Current Week High]]/Table2[[#This Row],[Close Price]])-1</f>
        <v>1.8272684679056628E-2</v>
      </c>
      <c r="AG366" s="1">
        <f>(Table2[[#This Row],[Close Price]]/Table2[[#This Row],[Current Month Low]])-1</f>
        <v>1.6779589244124482E-2</v>
      </c>
      <c r="AH366" s="1">
        <f>(Table2[[#This Row],[Current Month High]]/Table2[[#This Row],[Close Price]])-1</f>
        <v>1.8272684679056628E-2</v>
      </c>
      <c r="AI366">
        <v>13.384351085428699</v>
      </c>
      <c r="AJ366">
        <v>57.347640891218802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-0.01</v>
      </c>
      <c r="AM366" t="s">
        <v>3214</v>
      </c>
      <c r="AN366">
        <v>5.28</v>
      </c>
      <c r="AO366" t="s">
        <v>3215</v>
      </c>
      <c r="AP366">
        <v>0.125391964951414</v>
      </c>
      <c r="AQ366">
        <f>(Table2[[#This Row],[Sharpe Ratio]]-AVERAGE(Table2[Sharpe Ratio]))/_xlfn.STDEV.P(Table2[Sharpe Ratio])</f>
        <v>0.7673493699626649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605</v>
      </c>
      <c r="AT366">
        <f>_xlfn.RANK.AVG(Table2[[#This Row],[6M Return vs Nifty Z-Score]],Table2[6M Return vs Nifty Z-Score])</f>
        <v>336</v>
      </c>
      <c r="AU366">
        <f>_xlfn.RANK.AVG(Table2[[#This Row],[Sharpe Ratio Z-Score]],Table2[Sharpe Ratio Z-Score])</f>
        <v>155</v>
      </c>
      <c r="AV366">
        <f>(Table2[[#This Row],[Rank 1Y]]+Table2[[#This Row],[Rank 6M]]+Table2[[#This Row],[Rank Sharpe]])/3</f>
        <v>365.33333333333331</v>
      </c>
    </row>
    <row r="367" spans="1:48" x14ac:dyDescent="0.3">
      <c r="A367" t="s">
        <v>130</v>
      </c>
      <c r="B367" t="s">
        <v>131</v>
      </c>
      <c r="C367" t="s">
        <v>3182</v>
      </c>
      <c r="D367" t="s">
        <v>132</v>
      </c>
      <c r="E367">
        <v>221577.52736258999</v>
      </c>
      <c r="F367">
        <v>895.15</v>
      </c>
      <c r="G367">
        <v>34.721949307046202</v>
      </c>
      <c r="H367">
        <f>(Table2[[#This Row],[1Y Return vs Nifty]]-AVERAGE(Table2[1Y Return vs Nifty]))/_xlfn.STDEV.P(Table2[1Y Return vs Nifty])</f>
        <v>0.1749939474779873</v>
      </c>
      <c r="I367">
        <v>7.0839856857521903</v>
      </c>
      <c r="J367">
        <f>(Table2[[#This Row],[1M Return vs Nifty]]-AVERAGE(Table2[1M Return vs Nifty]))/_xlfn.STDEV.P(Table2[1M Return vs Nifty])</f>
        <v>0.73693218012217865</v>
      </c>
      <c r="K367">
        <v>-21.2040601662294</v>
      </c>
      <c r="L367">
        <f>(Table2[[#This Row],[6M Return vs Nifty]]-AVERAGE(Table2[6M Return vs Nifty]))/_xlfn.STDEV.P(Table2[6M Return vs Nifty])</f>
        <v>-0.99393411756985994</v>
      </c>
      <c r="M367">
        <v>3.6601497464213</v>
      </c>
      <c r="N367">
        <f>(Table2[[#This Row],[1W Return vs Nifty]]-AVERAGE(Table2[1W Return vs Nifty]))/_xlfn.STDEV.P(Table2[1W Return vs Nifty])</f>
        <v>0.63655141189368392</v>
      </c>
      <c r="O367">
        <v>877.78</v>
      </c>
      <c r="P367">
        <v>859.69318352922596</v>
      </c>
      <c r="Q367">
        <v>801.71601139376003</v>
      </c>
      <c r="R367">
        <v>55.685709471001502</v>
      </c>
      <c r="S367" s="1">
        <f>(Table2[[#This Row],[Close Price]]-Table2[[#This Row],[20D EMA]])/Table2[[#This Row],[20D EMA]]</f>
        <v>1.9788557497322796E-2</v>
      </c>
      <c r="T367" s="1">
        <f>(Table2[[#This Row],[Close Price]]-Table2[[#This Row],[50D EMA]])/Table2[[#This Row],[50D EMA]]</f>
        <v>4.1243570555271981E-2</v>
      </c>
      <c r="U367" s="1">
        <f>(Table2[[#This Row],[Close Price]]-Table2[[#This Row],[200D EMA]])/Table2[[#This Row],[200D EMA]]</f>
        <v>0.11654250043454623</v>
      </c>
      <c r="V367">
        <v>1.1428512587420101</v>
      </c>
      <c r="W367">
        <v>893.05</v>
      </c>
      <c r="X367">
        <v>917.9</v>
      </c>
      <c r="Y367">
        <v>893.05</v>
      </c>
      <c r="Z367">
        <v>917.9</v>
      </c>
      <c r="AA367">
        <v>809.55</v>
      </c>
      <c r="AB367">
        <v>929</v>
      </c>
      <c r="AC367" s="1">
        <f>(Table2[[#This Row],[Close Price]]/Table2[[#This Row],[Day Low]])-1</f>
        <v>2.3514920777112369E-3</v>
      </c>
      <c r="AD367" s="1">
        <f>(Table2[[#This Row],[Day High]]/Table2[[#This Row],[Close Price]])-1</f>
        <v>2.5414734960621077E-2</v>
      </c>
      <c r="AE367" s="1">
        <f>(Table2[[#This Row],[Close Price]]/Table2[[#This Row],[Current Week Low]])-1</f>
        <v>2.3514920777112369E-3</v>
      </c>
      <c r="AF367" s="1">
        <f>(Table2[[#This Row],[Current Week High]]/Table2[[#This Row],[Close Price]])-1</f>
        <v>2.5414734960621077E-2</v>
      </c>
      <c r="AG367" s="1">
        <f>(Table2[[#This Row],[Close Price]]/Table2[[#This Row],[Current Month Low]])-1</f>
        <v>0.10573775554320308</v>
      </c>
      <c r="AH367" s="1">
        <f>(Table2[[#This Row],[Current Month High]]/Table2[[#This Row],[Close Price]])-1</f>
        <v>3.7814891358990188E-2</v>
      </c>
      <c r="AI367">
        <v>8.0936155951516398</v>
      </c>
      <c r="AJ367">
        <v>74.323271665043805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0.09</v>
      </c>
      <c r="AM367" t="s">
        <v>3215</v>
      </c>
      <c r="AN367">
        <v>7.09</v>
      </c>
      <c r="AO367" t="s">
        <v>3215</v>
      </c>
      <c r="AP367">
        <v>0.107246482474539</v>
      </c>
      <c r="AQ367">
        <f>(Table2[[#This Row],[Sharpe Ratio]]-AVERAGE(Table2[Sharpe Ratio]))/_xlfn.STDEV.P(Table2[Sharpe Ratio])</f>
        <v>0.55801639712523987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1.1125598190492298</v>
      </c>
      <c r="AS367">
        <f>_xlfn.RANK.AVG(Table2[[#This Row],[1Y Return vs Nifty Z-Score]],Table2[1Y Return vs Nifty Z-Score])</f>
        <v>245</v>
      </c>
      <c r="AT367">
        <f>_xlfn.RANK.AVG(Table2[[#This Row],[6M Return vs Nifty Z-Score]],Table2[6M Return vs Nifty Z-Score])</f>
        <v>647</v>
      </c>
      <c r="AU367">
        <f>_xlfn.RANK.AVG(Table2[[#This Row],[Sharpe Ratio Z-Score]],Table2[Sharpe Ratio Z-Score])</f>
        <v>207</v>
      </c>
      <c r="AV367">
        <f>(Table2[[#This Row],[Rank 1Y]]+Table2[[#This Row],[Rank 6M]]+Table2[[#This Row],[Rank Sharpe]])/3</f>
        <v>366.33333333333331</v>
      </c>
    </row>
    <row r="368" spans="1:48" x14ac:dyDescent="0.3">
      <c r="A368" t="s">
        <v>881</v>
      </c>
      <c r="B368" t="s">
        <v>882</v>
      </c>
      <c r="C368" t="s">
        <v>3169</v>
      </c>
      <c r="D368" t="s">
        <v>883</v>
      </c>
      <c r="E368">
        <v>18165.137837900002</v>
      </c>
      <c r="F368">
        <v>204.28</v>
      </c>
      <c r="G368">
        <v>22.162802018872199</v>
      </c>
      <c r="H368">
        <f>(Table2[[#This Row],[1Y Return vs Nifty]]-AVERAGE(Table2[1Y Return vs Nifty]))/_xlfn.STDEV.P(Table2[1Y Return vs Nifty])</f>
        <v>-3.5809316129835699E-2</v>
      </c>
      <c r="I368">
        <v>-2.32676329493881</v>
      </c>
      <c r="J368">
        <f>(Table2[[#This Row],[1M Return vs Nifty]]-AVERAGE(Table2[1M Return vs Nifty]))/_xlfn.STDEV.P(Table2[1M Return vs Nifty])</f>
        <v>-0.1362176812031215</v>
      </c>
      <c r="K368">
        <v>29.998009745727099</v>
      </c>
      <c r="L368">
        <f>(Table2[[#This Row],[6M Return vs Nifty]]-AVERAGE(Table2[6M Return vs Nifty]))/_xlfn.STDEV.P(Table2[6M Return vs Nifty])</f>
        <v>0.60874080365547079</v>
      </c>
      <c r="M368">
        <v>-10.6049024058321</v>
      </c>
      <c r="N368">
        <f>(Table2[[#This Row],[1W Return vs Nifty]]-AVERAGE(Table2[1W Return vs Nifty]))/_xlfn.STDEV.P(Table2[1W Return vs Nifty])</f>
        <v>-2.161437399234071</v>
      </c>
      <c r="O368">
        <v>212.28</v>
      </c>
      <c r="P368">
        <v>202.28772265165301</v>
      </c>
      <c r="Q368">
        <v>173.251091586727</v>
      </c>
      <c r="R368">
        <v>38.377310257320502</v>
      </c>
      <c r="S368" s="1">
        <f>(Table2[[#This Row],[Close Price]]-Table2[[#This Row],[20D EMA]])/Table2[[#This Row],[20D EMA]]</f>
        <v>-3.768607499528924E-2</v>
      </c>
      <c r="T368" s="1">
        <f>(Table2[[#This Row],[Close Price]]-Table2[[#This Row],[50D EMA]])/Table2[[#This Row],[50D EMA]]</f>
        <v>9.8487309176828498E-3</v>
      </c>
      <c r="U368" s="1">
        <f>(Table2[[#This Row],[Close Price]]-Table2[[#This Row],[200D EMA]])/Table2[[#This Row],[200D EMA]]</f>
        <v>0.17909791002811878</v>
      </c>
      <c r="V368">
        <v>1.98125964376012</v>
      </c>
      <c r="W368">
        <v>202.66</v>
      </c>
      <c r="X368">
        <v>207.38</v>
      </c>
      <c r="Y368">
        <v>202.66</v>
      </c>
      <c r="Z368">
        <v>207.38</v>
      </c>
      <c r="AA368">
        <v>199.5</v>
      </c>
      <c r="AB368">
        <v>244.4</v>
      </c>
      <c r="AC368" s="1">
        <f>(Table2[[#This Row],[Close Price]]/Table2[[#This Row],[Day Low]])-1</f>
        <v>7.993684002763235E-3</v>
      </c>
      <c r="AD368" s="1">
        <f>(Table2[[#This Row],[Day High]]/Table2[[#This Row],[Close Price]])-1</f>
        <v>1.5175249657332968E-2</v>
      </c>
      <c r="AE368" s="1">
        <f>(Table2[[#This Row],[Close Price]]/Table2[[#This Row],[Current Week Low]])-1</f>
        <v>7.993684002763235E-3</v>
      </c>
      <c r="AF368" s="1">
        <f>(Table2[[#This Row],[Current Week High]]/Table2[[#This Row],[Close Price]])-1</f>
        <v>1.5175249657332968E-2</v>
      </c>
      <c r="AG368" s="1">
        <f>(Table2[[#This Row],[Close Price]]/Table2[[#This Row],[Current Month Low]])-1</f>
        <v>2.3959899749373514E-2</v>
      </c>
      <c r="AH368" s="1">
        <f>(Table2[[#This Row],[Current Month High]]/Table2[[#This Row],[Close Price]])-1</f>
        <v>0.19639710201683958</v>
      </c>
      <c r="AI368">
        <v>19.639710201683901</v>
      </c>
      <c r="AJ368">
        <v>68.339513803049002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0.12</v>
      </c>
      <c r="AM368" t="s">
        <v>3215</v>
      </c>
      <c r="AN368">
        <v>-5.65</v>
      </c>
      <c r="AO368" t="s">
        <v>3214</v>
      </c>
      <c r="AP368">
        <v>-3.7945544284556001E-2</v>
      </c>
      <c r="AQ368">
        <f>(Table2[[#This Row],[Sharpe Ratio]]-AVERAGE(Table2[Sharpe Ratio]))/_xlfn.STDEV.P(Table2[Sharpe Ratio])</f>
        <v>-1.1169723298213401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-2.8416959227328973</v>
      </c>
      <c r="AS368">
        <f>_xlfn.RANK.AVG(Table2[[#This Row],[1Y Return vs Nifty Z-Score]],Table2[1Y Return vs Nifty Z-Score])</f>
        <v>314</v>
      </c>
      <c r="AT368">
        <f>_xlfn.RANK.AVG(Table2[[#This Row],[6M Return vs Nifty Z-Score]],Table2[6M Return vs Nifty Z-Score])</f>
        <v>154</v>
      </c>
      <c r="AU368">
        <f>_xlfn.RANK.AVG(Table2[[#This Row],[Sharpe Ratio Z-Score]],Table2[Sharpe Ratio Z-Score])</f>
        <v>632</v>
      </c>
      <c r="AV368">
        <f>(Table2[[#This Row],[Rank 1Y]]+Table2[[#This Row],[Rank 6M]]+Table2[[#This Row],[Rank Sharpe]])/3</f>
        <v>366.66666666666669</v>
      </c>
    </row>
    <row r="369" spans="1:48" x14ac:dyDescent="0.3">
      <c r="A369" t="s">
        <v>1120</v>
      </c>
      <c r="B369" t="s">
        <v>1121</v>
      </c>
      <c r="C369" t="s">
        <v>3175</v>
      </c>
      <c r="D369" t="s">
        <v>409</v>
      </c>
      <c r="E369">
        <v>11800.672462754999</v>
      </c>
      <c r="F369">
        <v>430.65</v>
      </c>
      <c r="G369">
        <v>23.089807368629799</v>
      </c>
      <c r="H369">
        <f>(Table2[[#This Row],[1Y Return vs Nifty]]-AVERAGE(Table2[1Y Return vs Nifty]))/_xlfn.STDEV.P(Table2[1Y Return vs Nifty])</f>
        <v>-2.0249680700221637E-2</v>
      </c>
      <c r="I369">
        <v>4.77369262302149</v>
      </c>
      <c r="J369">
        <f>(Table2[[#This Row],[1M Return vs Nifty]]-AVERAGE(Table2[1M Return vs Nifty]))/_xlfn.STDEV.P(Table2[1M Return vs Nifty])</f>
        <v>0.52257813970700273</v>
      </c>
      <c r="K369">
        <v>-15.207954494057701</v>
      </c>
      <c r="L369">
        <f>(Table2[[#This Row],[6M Return vs Nifty]]-AVERAGE(Table2[6M Return vs Nifty]))/_xlfn.STDEV.P(Table2[6M Return vs Nifty])</f>
        <v>-0.80625013912268206</v>
      </c>
      <c r="M369">
        <v>1.1912615475071799</v>
      </c>
      <c r="N369">
        <f>(Table2[[#This Row],[1W Return vs Nifty]]-AVERAGE(Table2[1W Return vs Nifty]))/_xlfn.STDEV.P(Table2[1W Return vs Nifty])</f>
        <v>0.15229650116797427</v>
      </c>
      <c r="O369">
        <v>424.89</v>
      </c>
      <c r="P369">
        <v>422.39710973913299</v>
      </c>
      <c r="Q369">
        <v>403.41274557863898</v>
      </c>
      <c r="R369">
        <v>55.604630739527998</v>
      </c>
      <c r="S369" s="1">
        <f>(Table2[[#This Row],[Close Price]]-Table2[[#This Row],[20D EMA]])/Table2[[#This Row],[20D EMA]]</f>
        <v>1.3556449904681191E-2</v>
      </c>
      <c r="T369" s="1">
        <f>(Table2[[#This Row],[Close Price]]-Table2[[#This Row],[50D EMA]])/Table2[[#This Row],[50D EMA]]</f>
        <v>1.953822616344101E-2</v>
      </c>
      <c r="U369" s="1">
        <f>(Table2[[#This Row],[Close Price]]-Table2[[#This Row],[200D EMA]])/Table2[[#This Row],[200D EMA]]</f>
        <v>6.7517089432295896E-2</v>
      </c>
      <c r="V369">
        <v>0.657915603458475</v>
      </c>
      <c r="W369">
        <v>426</v>
      </c>
      <c r="X369">
        <v>436.35</v>
      </c>
      <c r="Y369">
        <v>426</v>
      </c>
      <c r="Z369">
        <v>436.35</v>
      </c>
      <c r="AA369">
        <v>400.2</v>
      </c>
      <c r="AB369">
        <v>453</v>
      </c>
      <c r="AC369" s="1">
        <f>(Table2[[#This Row],[Close Price]]/Table2[[#This Row],[Day Low]])-1</f>
        <v>1.0915492957746409E-2</v>
      </c>
      <c r="AD369" s="1">
        <f>(Table2[[#This Row],[Day High]]/Table2[[#This Row],[Close Price]])-1</f>
        <v>1.3235806339254808E-2</v>
      </c>
      <c r="AE369" s="1">
        <f>(Table2[[#This Row],[Close Price]]/Table2[[#This Row],[Current Week Low]])-1</f>
        <v>1.0915492957746409E-2</v>
      </c>
      <c r="AF369" s="1">
        <f>(Table2[[#This Row],[Current Week High]]/Table2[[#This Row],[Close Price]])-1</f>
        <v>1.3235806339254808E-2</v>
      </c>
      <c r="AG369" s="1">
        <f>(Table2[[#This Row],[Close Price]]/Table2[[#This Row],[Current Month Low]])-1</f>
        <v>7.6086956521739024E-2</v>
      </c>
      <c r="AH369" s="1">
        <f>(Table2[[#This Row],[Current Month High]]/Table2[[#This Row],[Close Price]])-1</f>
        <v>5.1898293277603758E-2</v>
      </c>
      <c r="AI369">
        <v>28.6311389759665</v>
      </c>
      <c r="AJ369">
        <v>62.509433962264097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-0.13</v>
      </c>
      <c r="AM369" t="s">
        <v>3214</v>
      </c>
      <c r="AN369">
        <v>2.06</v>
      </c>
      <c r="AO369" t="s">
        <v>3215</v>
      </c>
      <c r="AP369">
        <v>0.107762661475066</v>
      </c>
      <c r="AQ369">
        <f>(Table2[[#This Row],[Sharpe Ratio]]-AVERAGE(Table2[Sharpe Ratio]))/_xlfn.STDEV.P(Table2[Sharpe Ratio])</f>
        <v>0.56397122829791735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0.41234604934999058</v>
      </c>
      <c r="AS369">
        <f>_xlfn.RANK.AVG(Table2[[#This Row],[1Y Return vs Nifty Z-Score]],Table2[1Y Return vs Nifty Z-Score])</f>
        <v>310</v>
      </c>
      <c r="AT369">
        <f>_xlfn.RANK.AVG(Table2[[#This Row],[6M Return vs Nifty Z-Score]],Table2[6M Return vs Nifty Z-Score])</f>
        <v>587</v>
      </c>
      <c r="AU369">
        <f>_xlfn.RANK.AVG(Table2[[#This Row],[Sharpe Ratio Z-Score]],Table2[Sharpe Ratio Z-Score])</f>
        <v>205</v>
      </c>
      <c r="AV369">
        <f>(Table2[[#This Row],[Rank 1Y]]+Table2[[#This Row],[Rank 6M]]+Table2[[#This Row],[Rank Sharpe]])/3</f>
        <v>367.33333333333331</v>
      </c>
    </row>
    <row r="370" spans="1:48" x14ac:dyDescent="0.3">
      <c r="A370" t="s">
        <v>63</v>
      </c>
      <c r="B370" t="s">
        <v>64</v>
      </c>
      <c r="C370" t="s">
        <v>3167</v>
      </c>
      <c r="D370" t="s">
        <v>65</v>
      </c>
      <c r="E370">
        <v>374389.10917056003</v>
      </c>
      <c r="F370">
        <v>297.60000000000002</v>
      </c>
      <c r="G370">
        <v>29.7822515093372</v>
      </c>
      <c r="H370">
        <f>(Table2[[#This Row],[1Y Return vs Nifty]]-AVERAGE(Table2[1Y Return vs Nifty]))/_xlfn.STDEV.P(Table2[1Y Return vs Nifty])</f>
        <v>9.2081915864666644E-2</v>
      </c>
      <c r="I370">
        <v>-12.5981571027946</v>
      </c>
      <c r="J370">
        <f>(Table2[[#This Row],[1M Return vs Nifty]]-AVERAGE(Table2[1M Return vs Nifty]))/_xlfn.STDEV.P(Table2[1M Return vs Nifty])</f>
        <v>-1.0892200508708654</v>
      </c>
      <c r="K370">
        <v>-5.3412106883345203</v>
      </c>
      <c r="L370">
        <f>(Table2[[#This Row],[6M Return vs Nifty]]-AVERAGE(Table2[6M Return vs Nifty]))/_xlfn.STDEV.P(Table2[6M Return vs Nifty])</f>
        <v>-0.49741139727534733</v>
      </c>
      <c r="M370">
        <v>3.5991791505275801</v>
      </c>
      <c r="N370">
        <f>(Table2[[#This Row],[1W Return vs Nifty]]-AVERAGE(Table2[1W Return vs Nifty]))/_xlfn.STDEV.P(Table2[1W Return vs Nifty])</f>
        <v>0.62459246191596018</v>
      </c>
      <c r="O370">
        <v>300.02999999999997</v>
      </c>
      <c r="P370">
        <v>304.82631150504199</v>
      </c>
      <c r="Q370">
        <v>274.24477177910097</v>
      </c>
      <c r="R370">
        <v>50.267234080762897</v>
      </c>
      <c r="S370" s="1">
        <f>(Table2[[#This Row],[Close Price]]-Table2[[#This Row],[20D EMA]])/Table2[[#This Row],[20D EMA]]</f>
        <v>-8.0991900809917351E-3</v>
      </c>
      <c r="T370" s="1">
        <f>(Table2[[#This Row],[Close Price]]-Table2[[#This Row],[50D EMA]])/Table2[[#This Row],[50D EMA]]</f>
        <v>-2.3706324658665286E-2</v>
      </c>
      <c r="U370" s="1">
        <f>(Table2[[#This Row],[Close Price]]-Table2[[#This Row],[200D EMA]])/Table2[[#This Row],[200D EMA]]</f>
        <v>8.5161981646495161E-2</v>
      </c>
      <c r="V370">
        <v>0.72030550879205002</v>
      </c>
      <c r="W370">
        <v>293.75</v>
      </c>
      <c r="X370">
        <v>301.8</v>
      </c>
      <c r="Y370">
        <v>293.75</v>
      </c>
      <c r="Z370">
        <v>301.8</v>
      </c>
      <c r="AA370">
        <v>282.5</v>
      </c>
      <c r="AB370">
        <v>331.95</v>
      </c>
      <c r="AC370" s="1">
        <f>(Table2[[#This Row],[Close Price]]/Table2[[#This Row],[Day Low]])-1</f>
        <v>1.3106382978723463E-2</v>
      </c>
      <c r="AD370" s="1">
        <f>(Table2[[#This Row],[Day High]]/Table2[[#This Row],[Close Price]])-1</f>
        <v>1.4112903225806495E-2</v>
      </c>
      <c r="AE370" s="1">
        <f>(Table2[[#This Row],[Close Price]]/Table2[[#This Row],[Current Week Low]])-1</f>
        <v>1.3106382978723463E-2</v>
      </c>
      <c r="AF370" s="1">
        <f>(Table2[[#This Row],[Current Week High]]/Table2[[#This Row],[Close Price]])-1</f>
        <v>1.4112903225806495E-2</v>
      </c>
      <c r="AG370" s="1">
        <f>(Table2[[#This Row],[Close Price]]/Table2[[#This Row],[Current Month Low]])-1</f>
        <v>5.3451327433628348E-2</v>
      </c>
      <c r="AH370" s="1">
        <f>(Table2[[#This Row],[Current Month High]]/Table2[[#This Row],[Close Price]])-1</f>
        <v>0.11542338709677402</v>
      </c>
      <c r="AI370">
        <v>15.927419354838699</v>
      </c>
      <c r="AJ370">
        <v>65.425236242356803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-0.05</v>
      </c>
      <c r="AM370" t="s">
        <v>3214</v>
      </c>
      <c r="AN370">
        <v>1.21</v>
      </c>
      <c r="AO370" t="s">
        <v>3215</v>
      </c>
      <c r="AP370">
        <v>6.0736390470218997E-2</v>
      </c>
      <c r="AQ370">
        <f>(Table2[[#This Row],[Sharpe Ratio]]-AVERAGE(Table2[Sharpe Ratio]))/_xlfn.STDEV.P(Table2[Sharpe Ratio])</f>
        <v>2.1458835836122642E-2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272</v>
      </c>
      <c r="AT370">
        <f>_xlfn.RANK.AVG(Table2[[#This Row],[6M Return vs Nifty Z-Score]],Table2[6M Return vs Nifty Z-Score])</f>
        <v>495</v>
      </c>
      <c r="AU370">
        <f>_xlfn.RANK.AVG(Table2[[#This Row],[Sharpe Ratio Z-Score]],Table2[Sharpe Ratio Z-Score])</f>
        <v>340</v>
      </c>
      <c r="AV370">
        <f>(Table2[[#This Row],[Rank 1Y]]+Table2[[#This Row],[Rank 6M]]+Table2[[#This Row],[Rank Sharpe]])/3</f>
        <v>369</v>
      </c>
    </row>
    <row r="371" spans="1:48" x14ac:dyDescent="0.3">
      <c r="A371" t="s">
        <v>157</v>
      </c>
      <c r="B371" t="s">
        <v>158</v>
      </c>
      <c r="C371" t="s">
        <v>3169</v>
      </c>
      <c r="D371" t="s">
        <v>43</v>
      </c>
      <c r="E371">
        <v>184754.7771176</v>
      </c>
      <c r="F371">
        <v>1844</v>
      </c>
      <c r="G371">
        <v>11.2435820377033</v>
      </c>
      <c r="H371">
        <f>(Table2[[#This Row],[1Y Return vs Nifty]]-AVERAGE(Table2[1Y Return vs Nifty]))/_xlfn.STDEV.P(Table2[1Y Return vs Nifty])</f>
        <v>-0.21908666412698777</v>
      </c>
      <c r="I371">
        <v>5.6317832096217199E-2</v>
      </c>
      <c r="J371">
        <f>(Table2[[#This Row],[1M Return vs Nifty]]-AVERAGE(Table2[1M Return vs Nifty]))/_xlfn.STDEV.P(Table2[1M Return vs Nifty])</f>
        <v>8.4889794925180104E-2</v>
      </c>
      <c r="K371">
        <v>8.1582712861209306</v>
      </c>
      <c r="L371">
        <f>(Table2[[#This Row],[6M Return vs Nifty]]-AVERAGE(Table2[6M Return vs Nifty]))/_xlfn.STDEV.P(Table2[6M Return vs Nifty])</f>
        <v>-7.4864393859358933E-2</v>
      </c>
      <c r="M371">
        <v>0.57397398306057701</v>
      </c>
      <c r="N371">
        <f>(Table2[[#This Row],[1W Return vs Nifty]]-AVERAGE(Table2[1W Return vs Nifty]))/_xlfn.STDEV.P(Table2[1W Return vs Nifty])</f>
        <v>3.1219923239230847E-2</v>
      </c>
      <c r="O371">
        <v>1855.91</v>
      </c>
      <c r="P371">
        <v>1784.8516261900199</v>
      </c>
      <c r="Q371">
        <v>1577.97547275797</v>
      </c>
      <c r="R371">
        <v>43.918391374007598</v>
      </c>
      <c r="S371" s="1">
        <f>(Table2[[#This Row],[Close Price]]-Table2[[#This Row],[20D EMA]])/Table2[[#This Row],[20D EMA]]</f>
        <v>-6.4173370475939465E-3</v>
      </c>
      <c r="T371" s="1">
        <f>(Table2[[#This Row],[Close Price]]-Table2[[#This Row],[50D EMA]])/Table2[[#This Row],[50D EMA]]</f>
        <v>3.3139098478588591E-2</v>
      </c>
      <c r="U371" s="1">
        <f>(Table2[[#This Row],[Close Price]]-Table2[[#This Row],[200D EMA]])/Table2[[#This Row],[200D EMA]]</f>
        <v>0.16858597097017924</v>
      </c>
      <c r="V371">
        <v>0.92767336580085402</v>
      </c>
      <c r="W371">
        <v>1838.25</v>
      </c>
      <c r="X371">
        <v>1893.6</v>
      </c>
      <c r="Y371">
        <v>1838.25</v>
      </c>
      <c r="Z371">
        <v>1893.6</v>
      </c>
      <c r="AA371">
        <v>1808.45</v>
      </c>
      <c r="AB371">
        <v>1936</v>
      </c>
      <c r="AC371" s="1">
        <f>(Table2[[#This Row],[Close Price]]/Table2[[#This Row],[Day Low]])-1</f>
        <v>3.1279749762000986E-3</v>
      </c>
      <c r="AD371" s="1">
        <f>(Table2[[#This Row],[Day High]]/Table2[[#This Row],[Close Price]])-1</f>
        <v>2.6898047722342611E-2</v>
      </c>
      <c r="AE371" s="1">
        <f>(Table2[[#This Row],[Close Price]]/Table2[[#This Row],[Current Week Low]])-1</f>
        <v>3.1279749762000986E-3</v>
      </c>
      <c r="AF371" s="1">
        <f>(Table2[[#This Row],[Current Week High]]/Table2[[#This Row],[Close Price]])-1</f>
        <v>2.6898047722342611E-2</v>
      </c>
      <c r="AG371" s="1">
        <f>(Table2[[#This Row],[Close Price]]/Table2[[#This Row],[Current Month Low]])-1</f>
        <v>1.9657717935248398E-2</v>
      </c>
      <c r="AH371" s="1">
        <f>(Table2[[#This Row],[Current Month High]]/Table2[[#This Row],[Close Price]])-1</f>
        <v>4.9891540130151846E-2</v>
      </c>
      <c r="AI371">
        <v>4.9891540130151801</v>
      </c>
      <c r="AJ371">
        <v>45.845691462015999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0.14000000000000001</v>
      </c>
      <c r="AM371" t="s">
        <v>3215</v>
      </c>
      <c r="AN371">
        <v>-1.7</v>
      </c>
      <c r="AO371" t="s">
        <v>3214</v>
      </c>
      <c r="AP371">
        <v>3.5740279699266998E-2</v>
      </c>
      <c r="AQ371">
        <f>(Table2[[#This Row],[Sharpe Ratio]]-AVERAGE(Table2[Sharpe Ratio]))/_xlfn.STDEV.P(Table2[Sharpe Ratio])</f>
        <v>-0.26690550959946385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-0.44474684942139964</v>
      </c>
      <c r="AS371">
        <f>_xlfn.RANK.AVG(Table2[[#This Row],[1Y Return vs Nifty Z-Score]],Table2[1Y Return vs Nifty Z-Score])</f>
        <v>361</v>
      </c>
      <c r="AT371">
        <f>_xlfn.RANK.AVG(Table2[[#This Row],[6M Return vs Nifty Z-Score]],Table2[6M Return vs Nifty Z-Score])</f>
        <v>341</v>
      </c>
      <c r="AU371">
        <f>_xlfn.RANK.AVG(Table2[[#This Row],[Sharpe Ratio Z-Score]],Table2[Sharpe Ratio Z-Score])</f>
        <v>405</v>
      </c>
      <c r="AV371">
        <f>(Table2[[#This Row],[Rank 1Y]]+Table2[[#This Row],[Rank 6M]]+Table2[[#This Row],[Rank Sharpe]])/3</f>
        <v>369</v>
      </c>
    </row>
    <row r="372" spans="1:48" x14ac:dyDescent="0.3">
      <c r="A372" t="s">
        <v>281</v>
      </c>
      <c r="B372" t="s">
        <v>282</v>
      </c>
      <c r="C372" t="s">
        <v>3169</v>
      </c>
      <c r="D372" t="s">
        <v>34</v>
      </c>
      <c r="E372">
        <v>100983.56047758</v>
      </c>
      <c r="F372">
        <v>111.33</v>
      </c>
      <c r="G372">
        <v>13.3600772983702</v>
      </c>
      <c r="H372">
        <f>(Table2[[#This Row],[1Y Return vs Nifty]]-AVERAGE(Table2[1Y Return vs Nifty]))/_xlfn.STDEV.P(Table2[1Y Return vs Nifty])</f>
        <v>-0.18356163220231311</v>
      </c>
      <c r="I372">
        <v>3.7601802383482701E-2</v>
      </c>
      <c r="J372">
        <f>(Table2[[#This Row],[1M Return vs Nifty]]-AVERAGE(Table2[1M Return vs Nifty]))/_xlfn.STDEV.P(Table2[1M Return vs Nifty])</f>
        <v>8.3153280777181399E-2</v>
      </c>
      <c r="K372">
        <v>-21.104653052042799</v>
      </c>
      <c r="L372">
        <f>(Table2[[#This Row],[6M Return vs Nifty]]-AVERAGE(Table2[6M Return vs Nifty]))/_xlfn.STDEV.P(Table2[6M Return vs Nifty])</f>
        <v>-0.99082257756430547</v>
      </c>
      <c r="M372">
        <v>7.6167966163180898</v>
      </c>
      <c r="N372">
        <f>(Table2[[#This Row],[1W Return vs Nifty]]-AVERAGE(Table2[1W Return vs Nifty]))/_xlfn.STDEV.P(Table2[1W Return vs Nifty])</f>
        <v>1.4126196346660822</v>
      </c>
      <c r="O372">
        <v>108.41</v>
      </c>
      <c r="P372">
        <v>109.68782966166501</v>
      </c>
      <c r="Q372">
        <v>105.758340668773</v>
      </c>
      <c r="R372">
        <v>63.2923657544519</v>
      </c>
      <c r="S372" s="1">
        <f>(Table2[[#This Row],[Close Price]]-Table2[[#This Row],[20D EMA]])/Table2[[#This Row],[20D EMA]]</f>
        <v>2.6934784613965517E-2</v>
      </c>
      <c r="T372" s="1">
        <f>(Table2[[#This Row],[Close Price]]-Table2[[#This Row],[50D EMA]])/Table2[[#This Row],[50D EMA]]</f>
        <v>1.4971308516180051E-2</v>
      </c>
      <c r="U372" s="1">
        <f>(Table2[[#This Row],[Close Price]]-Table2[[#This Row],[200D EMA]])/Table2[[#This Row],[200D EMA]]</f>
        <v>5.2682930688909023E-2</v>
      </c>
      <c r="V372">
        <v>1.1333732360880699</v>
      </c>
      <c r="W372">
        <v>110.81</v>
      </c>
      <c r="X372">
        <v>113.5</v>
      </c>
      <c r="Y372">
        <v>110.81</v>
      </c>
      <c r="Z372">
        <v>113.5</v>
      </c>
      <c r="AA372">
        <v>100.69</v>
      </c>
      <c r="AB372">
        <v>113.5</v>
      </c>
      <c r="AC372" s="1">
        <f>(Table2[[#This Row],[Close Price]]/Table2[[#This Row],[Day Low]])-1</f>
        <v>4.6927172637847292E-3</v>
      </c>
      <c r="AD372" s="1">
        <f>(Table2[[#This Row],[Day High]]/Table2[[#This Row],[Close Price]])-1</f>
        <v>1.9491601544956438E-2</v>
      </c>
      <c r="AE372" s="1">
        <f>(Table2[[#This Row],[Close Price]]/Table2[[#This Row],[Current Week Low]])-1</f>
        <v>4.6927172637847292E-3</v>
      </c>
      <c r="AF372" s="1">
        <f>(Table2[[#This Row],[Current Week High]]/Table2[[#This Row],[Close Price]])-1</f>
        <v>1.9491601544956438E-2</v>
      </c>
      <c r="AG372" s="1">
        <f>(Table2[[#This Row],[Close Price]]/Table2[[#This Row],[Current Month Low]])-1</f>
        <v>0.10567087099016792</v>
      </c>
      <c r="AH372" s="1">
        <f>(Table2[[#This Row],[Current Month High]]/Table2[[#This Row],[Close Price]])-1</f>
        <v>1.9491601544956438E-2</v>
      </c>
      <c r="AI372">
        <v>15.781909638013101</v>
      </c>
      <c r="AJ372">
        <v>62.715580239695903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-0.04</v>
      </c>
      <c r="AM372" t="s">
        <v>3214</v>
      </c>
      <c r="AN372">
        <v>7.06</v>
      </c>
      <c r="AO372" t="s">
        <v>3215</v>
      </c>
      <c r="AP372">
        <v>0.14578847446715901</v>
      </c>
      <c r="AQ372">
        <f>(Table2[[#This Row],[Sharpe Ratio]]-AVERAGE(Table2[Sharpe Ratio]))/_xlfn.STDEV.P(Table2[Sharpe Ratio])</f>
        <v>1.0026510202703425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351</v>
      </c>
      <c r="AT372">
        <f>_xlfn.RANK.AVG(Table2[[#This Row],[6M Return vs Nifty Z-Score]],Table2[6M Return vs Nifty Z-Score])</f>
        <v>646</v>
      </c>
      <c r="AU372">
        <f>_xlfn.RANK.AVG(Table2[[#This Row],[Sharpe Ratio Z-Score]],Table2[Sharpe Ratio Z-Score])</f>
        <v>112</v>
      </c>
      <c r="AV372">
        <f>(Table2[[#This Row],[Rank 1Y]]+Table2[[#This Row],[Rank 6M]]+Table2[[#This Row],[Rank Sharpe]])/3</f>
        <v>369.66666666666669</v>
      </c>
    </row>
    <row r="373" spans="1:48" x14ac:dyDescent="0.3">
      <c r="A373" t="s">
        <v>838</v>
      </c>
      <c r="B373" t="s">
        <v>839</v>
      </c>
      <c r="C373" t="s">
        <v>3181</v>
      </c>
      <c r="D373" t="s">
        <v>261</v>
      </c>
      <c r="E373">
        <v>19679.47479</v>
      </c>
      <c r="F373">
        <v>18421.3</v>
      </c>
      <c r="G373">
        <v>-4.9881212056478397</v>
      </c>
      <c r="H373">
        <f>(Table2[[#This Row],[1Y Return vs Nifty]]-AVERAGE(Table2[1Y Return vs Nifty]))/_xlfn.STDEV.P(Table2[1Y Return vs Nifty])</f>
        <v>-0.49153318769264875</v>
      </c>
      <c r="I373">
        <v>18.1662515541346</v>
      </c>
      <c r="J373">
        <f>(Table2[[#This Row],[1M Return vs Nifty]]-AVERAGE(Table2[1M Return vs Nifty]))/_xlfn.STDEV.P(Table2[1M Return vs Nifty])</f>
        <v>1.7651690320457005</v>
      </c>
      <c r="K373">
        <v>2.6579996896001701</v>
      </c>
      <c r="L373">
        <f>(Table2[[#This Row],[6M Return vs Nifty]]-AVERAGE(Table2[6M Return vs Nifty]))/_xlfn.STDEV.P(Table2[6M Return vs Nifty])</f>
        <v>-0.24702828025750151</v>
      </c>
      <c r="M373">
        <v>15.331115412396199</v>
      </c>
      <c r="N373">
        <f>(Table2[[#This Row],[1W Return vs Nifty]]-AVERAGE(Table2[1W Return vs Nifty]))/_xlfn.STDEV.P(Table2[1W Return vs Nifty])</f>
        <v>2.9257285561423663</v>
      </c>
      <c r="O373" t="e">
        <v>#N/A</v>
      </c>
      <c r="P373">
        <v>16011.4473791861</v>
      </c>
      <c r="Q373">
        <v>15327.1207334477</v>
      </c>
      <c r="R373">
        <v>82.232575125768605</v>
      </c>
      <c r="S373" s="1" t="e">
        <f>(Table2[[#This Row],[Close Price]]-Table2[[#This Row],[20D EMA]])/Table2[[#This Row],[20D EMA]]</f>
        <v>#N/A</v>
      </c>
      <c r="T373" s="1">
        <f>(Table2[[#This Row],[Close Price]]-Table2[[#This Row],[50D EMA]])/Table2[[#This Row],[50D EMA]]</f>
        <v>0.150508106090806</v>
      </c>
      <c r="U373" s="1">
        <f>(Table2[[#This Row],[Close Price]]-Table2[[#This Row],[200D EMA]])/Table2[[#This Row],[200D EMA]]</f>
        <v>0.20187609404028559</v>
      </c>
      <c r="V373">
        <v>1.3847494984494599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  <c r="AC373" s="1" t="e">
        <f>(Table2[[#This Row],[Close Price]]/Table2[[#This Row],[Day Low]])-1</f>
        <v>#N/A</v>
      </c>
      <c r="AD373" s="1" t="e">
        <f>(Table2[[#This Row],[Day High]]/Table2[[#This Row],[Close Price]])-1</f>
        <v>#N/A</v>
      </c>
      <c r="AE373" s="1" t="e">
        <f>(Table2[[#This Row],[Close Price]]/Table2[[#This Row],[Current Week Low]])-1</f>
        <v>#N/A</v>
      </c>
      <c r="AF373" s="1" t="e">
        <f>(Table2[[#This Row],[Current Week High]]/Table2[[#This Row],[Close Price]])-1</f>
        <v>#N/A</v>
      </c>
      <c r="AG373" s="1" t="e">
        <f>(Table2[[#This Row],[Close Price]]/Table2[[#This Row],[Current Month Low]])-1</f>
        <v>#N/A</v>
      </c>
      <c r="AH373" s="1" t="e">
        <f>(Table2[[#This Row],[Current Month High]]/Table2[[#This Row],[Close Price]])-1</f>
        <v>#N/A</v>
      </c>
      <c r="AI373">
        <v>4.2269003816234498</v>
      </c>
      <c r="AJ373">
        <v>44.795359329680899</v>
      </c>
      <c r="AK373" t="e">
        <f>IF(AND(Table2[[#This Row],[20D EMA]]&gt;Table2[[#This Row],[50D EMA]],Table2[[#This Row],[50D EMA]]&gt;Table2[[#This Row],[200D EMA]]),"Uptrend","Downtrend/NoTrend")</f>
        <v>#N/A</v>
      </c>
      <c r="AL373" t="e">
        <v>#N/A</v>
      </c>
      <c r="AM373" t="e">
        <v>#N/A</v>
      </c>
      <c r="AN373" t="e">
        <v>#N/A</v>
      </c>
      <c r="AO373" t="e">
        <v>#N/A</v>
      </c>
      <c r="AP373">
        <v>8.9963658971470004E-2</v>
      </c>
      <c r="AQ373">
        <f>(Table2[[#This Row],[Sharpe Ratio]]-AVERAGE(Table2[Sharpe Ratio]))/_xlfn.STDEV.P(Table2[Sharpe Ratio])</f>
        <v>0.35863537611724855</v>
      </c>
      <c r="AR37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73">
        <f>_xlfn.RANK.AVG(Table2[[#This Row],[1Y Return vs Nifty Z-Score]],Table2[1Y Return vs Nifty Z-Score])</f>
        <v>463</v>
      </c>
      <c r="AT373">
        <f>_xlfn.RANK.AVG(Table2[[#This Row],[6M Return vs Nifty Z-Score]],Table2[6M Return vs Nifty Z-Score])</f>
        <v>398</v>
      </c>
      <c r="AU373">
        <f>_xlfn.RANK.AVG(Table2[[#This Row],[Sharpe Ratio Z-Score]],Table2[Sharpe Ratio Z-Score])</f>
        <v>249</v>
      </c>
      <c r="AV373">
        <f>(Table2[[#This Row],[Rank 1Y]]+Table2[[#This Row],[Rank 6M]]+Table2[[#This Row],[Rank Sharpe]])/3</f>
        <v>370</v>
      </c>
    </row>
    <row r="374" spans="1:48" x14ac:dyDescent="0.3">
      <c r="A374" t="s">
        <v>1181</v>
      </c>
      <c r="B374" t="s">
        <v>1182</v>
      </c>
      <c r="C374" t="s">
        <v>3180</v>
      </c>
      <c r="D374" t="s">
        <v>100</v>
      </c>
      <c r="E374">
        <v>10638.578659459999</v>
      </c>
      <c r="F374">
        <v>220.06</v>
      </c>
      <c r="G374">
        <v>46.036558991950002</v>
      </c>
      <c r="H374">
        <f>(Table2[[#This Row],[1Y Return vs Nifty]]-AVERAGE(Table2[1Y Return vs Nifty]))/_xlfn.STDEV.P(Table2[1Y Return vs Nifty])</f>
        <v>0.36490784794416975</v>
      </c>
      <c r="I374">
        <v>-5.91306928263882</v>
      </c>
      <c r="J374">
        <f>(Table2[[#This Row],[1M Return vs Nifty]]-AVERAGE(Table2[1M Return vs Nifty]))/_xlfn.STDEV.P(Table2[1M Return vs Nifty])</f>
        <v>-0.46896299002554753</v>
      </c>
      <c r="K374">
        <v>-17.341265945997701</v>
      </c>
      <c r="L374">
        <f>(Table2[[#This Row],[6M Return vs Nifty]]-AVERAGE(Table2[6M Return vs Nifty]))/_xlfn.STDEV.P(Table2[6M Return vs Nifty])</f>
        <v>-0.87302487633674619</v>
      </c>
      <c r="M374">
        <v>0.87376819702091302</v>
      </c>
      <c r="N374">
        <f>(Table2[[#This Row],[1W Return vs Nifty]]-AVERAGE(Table2[1W Return vs Nifty]))/_xlfn.STDEV.P(Table2[1W Return vs Nifty])</f>
        <v>9.0022432150448167E-2</v>
      </c>
      <c r="O374">
        <v>223.35</v>
      </c>
      <c r="P374">
        <v>223.30863549451001</v>
      </c>
      <c r="Q374">
        <v>199.91647110144601</v>
      </c>
      <c r="R374">
        <v>42.262867741301697</v>
      </c>
      <c r="S374" s="1">
        <f>(Table2[[#This Row],[Close Price]]-Table2[[#This Row],[20D EMA]])/Table2[[#This Row],[20D EMA]]</f>
        <v>-1.4730244011640888E-2</v>
      </c>
      <c r="T374" s="1">
        <f>(Table2[[#This Row],[Close Price]]-Table2[[#This Row],[50D EMA]])/Table2[[#This Row],[50D EMA]]</f>
        <v>-1.4547737875501364E-2</v>
      </c>
      <c r="U374" s="1">
        <f>(Table2[[#This Row],[Close Price]]-Table2[[#This Row],[200D EMA]])/Table2[[#This Row],[200D EMA]]</f>
        <v>0.10075972623752609</v>
      </c>
      <c r="V374">
        <v>0.26513007616968798</v>
      </c>
      <c r="W374">
        <v>214.71</v>
      </c>
      <c r="X374">
        <v>221.05</v>
      </c>
      <c r="Y374">
        <v>214.71</v>
      </c>
      <c r="Z374">
        <v>221.05</v>
      </c>
      <c r="AA374">
        <v>212.77</v>
      </c>
      <c r="AB374">
        <v>236.9</v>
      </c>
      <c r="AC374" s="1">
        <f>(Table2[[#This Row],[Close Price]]/Table2[[#This Row],[Day Low]])-1</f>
        <v>2.491733035256849E-2</v>
      </c>
      <c r="AD374" s="1">
        <f>(Table2[[#This Row],[Day High]]/Table2[[#This Row],[Close Price]])-1</f>
        <v>4.4987730618921695E-3</v>
      </c>
      <c r="AE374" s="1">
        <f>(Table2[[#This Row],[Close Price]]/Table2[[#This Row],[Current Week Low]])-1</f>
        <v>2.491733035256849E-2</v>
      </c>
      <c r="AF374" s="1">
        <f>(Table2[[#This Row],[Current Week High]]/Table2[[#This Row],[Close Price]])-1</f>
        <v>4.4987730618921695E-3</v>
      </c>
      <c r="AG374" s="1">
        <f>(Table2[[#This Row],[Close Price]]/Table2[[#This Row],[Current Month Low]])-1</f>
        <v>3.4262349015368621E-2</v>
      </c>
      <c r="AH374" s="1">
        <f>(Table2[[#This Row],[Current Month High]]/Table2[[#This Row],[Close Price]])-1</f>
        <v>7.6524584204307855E-2</v>
      </c>
      <c r="AI374">
        <v>13.9189312005816</v>
      </c>
      <c r="AJ374">
        <v>89.298924731182794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-0.1</v>
      </c>
      <c r="AM374" t="s">
        <v>3214</v>
      </c>
      <c r="AN374">
        <v>-2.7</v>
      </c>
      <c r="AO374" t="s">
        <v>3214</v>
      </c>
      <c r="AP374">
        <v>7.3629483272703994E-2</v>
      </c>
      <c r="AQ374">
        <f>(Table2[[#This Row],[Sharpe Ratio]]-AVERAGE(Table2[Sharpe Ratio]))/_xlfn.STDEV.P(Table2[Sharpe Ratio])</f>
        <v>0.1701983057759599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-0.71685928049171599</v>
      </c>
      <c r="AS374">
        <f>_xlfn.RANK.AVG(Table2[[#This Row],[1Y Return vs Nifty Z-Score]],Table2[1Y Return vs Nifty Z-Score])</f>
        <v>203</v>
      </c>
      <c r="AT374">
        <f>_xlfn.RANK.AVG(Table2[[#This Row],[6M Return vs Nifty Z-Score]],Table2[6M Return vs Nifty Z-Score])</f>
        <v>610</v>
      </c>
      <c r="AU374">
        <f>_xlfn.RANK.AVG(Table2[[#This Row],[Sharpe Ratio Z-Score]],Table2[Sharpe Ratio Z-Score])</f>
        <v>298</v>
      </c>
      <c r="AV374">
        <f>(Table2[[#This Row],[Rank 1Y]]+Table2[[#This Row],[Rank 6M]]+Table2[[#This Row],[Rank Sharpe]])/3</f>
        <v>370.33333333333331</v>
      </c>
    </row>
    <row r="375" spans="1:48" x14ac:dyDescent="0.3">
      <c r="A375" t="s">
        <v>1431</v>
      </c>
      <c r="B375" t="s">
        <v>1432</v>
      </c>
      <c r="C375" t="s">
        <v>3171</v>
      </c>
      <c r="D375" t="s">
        <v>114</v>
      </c>
      <c r="E375">
        <v>7666.1030492299997</v>
      </c>
      <c r="F375">
        <v>669.1</v>
      </c>
      <c r="G375">
        <v>-8.63800988425686</v>
      </c>
      <c r="H375">
        <f>(Table2[[#This Row],[1Y Return vs Nifty]]-AVERAGE(Table2[1Y Return vs Nifty]))/_xlfn.STDEV.P(Table2[1Y Return vs Nifty])</f>
        <v>-0.5527959810656129</v>
      </c>
      <c r="I375">
        <v>15.1315198737343</v>
      </c>
      <c r="J375">
        <f>(Table2[[#This Row],[1M Return vs Nifty]]-AVERAGE(Table2[1M Return vs Nifty]))/_xlfn.STDEV.P(Table2[1M Return vs Nifty])</f>
        <v>1.4835999931373383</v>
      </c>
      <c r="K375">
        <v>17.629500324741802</v>
      </c>
      <c r="L375">
        <f>(Table2[[#This Row],[6M Return vs Nifty]]-AVERAGE(Table2[6M Return vs Nifty]))/_xlfn.STDEV.P(Table2[6M Return vs Nifty])</f>
        <v>0.22159434852117441</v>
      </c>
      <c r="M375">
        <v>2.2111029950818599</v>
      </c>
      <c r="N375">
        <f>(Table2[[#This Row],[1W Return vs Nifty]]-AVERAGE(Table2[1W Return vs Nifty]))/_xlfn.STDEV.P(Table2[1W Return vs Nifty])</f>
        <v>0.35233116833794531</v>
      </c>
      <c r="O375">
        <v>624.62</v>
      </c>
      <c r="P375">
        <v>593.75192797503496</v>
      </c>
      <c r="Q375">
        <v>551.98778345751498</v>
      </c>
      <c r="R375">
        <v>71.126957242679694</v>
      </c>
      <c r="S375" s="1">
        <f>(Table2[[#This Row],[Close Price]]-Table2[[#This Row],[20D EMA]])/Table2[[#This Row],[20D EMA]]</f>
        <v>7.1211296468252722E-2</v>
      </c>
      <c r="T375" s="1">
        <f>(Table2[[#This Row],[Close Price]]-Table2[[#This Row],[50D EMA]])/Table2[[#This Row],[50D EMA]]</f>
        <v>0.12690160397783695</v>
      </c>
      <c r="U375" s="1">
        <f>(Table2[[#This Row],[Close Price]]-Table2[[#This Row],[200D EMA]])/Table2[[#This Row],[200D EMA]]</f>
        <v>0.21216450807828224</v>
      </c>
      <c r="V375">
        <v>1.8239012153093499</v>
      </c>
      <c r="W375">
        <v>660.4</v>
      </c>
      <c r="X375">
        <v>686.4</v>
      </c>
      <c r="Y375">
        <v>660.4</v>
      </c>
      <c r="Z375">
        <v>686.4</v>
      </c>
      <c r="AA375">
        <v>561.5</v>
      </c>
      <c r="AB375">
        <v>686.4</v>
      </c>
      <c r="AC375" s="1">
        <f>(Table2[[#This Row],[Close Price]]/Table2[[#This Row],[Day Low]])-1</f>
        <v>1.3173834039975851E-2</v>
      </c>
      <c r="AD375" s="1">
        <f>(Table2[[#This Row],[Day High]]/Table2[[#This Row],[Close Price]])-1</f>
        <v>2.5855626961590161E-2</v>
      </c>
      <c r="AE375" s="1">
        <f>(Table2[[#This Row],[Close Price]]/Table2[[#This Row],[Current Week Low]])-1</f>
        <v>1.3173834039975851E-2</v>
      </c>
      <c r="AF375" s="1">
        <f>(Table2[[#This Row],[Current Week High]]/Table2[[#This Row],[Close Price]])-1</f>
        <v>2.5855626961590161E-2</v>
      </c>
      <c r="AG375" s="1">
        <f>(Table2[[#This Row],[Close Price]]/Table2[[#This Row],[Current Month Low]])-1</f>
        <v>0.1916295636687444</v>
      </c>
      <c r="AH375" s="1">
        <f>(Table2[[#This Row],[Current Month High]]/Table2[[#This Row],[Close Price]])-1</f>
        <v>2.5855626961590161E-2</v>
      </c>
      <c r="AI375">
        <v>2.5855626961590099</v>
      </c>
      <c r="AJ375">
        <v>43.276231263383302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0.11</v>
      </c>
      <c r="AM375" t="s">
        <v>3215</v>
      </c>
      <c r="AN375">
        <v>16.690000000000001</v>
      </c>
      <c r="AO375" t="s">
        <v>3215</v>
      </c>
      <c r="AP375">
        <v>4.5756663335804998E-2</v>
      </c>
      <c r="AQ375">
        <f>(Table2[[#This Row],[Sharpe Ratio]]-AVERAGE(Table2[Sharpe Ratio]))/_xlfn.STDEV.P(Table2[Sharpe Ratio])</f>
        <v>-0.15135281672459569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1.3533767122062494</v>
      </c>
      <c r="AS375">
        <f>_xlfn.RANK.AVG(Table2[[#This Row],[1Y Return vs Nifty Z-Score]],Table2[1Y Return vs Nifty Z-Score])</f>
        <v>489</v>
      </c>
      <c r="AT375">
        <f>_xlfn.RANK.AVG(Table2[[#This Row],[6M Return vs Nifty Z-Score]],Table2[6M Return vs Nifty Z-Score])</f>
        <v>244</v>
      </c>
      <c r="AU375">
        <f>_xlfn.RANK.AVG(Table2[[#This Row],[Sharpe Ratio Z-Score]],Table2[Sharpe Ratio Z-Score])</f>
        <v>381</v>
      </c>
      <c r="AV375">
        <f>(Table2[[#This Row],[Rank 1Y]]+Table2[[#This Row],[Rank 6M]]+Table2[[#This Row],[Rank Sharpe]])/3</f>
        <v>371.33333333333331</v>
      </c>
    </row>
    <row r="376" spans="1:48" x14ac:dyDescent="0.3">
      <c r="A376" t="s">
        <v>1022</v>
      </c>
      <c r="B376" t="s">
        <v>1023</v>
      </c>
      <c r="C376" t="s">
        <v>3173</v>
      </c>
      <c r="D376" t="s">
        <v>276</v>
      </c>
      <c r="E376">
        <v>14215.7109449049</v>
      </c>
      <c r="F376">
        <v>1399.85</v>
      </c>
      <c r="G376">
        <v>2.3593169131038598</v>
      </c>
      <c r="H376">
        <f>(Table2[[#This Row],[1Y Return vs Nifty]]-AVERAGE(Table2[1Y Return vs Nifty]))/_xlfn.STDEV.P(Table2[1Y Return vs Nifty])</f>
        <v>-0.36820762274383811</v>
      </c>
      <c r="I376">
        <v>10.1760281651346</v>
      </c>
      <c r="J376">
        <f>(Table2[[#This Row],[1M Return vs Nifty]]-AVERAGE(Table2[1M Return vs Nifty]))/_xlfn.STDEV.P(Table2[1M Return vs Nifty])</f>
        <v>1.023818640235415</v>
      </c>
      <c r="K376">
        <v>-12.0688988685064</v>
      </c>
      <c r="L376">
        <f>(Table2[[#This Row],[6M Return vs Nifty]]-AVERAGE(Table2[6M Return vs Nifty]))/_xlfn.STDEV.P(Table2[6M Return vs Nifty])</f>
        <v>-0.70799462453014472</v>
      </c>
      <c r="M376">
        <v>2.5306653976978</v>
      </c>
      <c r="N376">
        <f>(Table2[[#This Row],[1W Return vs Nifty]]-AVERAGE(Table2[1W Return vs Nifty]))/_xlfn.STDEV.P(Table2[1W Return vs Nifty])</f>
        <v>0.41501106725687492</v>
      </c>
      <c r="O376">
        <v>1340.99</v>
      </c>
      <c r="P376">
        <v>1293.0343843445801</v>
      </c>
      <c r="Q376">
        <v>1229.9212081782</v>
      </c>
      <c r="R376">
        <v>69.313844221577099</v>
      </c>
      <c r="S376" s="1">
        <f>(Table2[[#This Row],[Close Price]]-Table2[[#This Row],[20D EMA]])/Table2[[#This Row],[20D EMA]]</f>
        <v>4.3892944764688697E-2</v>
      </c>
      <c r="T376" s="1">
        <f>(Table2[[#This Row],[Close Price]]-Table2[[#This Row],[50D EMA]])/Table2[[#This Row],[50D EMA]]</f>
        <v>8.2608488179966758E-2</v>
      </c>
      <c r="U376" s="1">
        <f>(Table2[[#This Row],[Close Price]]-Table2[[#This Row],[200D EMA]])/Table2[[#This Row],[200D EMA]]</f>
        <v>0.13816233974329467</v>
      </c>
      <c r="V376">
        <v>2.88656066586507</v>
      </c>
      <c r="W376">
        <v>1388.75</v>
      </c>
      <c r="X376">
        <v>1445.9</v>
      </c>
      <c r="Y376">
        <v>1388.75</v>
      </c>
      <c r="Z376">
        <v>1445.9</v>
      </c>
      <c r="AA376">
        <v>1250.05</v>
      </c>
      <c r="AB376">
        <v>1518.7</v>
      </c>
      <c r="AC376" s="1">
        <f>(Table2[[#This Row],[Close Price]]/Table2[[#This Row],[Day Low]])-1</f>
        <v>7.9927992799280201E-3</v>
      </c>
      <c r="AD376" s="1">
        <f>(Table2[[#This Row],[Day High]]/Table2[[#This Row],[Close Price]])-1</f>
        <v>3.2896381755188164E-2</v>
      </c>
      <c r="AE376" s="1">
        <f>(Table2[[#This Row],[Close Price]]/Table2[[#This Row],[Current Week Low]])-1</f>
        <v>7.9927992799280201E-3</v>
      </c>
      <c r="AF376" s="1">
        <f>(Table2[[#This Row],[Current Week High]]/Table2[[#This Row],[Close Price]])-1</f>
        <v>3.2896381755188164E-2</v>
      </c>
      <c r="AG376" s="1">
        <f>(Table2[[#This Row],[Close Price]]/Table2[[#This Row],[Current Month Low]])-1</f>
        <v>0.1198352065917363</v>
      </c>
      <c r="AH376" s="1">
        <f>(Table2[[#This Row],[Current Month High]]/Table2[[#This Row],[Close Price]])-1</f>
        <v>8.4901953780762263E-2</v>
      </c>
      <c r="AI376">
        <v>17.798335535950201</v>
      </c>
      <c r="AJ376">
        <v>40.978901253839503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3214</v>
      </c>
      <c r="AN376">
        <v>6.83</v>
      </c>
      <c r="AO376" t="s">
        <v>3215</v>
      </c>
      <c r="AP376">
        <v>0.12771417680149699</v>
      </c>
      <c r="AQ376">
        <f>(Table2[[#This Row],[Sharpe Ratio]]-AVERAGE(Table2[Sharpe Ratio]))/_xlfn.STDEV.P(Table2[Sharpe Ratio])</f>
        <v>0.79413926164814019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1.1567667218664472</v>
      </c>
      <c r="AS376">
        <f>_xlfn.RANK.AVG(Table2[[#This Row],[1Y Return vs Nifty Z-Score]],Table2[1Y Return vs Nifty Z-Score])</f>
        <v>415</v>
      </c>
      <c r="AT376">
        <f>_xlfn.RANK.AVG(Table2[[#This Row],[6M Return vs Nifty Z-Score]],Table2[6M Return vs Nifty Z-Score])</f>
        <v>561</v>
      </c>
      <c r="AU376">
        <f>_xlfn.RANK.AVG(Table2[[#This Row],[Sharpe Ratio Z-Score]],Table2[Sharpe Ratio Z-Score])</f>
        <v>146</v>
      </c>
      <c r="AV376">
        <f>(Table2[[#This Row],[Rank 1Y]]+Table2[[#This Row],[Rank 6M]]+Table2[[#This Row],[Rank Sharpe]])/3</f>
        <v>374</v>
      </c>
    </row>
    <row r="377" spans="1:48" x14ac:dyDescent="0.3">
      <c r="A377" t="s">
        <v>1249</v>
      </c>
      <c r="B377" t="s">
        <v>1250</v>
      </c>
      <c r="C377" t="s">
        <v>3169</v>
      </c>
      <c r="D377" t="s">
        <v>564</v>
      </c>
      <c r="E377">
        <v>9641.3158079699897</v>
      </c>
      <c r="F377">
        <v>291.89999999999998</v>
      </c>
      <c r="G377">
        <v>-9.6285541098179799</v>
      </c>
      <c r="H377">
        <f>(Table2[[#This Row],[1Y Return vs Nifty]]-AVERAGE(Table2[1Y Return vs Nifty]))/_xlfn.STDEV.P(Table2[1Y Return vs Nifty])</f>
        <v>-0.56942210628772782</v>
      </c>
      <c r="I377">
        <v>1.4917263323449601</v>
      </c>
      <c r="J377">
        <f>(Table2[[#This Row],[1M Return vs Nifty]]-AVERAGE(Table2[1M Return vs Nifty]))/_xlfn.STDEV.P(Table2[1M Return vs Nifty])</f>
        <v>0.21807013322863777</v>
      </c>
      <c r="K377">
        <v>20.100052489359701</v>
      </c>
      <c r="L377">
        <f>(Table2[[#This Row],[6M Return vs Nifty]]-AVERAGE(Table2[6M Return vs Nifty]))/_xlfn.STDEV.P(Table2[6M Return vs Nifty])</f>
        <v>0.29892505024125188</v>
      </c>
      <c r="M377">
        <v>-0.31657528560845799</v>
      </c>
      <c r="N377">
        <f>(Table2[[#This Row],[1W Return vs Nifty]]-AVERAGE(Table2[1W Return vs Nifty]))/_xlfn.STDEV.P(Table2[1W Return vs Nifty])</f>
        <v>-0.14345499998566269</v>
      </c>
      <c r="O377">
        <v>277.68</v>
      </c>
      <c r="P377">
        <v>265.93618259303599</v>
      </c>
      <c r="Q377">
        <v>238.360230453447</v>
      </c>
      <c r="R377">
        <v>65.065421110809297</v>
      </c>
      <c r="S377" s="1">
        <f>(Table2[[#This Row],[Close Price]]-Table2[[#This Row],[20D EMA]])/Table2[[#This Row],[20D EMA]]</f>
        <v>5.1210025929126948E-2</v>
      </c>
      <c r="T377" s="1">
        <f>(Table2[[#This Row],[Close Price]]-Table2[[#This Row],[50D EMA]])/Table2[[#This Row],[50D EMA]]</f>
        <v>9.7631759446199895E-2</v>
      </c>
      <c r="U377" s="1">
        <f>(Table2[[#This Row],[Close Price]]-Table2[[#This Row],[200D EMA]])/Table2[[#This Row],[200D EMA]]</f>
        <v>0.22461704053860432</v>
      </c>
      <c r="V377">
        <v>0.58398946940096097</v>
      </c>
      <c r="W377">
        <v>272.05</v>
      </c>
      <c r="X377">
        <v>297.3</v>
      </c>
      <c r="Y377">
        <v>272.05</v>
      </c>
      <c r="Z377">
        <v>297.3</v>
      </c>
      <c r="AA377">
        <v>264.60000000000002</v>
      </c>
      <c r="AB377">
        <v>297.3</v>
      </c>
      <c r="AC377" s="1">
        <f>(Table2[[#This Row],[Close Price]]/Table2[[#This Row],[Day Low]])-1</f>
        <v>7.2964528579305243E-2</v>
      </c>
      <c r="AD377" s="1">
        <f>(Table2[[#This Row],[Day High]]/Table2[[#This Row],[Close Price]])-1</f>
        <v>1.8499486125385545E-2</v>
      </c>
      <c r="AE377" s="1">
        <f>(Table2[[#This Row],[Close Price]]/Table2[[#This Row],[Current Week Low]])-1</f>
        <v>7.2964528579305243E-2</v>
      </c>
      <c r="AF377" s="1">
        <f>(Table2[[#This Row],[Current Week High]]/Table2[[#This Row],[Close Price]])-1</f>
        <v>1.8499486125385545E-2</v>
      </c>
      <c r="AG377" s="1">
        <f>(Table2[[#This Row],[Close Price]]/Table2[[#This Row],[Current Month Low]])-1</f>
        <v>0.10317460317460303</v>
      </c>
      <c r="AH377" s="1">
        <f>(Table2[[#This Row],[Current Month High]]/Table2[[#This Row],[Close Price]])-1</f>
        <v>1.8499486125385545E-2</v>
      </c>
      <c r="AI377">
        <v>1.84994861253855</v>
      </c>
      <c r="AJ377">
        <v>44.7916666666666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0.12</v>
      </c>
      <c r="AM377" t="s">
        <v>3215</v>
      </c>
      <c r="AN377">
        <v>1.28</v>
      </c>
      <c r="AO377" t="s">
        <v>3215</v>
      </c>
      <c r="AP377">
        <v>3.2985235469267002E-2</v>
      </c>
      <c r="AQ377">
        <f>(Table2[[#This Row],[Sharpe Ratio]]-AVERAGE(Table2[Sharpe Ratio]))/_xlfn.STDEV.P(Table2[Sharpe Ratio])</f>
        <v>-0.29868871512731249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-0.49457063793081341</v>
      </c>
      <c r="AS377">
        <f>_xlfn.RANK.AVG(Table2[[#This Row],[1Y Return vs Nifty Z-Score]],Table2[1Y Return vs Nifty Z-Score])</f>
        <v>496</v>
      </c>
      <c r="AT377">
        <f>_xlfn.RANK.AVG(Table2[[#This Row],[6M Return vs Nifty Z-Score]],Table2[6M Return vs Nifty Z-Score])</f>
        <v>214</v>
      </c>
      <c r="AU377">
        <f>_xlfn.RANK.AVG(Table2[[#This Row],[Sharpe Ratio Z-Score]],Table2[Sharpe Ratio Z-Score])</f>
        <v>412</v>
      </c>
      <c r="AV377">
        <f>(Table2[[#This Row],[Rank 1Y]]+Table2[[#This Row],[Rank 6M]]+Table2[[#This Row],[Rank Sharpe]])/3</f>
        <v>374</v>
      </c>
    </row>
    <row r="378" spans="1:48" x14ac:dyDescent="0.3">
      <c r="A378" t="s">
        <v>1550</v>
      </c>
      <c r="B378" t="s">
        <v>1551</v>
      </c>
      <c r="C378" t="s">
        <v>3183</v>
      </c>
      <c r="D378" t="s">
        <v>270</v>
      </c>
      <c r="E378">
        <v>6529.5188573400001</v>
      </c>
      <c r="F378">
        <v>681.9</v>
      </c>
      <c r="G378">
        <v>-21.4295697801203</v>
      </c>
      <c r="H378">
        <f>(Table2[[#This Row],[1Y Return vs Nifty]]-AVERAGE(Table2[1Y Return vs Nifty]))/_xlfn.STDEV.P(Table2[1Y Return vs Nifty])</f>
        <v>-0.76750025284543733</v>
      </c>
      <c r="I378">
        <v>-9.5432592078243594</v>
      </c>
      <c r="J378">
        <f>(Table2[[#This Row],[1M Return vs Nifty]]-AVERAGE(Table2[1M Return vs Nifty]))/_xlfn.STDEV.P(Table2[1M Return vs Nifty])</f>
        <v>-0.80577994649350271</v>
      </c>
      <c r="K378">
        <v>32.233127292911099</v>
      </c>
      <c r="L378">
        <f>(Table2[[#This Row],[6M Return vs Nifty]]-AVERAGE(Table2[6M Return vs Nifty]))/_xlfn.STDEV.P(Table2[6M Return vs Nifty])</f>
        <v>0.67870217133107669</v>
      </c>
      <c r="M378">
        <v>1.23703961062481</v>
      </c>
      <c r="N378">
        <f>(Table2[[#This Row],[1W Return vs Nifty]]-AVERAGE(Table2[1W Return vs Nifty]))/_xlfn.STDEV.P(Table2[1W Return vs Nifty])</f>
        <v>0.1612755435879486</v>
      </c>
      <c r="O378">
        <v>559.11</v>
      </c>
      <c r="P378">
        <v>638.11679217293999</v>
      </c>
      <c r="Q378">
        <v>574.72648906586301</v>
      </c>
      <c r="R378">
        <v>64.330917386390794</v>
      </c>
      <c r="S378" s="1">
        <f>(Table2[[#This Row],[Close Price]]-Table2[[#This Row],[20D EMA]])/Table2[[#This Row],[20D EMA]]</f>
        <v>0.21961689113054669</v>
      </c>
      <c r="T378" s="1">
        <f>(Table2[[#This Row],[Close Price]]-Table2[[#This Row],[50D EMA]])/Table2[[#This Row],[50D EMA]]</f>
        <v>6.8613157284213924E-2</v>
      </c>
      <c r="U378" s="1">
        <f>(Table2[[#This Row],[Close Price]]-Table2[[#This Row],[200D EMA]])/Table2[[#This Row],[200D EMA]]</f>
        <v>0.18647741660269118</v>
      </c>
      <c r="V378">
        <v>0.38788657206438598</v>
      </c>
      <c r="W378">
        <v>672.05</v>
      </c>
      <c r="X378">
        <v>688.2</v>
      </c>
      <c r="Y378">
        <v>650.04999999999995</v>
      </c>
      <c r="Z378">
        <v>690.55</v>
      </c>
      <c r="AA378">
        <v>650.04999999999995</v>
      </c>
      <c r="AB378">
        <v>690.55</v>
      </c>
      <c r="AC378" s="1">
        <f>(Table2[[#This Row],[Close Price]]/Table2[[#This Row],[Day Low]])-1</f>
        <v>1.4656647570865378E-2</v>
      </c>
      <c r="AD378" s="1">
        <f>(Table2[[#This Row],[Day High]]/Table2[[#This Row],[Close Price]])-1</f>
        <v>9.2388913330401223E-3</v>
      </c>
      <c r="AE378" s="1">
        <f>(Table2[[#This Row],[Close Price]]/Table2[[#This Row],[Current Week Low]])-1</f>
        <v>4.8996231059149409E-2</v>
      </c>
      <c r="AF378" s="1">
        <f>(Table2[[#This Row],[Current Week High]]/Table2[[#This Row],[Close Price]])-1</f>
        <v>1.2685144449332775E-2</v>
      </c>
      <c r="AG378" s="1">
        <f>(Table2[[#This Row],[Close Price]]/Table2[[#This Row],[Current Month Low]])-1</f>
        <v>4.8996231059149409E-2</v>
      </c>
      <c r="AH378" s="1">
        <f>(Table2[[#This Row],[Current Month High]]/Table2[[#This Row],[Close Price]])-1</f>
        <v>1.2685144449332775E-2</v>
      </c>
      <c r="AI378">
        <v>6.5845431881507599</v>
      </c>
      <c r="AJ378">
        <v>56.776640993217597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0.18</v>
      </c>
      <c r="AM378" t="s">
        <v>3215</v>
      </c>
      <c r="AN378">
        <v>0.6</v>
      </c>
      <c r="AO378" t="s">
        <v>3215</v>
      </c>
      <c r="AP378">
        <v>3.6850156168226997E-2</v>
      </c>
      <c r="AQ378">
        <f>(Table2[[#This Row],[Sharpe Ratio]]-AVERAGE(Table2[Sharpe Ratio]))/_xlfn.STDEV.P(Table2[Sharpe Ratio])</f>
        <v>-0.25410156564119257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580</v>
      </c>
      <c r="AT378">
        <f>_xlfn.RANK.AVG(Table2[[#This Row],[6M Return vs Nifty Z-Score]],Table2[6M Return vs Nifty Z-Score])</f>
        <v>141</v>
      </c>
      <c r="AU378">
        <f>_xlfn.RANK.AVG(Table2[[#This Row],[Sharpe Ratio Z-Score]],Table2[Sharpe Ratio Z-Score])</f>
        <v>404</v>
      </c>
      <c r="AV378">
        <f>(Table2[[#This Row],[Rank 1Y]]+Table2[[#This Row],[Rank 6M]]+Table2[[#This Row],[Rank Sharpe]])/3</f>
        <v>375</v>
      </c>
    </row>
    <row r="379" spans="1:48" x14ac:dyDescent="0.3">
      <c r="A379" t="s">
        <v>1935</v>
      </c>
      <c r="B379" t="s">
        <v>1936</v>
      </c>
      <c r="C379" t="s">
        <v>3176</v>
      </c>
      <c r="D379" t="s">
        <v>124</v>
      </c>
      <c r="E379">
        <v>3759.52210608</v>
      </c>
      <c r="F379">
        <v>696.8</v>
      </c>
      <c r="G379">
        <v>35.167741144929998</v>
      </c>
      <c r="H379">
        <f>(Table2[[#This Row],[1Y Return vs Nifty]]-AVERAGE(Table2[1Y Return vs Nifty]))/_xlfn.STDEV.P(Table2[1Y Return vs Nifty])</f>
        <v>0.18247649164753632</v>
      </c>
      <c r="I379">
        <v>-3.0018695742906099</v>
      </c>
      <c r="J379">
        <f>(Table2[[#This Row],[1M Return vs Nifty]]-AVERAGE(Table2[1M Return vs Nifty]))/_xlfn.STDEV.P(Table2[1M Return vs Nifty])</f>
        <v>-0.19885551751193575</v>
      </c>
      <c r="K379">
        <v>-7.8489165616262104</v>
      </c>
      <c r="L379">
        <f>(Table2[[#This Row],[6M Return vs Nifty]]-AVERAGE(Table2[6M Return vs Nifty]))/_xlfn.STDEV.P(Table2[6M Return vs Nifty])</f>
        <v>-0.57590504645486129</v>
      </c>
      <c r="M379">
        <v>0.76269190104127105</v>
      </c>
      <c r="N379">
        <f>(Table2[[#This Row],[1W Return vs Nifty]]-AVERAGE(Table2[1W Return vs Nifty]))/_xlfn.STDEV.P(Table2[1W Return vs Nifty])</f>
        <v>6.8235604453259643E-2</v>
      </c>
      <c r="O379">
        <v>631.62</v>
      </c>
      <c r="P379">
        <v>677.96426805097406</v>
      </c>
      <c r="Q379">
        <v>638.13227609722799</v>
      </c>
      <c r="R379">
        <v>74.454339318605506</v>
      </c>
      <c r="S379" s="1">
        <f>(Table2[[#This Row],[Close Price]]-Table2[[#This Row],[20D EMA]])/Table2[[#This Row],[20D EMA]]</f>
        <v>0.10319495899433195</v>
      </c>
      <c r="T379" s="1">
        <f>(Table2[[#This Row],[Close Price]]-Table2[[#This Row],[50D EMA]])/Table2[[#This Row],[50D EMA]]</f>
        <v>2.7782779766808739E-2</v>
      </c>
      <c r="U379" s="1">
        <f>(Table2[[#This Row],[Close Price]]-Table2[[#This Row],[200D EMA]])/Table2[[#This Row],[200D EMA]]</f>
        <v>9.1936618942987228E-2</v>
      </c>
      <c r="V379">
        <v>1.3163455555166399</v>
      </c>
      <c r="W379">
        <v>690.65</v>
      </c>
      <c r="X379">
        <v>719.45</v>
      </c>
      <c r="Y379">
        <v>667.4</v>
      </c>
      <c r="Z379">
        <v>700</v>
      </c>
      <c r="AA379">
        <v>667.4</v>
      </c>
      <c r="AB379">
        <v>700</v>
      </c>
      <c r="AC379" s="1">
        <f>(Table2[[#This Row],[Close Price]]/Table2[[#This Row],[Day Low]])-1</f>
        <v>8.9046550351117304E-3</v>
      </c>
      <c r="AD379" s="1">
        <f>(Table2[[#This Row],[Day High]]/Table2[[#This Row],[Close Price]])-1</f>
        <v>3.2505740528128824E-2</v>
      </c>
      <c r="AE379" s="1">
        <f>(Table2[[#This Row],[Close Price]]/Table2[[#This Row],[Current Week Low]])-1</f>
        <v>4.405154330236738E-2</v>
      </c>
      <c r="AF379" s="1">
        <f>(Table2[[#This Row],[Current Week High]]/Table2[[#This Row],[Close Price]])-1</f>
        <v>4.5924225028703969E-3</v>
      </c>
      <c r="AG379" s="1">
        <f>(Table2[[#This Row],[Close Price]]/Table2[[#This Row],[Current Month Low]])-1</f>
        <v>4.405154330236738E-2</v>
      </c>
      <c r="AH379" s="1">
        <f>(Table2[[#This Row],[Current Month High]]/Table2[[#This Row],[Close Price]])-1</f>
        <v>4.5924225028703969E-3</v>
      </c>
      <c r="AI379">
        <v>26.291618828932201</v>
      </c>
      <c r="AJ379">
        <v>79.935442220787493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</v>
      </c>
      <c r="AM379" t="s">
        <v>3214</v>
      </c>
      <c r="AN379">
        <v>8.92</v>
      </c>
      <c r="AO379" t="s">
        <v>3215</v>
      </c>
      <c r="AP379">
        <v>5.2994714004025001E-2</v>
      </c>
      <c r="AQ379">
        <f>(Table2[[#This Row],[Sharpe Ratio]]-AVERAGE(Table2[Sharpe Ratio]))/_xlfn.STDEV.P(Table2[Sharpe Ratio])</f>
        <v>-6.7851996845192608E-2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240</v>
      </c>
      <c r="AT379">
        <f>_xlfn.RANK.AVG(Table2[[#This Row],[6M Return vs Nifty Z-Score]],Table2[6M Return vs Nifty Z-Score])</f>
        <v>523</v>
      </c>
      <c r="AU379">
        <f>_xlfn.RANK.AVG(Table2[[#This Row],[Sharpe Ratio Z-Score]],Table2[Sharpe Ratio Z-Score])</f>
        <v>362</v>
      </c>
      <c r="AV379">
        <f>(Table2[[#This Row],[Rank 1Y]]+Table2[[#This Row],[Rank 6M]]+Table2[[#This Row],[Rank Sharpe]])/3</f>
        <v>375</v>
      </c>
    </row>
    <row r="380" spans="1:48" x14ac:dyDescent="0.3">
      <c r="A380" t="s">
        <v>218</v>
      </c>
      <c r="B380" t="s">
        <v>219</v>
      </c>
      <c r="C380" t="s">
        <v>3182</v>
      </c>
      <c r="D380" t="s">
        <v>132</v>
      </c>
      <c r="E380">
        <v>122852.48151832</v>
      </c>
      <c r="F380">
        <v>1234.4000000000001</v>
      </c>
      <c r="G380">
        <v>25.149016206589799</v>
      </c>
      <c r="H380">
        <f>(Table2[[#This Row],[1Y Return vs Nifty]]-AVERAGE(Table2[1Y Return vs Nifty]))/_xlfn.STDEV.P(Table2[1Y Return vs Nifty])</f>
        <v>1.4313807849736564E-2</v>
      </c>
      <c r="I380">
        <v>1.38878989386759</v>
      </c>
      <c r="J380">
        <f>(Table2[[#This Row],[1M Return vs Nifty]]-AVERAGE(Table2[1M Return vs Nifty]))/_xlfn.STDEV.P(Table2[1M Return vs Nifty])</f>
        <v>0.20851946545859634</v>
      </c>
      <c r="K380">
        <v>-10.226091125463901</v>
      </c>
      <c r="L380">
        <f>(Table2[[#This Row],[6M Return vs Nifty]]-AVERAGE(Table2[6M Return vs Nifty]))/_xlfn.STDEV.P(Table2[6M Return vs Nifty])</f>
        <v>-0.65031293784262278</v>
      </c>
      <c r="M380">
        <v>-7.3213104996797904</v>
      </c>
      <c r="N380">
        <f>(Table2[[#This Row],[1W Return vs Nifty]]-AVERAGE(Table2[1W Return vs Nifty]))/_xlfn.STDEV.P(Table2[1W Return vs Nifty])</f>
        <v>-1.5173841342572227</v>
      </c>
      <c r="O380">
        <v>1299.07</v>
      </c>
      <c r="P380">
        <v>1298.35852558856</v>
      </c>
      <c r="Q380">
        <v>1198.77641959317</v>
      </c>
      <c r="R380">
        <v>33.5343786846352</v>
      </c>
      <c r="S380" s="1">
        <f>(Table2[[#This Row],[Close Price]]-Table2[[#This Row],[20D EMA]])/Table2[[#This Row],[20D EMA]]</f>
        <v>-4.9781766956360975E-2</v>
      </c>
      <c r="T380" s="1">
        <f>(Table2[[#This Row],[Close Price]]-Table2[[#This Row],[50D EMA]])/Table2[[#This Row],[50D EMA]]</f>
        <v>-4.9261066437382428E-2</v>
      </c>
      <c r="U380" s="1">
        <f>(Table2[[#This Row],[Close Price]]-Table2[[#This Row],[200D EMA]])/Table2[[#This Row],[200D EMA]]</f>
        <v>2.9716617564866456E-2</v>
      </c>
      <c r="V380">
        <v>1.37493677126783</v>
      </c>
      <c r="W380">
        <v>1224</v>
      </c>
      <c r="X380">
        <v>1288.95</v>
      </c>
      <c r="Y380">
        <v>1224</v>
      </c>
      <c r="Z380">
        <v>1288.95</v>
      </c>
      <c r="AA380">
        <v>1165.5999999999999</v>
      </c>
      <c r="AB380">
        <v>1440</v>
      </c>
      <c r="AC380" s="1">
        <f>(Table2[[#This Row],[Close Price]]/Table2[[#This Row],[Day Low]])-1</f>
        <v>8.4967320261437607E-3</v>
      </c>
      <c r="AD380" s="1">
        <f>(Table2[[#This Row],[Day High]]/Table2[[#This Row],[Close Price]])-1</f>
        <v>4.4191510045366034E-2</v>
      </c>
      <c r="AE380" s="1">
        <f>(Table2[[#This Row],[Close Price]]/Table2[[#This Row],[Current Week Low]])-1</f>
        <v>8.4967320261437607E-3</v>
      </c>
      <c r="AF380" s="1">
        <f>(Table2[[#This Row],[Current Week High]]/Table2[[#This Row],[Close Price]])-1</f>
        <v>4.4191510045366034E-2</v>
      </c>
      <c r="AG380" s="1">
        <f>(Table2[[#This Row],[Close Price]]/Table2[[#This Row],[Current Month Low]])-1</f>
        <v>5.9025394646534224E-2</v>
      </c>
      <c r="AH380" s="1">
        <f>(Table2[[#This Row],[Current Month High]]/Table2[[#This Row],[Close Price]])-1</f>
        <v>0.16655865197666864</v>
      </c>
      <c r="AI380">
        <v>33.664128321451699</v>
      </c>
      <c r="AJ380">
        <v>75.915633461593202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-0.15</v>
      </c>
      <c r="AM380" t="s">
        <v>3214</v>
      </c>
      <c r="AN380">
        <v>3.12</v>
      </c>
      <c r="AO380" t="s">
        <v>3215</v>
      </c>
      <c r="AP380">
        <v>7.8124130506020004E-2</v>
      </c>
      <c r="AQ380">
        <f>(Table2[[#This Row],[Sharpe Ratio]]-AVERAGE(Table2[Sharpe Ratio]))/_xlfn.STDEV.P(Table2[Sharpe Ratio])</f>
        <v>0.22205021262961472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-1.7228135861618978</v>
      </c>
      <c r="AS380">
        <f>_xlfn.RANK.AVG(Table2[[#This Row],[1Y Return vs Nifty Z-Score]],Table2[1Y Return vs Nifty Z-Score])</f>
        <v>300</v>
      </c>
      <c r="AT380">
        <f>_xlfn.RANK.AVG(Table2[[#This Row],[6M Return vs Nifty Z-Score]],Table2[6M Return vs Nifty Z-Score])</f>
        <v>540</v>
      </c>
      <c r="AU380">
        <f>_xlfn.RANK.AVG(Table2[[#This Row],[Sharpe Ratio Z-Score]],Table2[Sharpe Ratio Z-Score])</f>
        <v>286</v>
      </c>
      <c r="AV380">
        <f>(Table2[[#This Row],[Rank 1Y]]+Table2[[#This Row],[Rank 6M]]+Table2[[#This Row],[Rank Sharpe]])/3</f>
        <v>375.33333333333331</v>
      </c>
    </row>
    <row r="381" spans="1:48" x14ac:dyDescent="0.3">
      <c r="A381" t="s">
        <v>1592</v>
      </c>
      <c r="B381" t="s">
        <v>1593</v>
      </c>
      <c r="C381" t="s">
        <v>613</v>
      </c>
      <c r="D381" t="s">
        <v>465</v>
      </c>
      <c r="E381">
        <v>6185.1433480799997</v>
      </c>
      <c r="F381">
        <v>2056.8000000000002</v>
      </c>
      <c r="G381">
        <v>7.2419562150422498</v>
      </c>
      <c r="H381">
        <f>(Table2[[#This Row],[1Y Return vs Nifty]]-AVERAGE(Table2[1Y Return vs Nifty]))/_xlfn.STDEV.P(Table2[1Y Return vs Nifty])</f>
        <v>-0.2862533087883336</v>
      </c>
      <c r="I381">
        <v>-13.090645198782401</v>
      </c>
      <c r="J381">
        <f>(Table2[[#This Row],[1M Return vs Nifty]]-AVERAGE(Table2[1M Return vs Nifty]))/_xlfn.STDEV.P(Table2[1M Return vs Nifty])</f>
        <v>-1.1349141729432337</v>
      </c>
      <c r="K381">
        <v>66.897947197543203</v>
      </c>
      <c r="L381">
        <f>(Table2[[#This Row],[6M Return vs Nifty]]-AVERAGE(Table2[6M Return vs Nifty]))/_xlfn.STDEV.P(Table2[6M Return vs Nifty])</f>
        <v>1.7637449753715677</v>
      </c>
      <c r="M381">
        <v>-5.7483137641144699</v>
      </c>
      <c r="N381">
        <f>(Table2[[#This Row],[1W Return vs Nifty]]-AVERAGE(Table2[1W Return vs Nifty]))/_xlfn.STDEV.P(Table2[1W Return vs Nifty])</f>
        <v>-1.208851980355703</v>
      </c>
      <c r="O381">
        <v>1536.97</v>
      </c>
      <c r="P381">
        <v>2131.8535237369902</v>
      </c>
      <c r="Q381">
        <v>1732.96577807841</v>
      </c>
      <c r="R381">
        <v>22.414206169950798</v>
      </c>
      <c r="S381" s="1">
        <f>(Table2[[#This Row],[Close Price]]-Table2[[#This Row],[20D EMA]])/Table2[[#This Row],[20D EMA]]</f>
        <v>0.33821740177101711</v>
      </c>
      <c r="T381" s="1">
        <f>(Table2[[#This Row],[Close Price]]-Table2[[#This Row],[50D EMA]])/Table2[[#This Row],[50D EMA]]</f>
        <v>-3.5205760105612882E-2</v>
      </c>
      <c r="U381" s="1">
        <f>(Table2[[#This Row],[Close Price]]-Table2[[#This Row],[200D EMA]])/Table2[[#This Row],[200D EMA]]</f>
        <v>0.18686706109146137</v>
      </c>
      <c r="V381">
        <v>0.316788569468682</v>
      </c>
      <c r="W381">
        <v>2072</v>
      </c>
      <c r="X381">
        <v>2200</v>
      </c>
      <c r="Y381">
        <v>2006.4</v>
      </c>
      <c r="Z381">
        <v>2077.35</v>
      </c>
      <c r="AA381">
        <v>2006.4</v>
      </c>
      <c r="AB381">
        <v>2077.35</v>
      </c>
      <c r="AC381" s="1">
        <f>(Table2[[#This Row],[Close Price]]/Table2[[#This Row],[Day Low]])-1</f>
        <v>-7.3359073359072768E-3</v>
      </c>
      <c r="AD381" s="1">
        <f>(Table2[[#This Row],[Day High]]/Table2[[#This Row],[Close Price]])-1</f>
        <v>6.9622714896927063E-2</v>
      </c>
      <c r="AE381" s="1">
        <f>(Table2[[#This Row],[Close Price]]/Table2[[#This Row],[Current Week Low]])-1</f>
        <v>2.5119617224880431E-2</v>
      </c>
      <c r="AF381" s="1">
        <f>(Table2[[#This Row],[Current Week High]]/Table2[[#This Row],[Close Price]])-1</f>
        <v>9.9912485414235253E-3</v>
      </c>
      <c r="AG381" s="1">
        <f>(Table2[[#This Row],[Close Price]]/Table2[[#This Row],[Current Month Low]])-1</f>
        <v>2.5119617224880431E-2</v>
      </c>
      <c r="AH381" s="1">
        <f>(Table2[[#This Row],[Current Month High]]/Table2[[#This Row],[Close Price]])-1</f>
        <v>9.9912485414235253E-3</v>
      </c>
      <c r="AI381">
        <v>21.207701283547198</v>
      </c>
      <c r="AJ381">
        <v>91.910426871938398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-0.01</v>
      </c>
      <c r="AM381" t="s">
        <v>3214</v>
      </c>
      <c r="AN381">
        <v>-10.98</v>
      </c>
      <c r="AO381" t="s">
        <v>3214</v>
      </c>
      <c r="AP381">
        <v>-8.8095293378259998E-2</v>
      </c>
      <c r="AQ381">
        <f>(Table2[[#This Row],[Sharpe Ratio]]-AVERAGE(Table2[Sharpe Ratio]))/_xlfn.STDEV.P(Table2[Sharpe Ratio])</f>
        <v>-1.6955183165822267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389</v>
      </c>
      <c r="AT381">
        <f>_xlfn.RANK.AVG(Table2[[#This Row],[6M Return vs Nifty Z-Score]],Table2[6M Return vs Nifty Z-Score])</f>
        <v>40</v>
      </c>
      <c r="AU381">
        <f>_xlfn.RANK.AVG(Table2[[#This Row],[Sharpe Ratio Z-Score]],Table2[Sharpe Ratio Z-Score])</f>
        <v>699</v>
      </c>
      <c r="AV381">
        <f>(Table2[[#This Row],[Rank 1Y]]+Table2[[#This Row],[Rank 6M]]+Table2[[#This Row],[Rank Sharpe]])/3</f>
        <v>376</v>
      </c>
    </row>
    <row r="382" spans="1:48" x14ac:dyDescent="0.3">
      <c r="A382" t="s">
        <v>1444</v>
      </c>
      <c r="B382" t="s">
        <v>1445</v>
      </c>
      <c r="C382" t="s">
        <v>3187</v>
      </c>
      <c r="D382" t="s">
        <v>634</v>
      </c>
      <c r="E382">
        <v>7606.1652456000002</v>
      </c>
      <c r="F382">
        <v>449</v>
      </c>
      <c r="G382">
        <v>-16.626785091322098</v>
      </c>
      <c r="H382">
        <f>(Table2[[#This Row],[1Y Return vs Nifty]]-AVERAGE(Table2[1Y Return vs Nifty]))/_xlfn.STDEV.P(Table2[1Y Return vs Nifty])</f>
        <v>-0.68688628570471555</v>
      </c>
      <c r="I382">
        <v>-6.3294746507562198</v>
      </c>
      <c r="J382">
        <f>(Table2[[#This Row],[1M Return vs Nifty]]-AVERAGE(Table2[1M Return vs Nifty]))/_xlfn.STDEV.P(Table2[1M Return vs Nifty])</f>
        <v>-0.50759799029734531</v>
      </c>
      <c r="K382">
        <v>18.867127541269401</v>
      </c>
      <c r="L382">
        <f>(Table2[[#This Row],[6M Return vs Nifty]]-AVERAGE(Table2[6M Return vs Nifty]))/_xlfn.STDEV.P(Table2[6M Return vs Nifty])</f>
        <v>0.2603332921842999</v>
      </c>
      <c r="M382">
        <v>-1.4024289613901799</v>
      </c>
      <c r="N382">
        <f>(Table2[[#This Row],[1W Return vs Nifty]]-AVERAGE(Table2[1W Return vs Nifty]))/_xlfn.STDEV.P(Table2[1W Return vs Nifty])</f>
        <v>-0.35643749755608117</v>
      </c>
      <c r="O382">
        <v>458.32</v>
      </c>
      <c r="P382">
        <v>469.38456806801901</v>
      </c>
      <c r="Q382">
        <v>437.41322250521398</v>
      </c>
      <c r="R382">
        <v>40.621826841873101</v>
      </c>
      <c r="S382" s="1">
        <f>(Table2[[#This Row],[Close Price]]-Table2[[#This Row],[20D EMA]])/Table2[[#This Row],[20D EMA]]</f>
        <v>-2.0335137022167903E-2</v>
      </c>
      <c r="T382" s="1">
        <f>(Table2[[#This Row],[Close Price]]-Table2[[#This Row],[50D EMA]])/Table2[[#This Row],[50D EMA]]</f>
        <v>-4.3428287708566202E-2</v>
      </c>
      <c r="U382" s="1">
        <f>(Table2[[#This Row],[Close Price]]-Table2[[#This Row],[200D EMA]])/Table2[[#This Row],[200D EMA]]</f>
        <v>2.6489316963087244E-2</v>
      </c>
      <c r="V382">
        <v>0.37562072436857102</v>
      </c>
      <c r="W382">
        <v>444.75</v>
      </c>
      <c r="X382">
        <v>452.5</v>
      </c>
      <c r="Y382">
        <v>444.75</v>
      </c>
      <c r="Z382">
        <v>452.5</v>
      </c>
      <c r="AA382">
        <v>429.1</v>
      </c>
      <c r="AB382">
        <v>478.45</v>
      </c>
      <c r="AC382" s="1">
        <f>(Table2[[#This Row],[Close Price]]/Table2[[#This Row],[Day Low]])-1</f>
        <v>9.5559302979202343E-3</v>
      </c>
      <c r="AD382" s="1">
        <f>(Table2[[#This Row],[Day High]]/Table2[[#This Row],[Close Price]])-1</f>
        <v>7.7951002227172328E-3</v>
      </c>
      <c r="AE382" s="1">
        <f>(Table2[[#This Row],[Close Price]]/Table2[[#This Row],[Current Week Low]])-1</f>
        <v>9.5559302979202343E-3</v>
      </c>
      <c r="AF382" s="1">
        <f>(Table2[[#This Row],[Current Week High]]/Table2[[#This Row],[Close Price]])-1</f>
        <v>7.7951002227172328E-3</v>
      </c>
      <c r="AG382" s="1">
        <f>(Table2[[#This Row],[Close Price]]/Table2[[#This Row],[Current Month Low]])-1</f>
        <v>4.6376136098811305E-2</v>
      </c>
      <c r="AH382" s="1">
        <f>(Table2[[#This Row],[Current Month High]]/Table2[[#This Row],[Close Price]])-1</f>
        <v>6.5590200445434288E-2</v>
      </c>
      <c r="AI382">
        <v>42.260579064587901</v>
      </c>
      <c r="AJ382">
        <v>40.708241930429303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-0.27</v>
      </c>
      <c r="AM382" t="s">
        <v>3214</v>
      </c>
      <c r="AN382">
        <v>0.28999999999999998</v>
      </c>
      <c r="AO382" t="s">
        <v>3215</v>
      </c>
      <c r="AP382">
        <v>5.8870394633994003E-2</v>
      </c>
      <c r="AQ382">
        <f>(Table2[[#This Row],[Sharpe Ratio]]-AVERAGE(Table2[Sharpe Ratio]))/_xlfn.STDEV.P(Table2[Sharpe Ratio])</f>
        <v>-6.7979788484896591E-5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553</v>
      </c>
      <c r="AT382">
        <f>_xlfn.RANK.AVG(Table2[[#This Row],[6M Return vs Nifty Z-Score]],Table2[6M Return vs Nifty Z-Score])</f>
        <v>230</v>
      </c>
      <c r="AU382">
        <f>_xlfn.RANK.AVG(Table2[[#This Row],[Sharpe Ratio Z-Score]],Table2[Sharpe Ratio Z-Score])</f>
        <v>346</v>
      </c>
      <c r="AV382">
        <f>(Table2[[#This Row],[Rank 1Y]]+Table2[[#This Row],[Rank 6M]]+Table2[[#This Row],[Rank Sharpe]])/3</f>
        <v>376.33333333333331</v>
      </c>
    </row>
    <row r="383" spans="1:48" x14ac:dyDescent="0.3">
      <c r="A383" t="s">
        <v>78</v>
      </c>
      <c r="B383" t="s">
        <v>79</v>
      </c>
      <c r="C383" t="s">
        <v>3177</v>
      </c>
      <c r="D383" t="s">
        <v>80</v>
      </c>
      <c r="E383">
        <v>340133.16555959999</v>
      </c>
      <c r="F383">
        <v>11802</v>
      </c>
      <c r="G383">
        <v>10.6776925396147</v>
      </c>
      <c r="H383">
        <f>(Table2[[#This Row],[1Y Return vs Nifty]]-AVERAGE(Table2[1Y Return vs Nifty]))/_xlfn.STDEV.P(Table2[1Y Return vs Nifty])</f>
        <v>-0.22858502817203702</v>
      </c>
      <c r="I383">
        <v>3.9209410333381798</v>
      </c>
      <c r="J383">
        <f>(Table2[[#This Row],[1M Return vs Nifty]]-AVERAGE(Table2[1M Return vs Nifty]))/_xlfn.STDEV.P(Table2[1M Return vs Nifty])</f>
        <v>0.44345798319186858</v>
      </c>
      <c r="K383">
        <v>2.9563654213785799</v>
      </c>
      <c r="L383">
        <f>(Table2[[#This Row],[6M Return vs Nifty]]-AVERAGE(Table2[6M Return vs Nifty]))/_xlfn.STDEV.P(Table2[6M Return vs Nifty])</f>
        <v>-0.23768914071692138</v>
      </c>
      <c r="M383">
        <v>1.4862168685174499</v>
      </c>
      <c r="N383">
        <f>(Table2[[#This Row],[1W Return vs Nifty]]-AVERAGE(Table2[1W Return vs Nifty]))/_xlfn.STDEV.P(Table2[1W Return vs Nifty])</f>
        <v>0.21014989554473187</v>
      </c>
      <c r="O383">
        <v>11707.99</v>
      </c>
      <c r="P383">
        <v>11505.3949143053</v>
      </c>
      <c r="Q383">
        <v>10503.0275931614</v>
      </c>
      <c r="R383">
        <v>52.312438760495901</v>
      </c>
      <c r="S383" s="1">
        <f>(Table2[[#This Row],[Close Price]]-Table2[[#This Row],[20D EMA]])/Table2[[#This Row],[20D EMA]]</f>
        <v>8.029559300956033E-3</v>
      </c>
      <c r="T383" s="1">
        <f>(Table2[[#This Row],[Close Price]]-Table2[[#This Row],[50D EMA]])/Table2[[#This Row],[50D EMA]]</f>
        <v>2.5779652754545152E-2</v>
      </c>
      <c r="U383" s="1">
        <f>(Table2[[#This Row],[Close Price]]-Table2[[#This Row],[200D EMA]])/Table2[[#This Row],[200D EMA]]</f>
        <v>0.1236759967844292</v>
      </c>
      <c r="V383">
        <v>0.89269819151826901</v>
      </c>
      <c r="W383">
        <v>11774.05</v>
      </c>
      <c r="X383">
        <v>11924</v>
      </c>
      <c r="Y383">
        <v>11774.05</v>
      </c>
      <c r="Z383">
        <v>11924</v>
      </c>
      <c r="AA383">
        <v>11308</v>
      </c>
      <c r="AB383">
        <v>12138</v>
      </c>
      <c r="AC383" s="1">
        <f>(Table2[[#This Row],[Close Price]]/Table2[[#This Row],[Day Low]])-1</f>
        <v>2.3738645580748674E-3</v>
      </c>
      <c r="AD383" s="1">
        <f>(Table2[[#This Row],[Day High]]/Table2[[#This Row],[Close Price]])-1</f>
        <v>1.0337230977800482E-2</v>
      </c>
      <c r="AE383" s="1">
        <f>(Table2[[#This Row],[Close Price]]/Table2[[#This Row],[Current Week Low]])-1</f>
        <v>2.3738645580748674E-3</v>
      </c>
      <c r="AF383" s="1">
        <f>(Table2[[#This Row],[Current Week High]]/Table2[[#This Row],[Close Price]])-1</f>
        <v>1.0337230977800482E-2</v>
      </c>
      <c r="AG383" s="1">
        <f>(Table2[[#This Row],[Close Price]]/Table2[[#This Row],[Current Month Low]])-1</f>
        <v>4.3685886098337567E-2</v>
      </c>
      <c r="AH383" s="1">
        <f>(Table2[[#This Row],[Current Month High]]/Table2[[#This Row],[Close Price]])-1</f>
        <v>2.8469750889679624E-2</v>
      </c>
      <c r="AI383">
        <v>2.8469750889679601</v>
      </c>
      <c r="AJ383">
        <v>46.698901809186999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-0.01</v>
      </c>
      <c r="AM383" t="s">
        <v>3214</v>
      </c>
      <c r="AN383">
        <v>0.78</v>
      </c>
      <c r="AO383" t="s">
        <v>3215</v>
      </c>
      <c r="AP383">
        <v>4.8730833685758999E-2</v>
      </c>
      <c r="AQ383">
        <f>(Table2[[#This Row],[Sharpe Ratio]]-AVERAGE(Table2[Sharpe Ratio]))/_xlfn.STDEV.P(Table2[Sharpe Ratio])</f>
        <v>-0.1170416915244672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7.029201832317486E-2</v>
      </c>
      <c r="AS383">
        <f>_xlfn.RANK.AVG(Table2[[#This Row],[1Y Return vs Nifty Z-Score]],Table2[1Y Return vs Nifty Z-Score])</f>
        <v>364</v>
      </c>
      <c r="AT383">
        <f>_xlfn.RANK.AVG(Table2[[#This Row],[6M Return vs Nifty Z-Score]],Table2[6M Return vs Nifty Z-Score])</f>
        <v>395</v>
      </c>
      <c r="AU383">
        <f>_xlfn.RANK.AVG(Table2[[#This Row],[Sharpe Ratio Z-Score]],Table2[Sharpe Ratio Z-Score])</f>
        <v>371</v>
      </c>
      <c r="AV383">
        <f>(Table2[[#This Row],[Rank 1Y]]+Table2[[#This Row],[Rank 6M]]+Table2[[#This Row],[Rank Sharpe]])/3</f>
        <v>376.66666666666669</v>
      </c>
    </row>
    <row r="384" spans="1:48" x14ac:dyDescent="0.3">
      <c r="A384" t="s">
        <v>655</v>
      </c>
      <c r="B384" t="s">
        <v>656</v>
      </c>
      <c r="C384" t="s">
        <v>3178</v>
      </c>
      <c r="D384" t="s">
        <v>332</v>
      </c>
      <c r="E384">
        <v>29048.5741968</v>
      </c>
      <c r="F384">
        <v>2289.6</v>
      </c>
      <c r="G384">
        <v>2.0021594815351298</v>
      </c>
      <c r="H384">
        <f>(Table2[[#This Row],[1Y Return vs Nifty]]-AVERAGE(Table2[1Y Return vs Nifty]))/_xlfn.STDEV.P(Table2[1Y Return vs Nifty])</f>
        <v>-0.37420245268483027</v>
      </c>
      <c r="I384">
        <v>-1.7807100138995</v>
      </c>
      <c r="J384">
        <f>(Table2[[#This Row],[1M Return vs Nifty]]-AVERAGE(Table2[1M Return vs Nifty]))/_xlfn.STDEV.P(Table2[1M Return vs Nifty])</f>
        <v>-8.5553664173874402E-2</v>
      </c>
      <c r="K384">
        <v>67.380743903942303</v>
      </c>
      <c r="L384">
        <f>(Table2[[#This Row],[6M Return vs Nifty]]-AVERAGE(Table2[6M Return vs Nifty]))/_xlfn.STDEV.P(Table2[6M Return vs Nifty])</f>
        <v>1.7788569849978686</v>
      </c>
      <c r="M384">
        <v>6.2137351290153404</v>
      </c>
      <c r="N384">
        <f>(Table2[[#This Row],[1W Return vs Nifty]]-AVERAGE(Table2[1W Return vs Nifty]))/_xlfn.STDEV.P(Table2[1W Return vs Nifty])</f>
        <v>1.1374190745211112</v>
      </c>
      <c r="O384">
        <v>2123.75</v>
      </c>
      <c r="P384">
        <v>2067.9857441546001</v>
      </c>
      <c r="Q384">
        <v>1769.2018676007101</v>
      </c>
      <c r="R384">
        <v>80.760243486960604</v>
      </c>
      <c r="S384" s="1">
        <f>(Table2[[#This Row],[Close Price]]-Table2[[#This Row],[20D EMA]])/Table2[[#This Row],[20D EMA]]</f>
        <v>7.8092995879929322E-2</v>
      </c>
      <c r="T384" s="1">
        <f>(Table2[[#This Row],[Close Price]]-Table2[[#This Row],[50D EMA]])/Table2[[#This Row],[50D EMA]]</f>
        <v>0.10716430539805125</v>
      </c>
      <c r="U384" s="1">
        <f>(Table2[[#This Row],[Close Price]]-Table2[[#This Row],[200D EMA]])/Table2[[#This Row],[200D EMA]]</f>
        <v>0.29414287986538462</v>
      </c>
      <c r="V384">
        <v>0.929758517197245</v>
      </c>
      <c r="W384">
        <v>2189</v>
      </c>
      <c r="X384">
        <v>2340.8000000000002</v>
      </c>
      <c r="Y384">
        <v>2189</v>
      </c>
      <c r="Z384">
        <v>2340.8000000000002</v>
      </c>
      <c r="AA384">
        <v>1980.2</v>
      </c>
      <c r="AB384">
        <v>2340.8000000000002</v>
      </c>
      <c r="AC384" s="1">
        <f>(Table2[[#This Row],[Close Price]]/Table2[[#This Row],[Day Low]])-1</f>
        <v>4.5957058017359387E-2</v>
      </c>
      <c r="AD384" s="1">
        <f>(Table2[[#This Row],[Day High]]/Table2[[#This Row],[Close Price]])-1</f>
        <v>2.2361984626135589E-2</v>
      </c>
      <c r="AE384" s="1">
        <f>(Table2[[#This Row],[Close Price]]/Table2[[#This Row],[Current Week Low]])-1</f>
        <v>4.5957058017359387E-2</v>
      </c>
      <c r="AF384" s="1">
        <f>(Table2[[#This Row],[Current Week High]]/Table2[[#This Row],[Close Price]])-1</f>
        <v>2.2361984626135589E-2</v>
      </c>
      <c r="AG384" s="1">
        <f>(Table2[[#This Row],[Close Price]]/Table2[[#This Row],[Current Month Low]])-1</f>
        <v>0.15624684375315612</v>
      </c>
      <c r="AH384" s="1">
        <f>(Table2[[#This Row],[Current Month High]]/Table2[[#This Row],[Close Price]])-1</f>
        <v>2.2361984626135589E-2</v>
      </c>
      <c r="AI384">
        <v>2.23619846261355</v>
      </c>
      <c r="AJ384">
        <v>93.036000337239699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0.01</v>
      </c>
      <c r="AM384" t="s">
        <v>3215</v>
      </c>
      <c r="AN384">
        <v>8.4600000000000009</v>
      </c>
      <c r="AO384" t="s">
        <v>3215</v>
      </c>
      <c r="AP384">
        <v>-6.5667059649131998E-2</v>
      </c>
      <c r="AQ384">
        <f>(Table2[[#This Row],[Sharpe Ratio]]-AVERAGE(Table2[Sharpe Ratio]))/_xlfn.STDEV.P(Table2[Sharpe Ratio])</f>
        <v>-1.436777947016725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1.0197419956435503</v>
      </c>
      <c r="AS384">
        <f>_xlfn.RANK.AVG(Table2[[#This Row],[1Y Return vs Nifty Z-Score]],Table2[1Y Return vs Nifty Z-Score])</f>
        <v>419</v>
      </c>
      <c r="AT384">
        <f>_xlfn.RANK.AVG(Table2[[#This Row],[6M Return vs Nifty Z-Score]],Table2[6M Return vs Nifty Z-Score])</f>
        <v>38</v>
      </c>
      <c r="AU384">
        <f>_xlfn.RANK.AVG(Table2[[#This Row],[Sharpe Ratio Z-Score]],Table2[Sharpe Ratio Z-Score])</f>
        <v>677</v>
      </c>
      <c r="AV384">
        <f>(Table2[[#This Row],[Rank 1Y]]+Table2[[#This Row],[Rank 6M]]+Table2[[#This Row],[Rank Sharpe]])/3</f>
        <v>378</v>
      </c>
    </row>
    <row r="385" spans="1:48" x14ac:dyDescent="0.3">
      <c r="A385" t="s">
        <v>733</v>
      </c>
      <c r="B385" t="s">
        <v>734</v>
      </c>
      <c r="C385" t="s">
        <v>3173</v>
      </c>
      <c r="D385" t="s">
        <v>54</v>
      </c>
      <c r="E385">
        <v>23695.684598200001</v>
      </c>
      <c r="F385">
        <v>1205.5</v>
      </c>
      <c r="G385">
        <v>21.019022557572701</v>
      </c>
      <c r="H385">
        <f>(Table2[[#This Row],[1Y Return vs Nifty]]-AVERAGE(Table2[1Y Return vs Nifty]))/_xlfn.STDEV.P(Table2[1Y Return vs Nifty])</f>
        <v>-5.5007470093406875E-2</v>
      </c>
      <c r="I385">
        <v>10.731250691200801</v>
      </c>
      <c r="J385">
        <f>(Table2[[#This Row],[1M Return vs Nifty]]-AVERAGE(Table2[1M Return vs Nifty]))/_xlfn.STDEV.P(Table2[1M Return vs Nifty])</f>
        <v>1.075333399861252</v>
      </c>
      <c r="K385">
        <v>3.8763771175497301</v>
      </c>
      <c r="L385">
        <f>(Table2[[#This Row],[6M Return vs Nifty]]-AVERAGE(Table2[6M Return vs Nifty]))/_xlfn.STDEV.P(Table2[6M Return vs Nifty])</f>
        <v>-0.20889187382472557</v>
      </c>
      <c r="M385">
        <v>6.6606578451632403</v>
      </c>
      <c r="N385">
        <f>(Table2[[#This Row],[1W Return vs Nifty]]-AVERAGE(Table2[1W Return vs Nifty]))/_xlfn.STDEV.P(Table2[1W Return vs Nifty])</f>
        <v>1.225079795692966</v>
      </c>
      <c r="O385">
        <v>1168.67</v>
      </c>
      <c r="P385">
        <v>1129.2796559575199</v>
      </c>
      <c r="Q385">
        <v>994.46223934233205</v>
      </c>
      <c r="R385">
        <v>61.2964533129039</v>
      </c>
      <c r="S385" s="1">
        <f>(Table2[[#This Row],[Close Price]]-Table2[[#This Row],[20D EMA]])/Table2[[#This Row],[20D EMA]]</f>
        <v>3.1514456604516183E-2</v>
      </c>
      <c r="T385" s="1">
        <f>(Table2[[#This Row],[Close Price]]-Table2[[#This Row],[50D EMA]])/Table2[[#This Row],[50D EMA]]</f>
        <v>6.749465789131974E-2</v>
      </c>
      <c r="U385" s="1">
        <f>(Table2[[#This Row],[Close Price]]-Table2[[#This Row],[200D EMA]])/Table2[[#This Row],[200D EMA]]</f>
        <v>0.21221294515640293</v>
      </c>
      <c r="V385">
        <v>0.40701752165175398</v>
      </c>
      <c r="W385">
        <v>1184.75</v>
      </c>
      <c r="X385">
        <v>1248.2</v>
      </c>
      <c r="Y385">
        <v>1184.75</v>
      </c>
      <c r="Z385">
        <v>1248.2</v>
      </c>
      <c r="AA385">
        <v>1040</v>
      </c>
      <c r="AB385">
        <v>1278</v>
      </c>
      <c r="AC385" s="1">
        <f>(Table2[[#This Row],[Close Price]]/Table2[[#This Row],[Day Low]])-1</f>
        <v>1.7514243511289385E-2</v>
      </c>
      <c r="AD385" s="1">
        <f>(Table2[[#This Row],[Day High]]/Table2[[#This Row],[Close Price]])-1</f>
        <v>3.5420987142264604E-2</v>
      </c>
      <c r="AE385" s="1">
        <f>(Table2[[#This Row],[Close Price]]/Table2[[#This Row],[Current Week Low]])-1</f>
        <v>1.7514243511289385E-2</v>
      </c>
      <c r="AF385" s="1">
        <f>(Table2[[#This Row],[Current Week High]]/Table2[[#This Row],[Close Price]])-1</f>
        <v>3.5420987142264604E-2</v>
      </c>
      <c r="AG385" s="1">
        <f>(Table2[[#This Row],[Close Price]]/Table2[[#This Row],[Current Month Low]])-1</f>
        <v>0.15913461538461537</v>
      </c>
      <c r="AH385" s="1">
        <f>(Table2[[#This Row],[Current Month High]]/Table2[[#This Row],[Close Price]])-1</f>
        <v>6.0141020323517314E-2</v>
      </c>
      <c r="AI385">
        <v>6.5906262961426796</v>
      </c>
      <c r="AJ385">
        <v>70.473025524994696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3215</v>
      </c>
      <c r="AN385">
        <v>-0.93</v>
      </c>
      <c r="AO385" t="s">
        <v>3214</v>
      </c>
      <c r="AP385">
        <v>2.8074269950318E-2</v>
      </c>
      <c r="AQ385">
        <f>(Table2[[#This Row],[Sharpe Ratio]]-AVERAGE(Table2[Sharpe Ratio]))/_xlfn.STDEV.P(Table2[Sharpe Ratio])</f>
        <v>-0.35534342314589629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1.6811704284901892</v>
      </c>
      <c r="AS385">
        <f>_xlfn.RANK.AVG(Table2[[#This Row],[1Y Return vs Nifty Z-Score]],Table2[1Y Return vs Nifty Z-Score])</f>
        <v>317</v>
      </c>
      <c r="AT385">
        <f>_xlfn.RANK.AVG(Table2[[#This Row],[6M Return vs Nifty Z-Score]],Table2[6M Return vs Nifty Z-Score])</f>
        <v>388</v>
      </c>
      <c r="AU385">
        <f>_xlfn.RANK.AVG(Table2[[#This Row],[Sharpe Ratio Z-Score]],Table2[Sharpe Ratio Z-Score])</f>
        <v>430</v>
      </c>
      <c r="AV385">
        <f>(Table2[[#This Row],[Rank 1Y]]+Table2[[#This Row],[Rank 6M]]+Table2[[#This Row],[Rank Sharpe]])/3</f>
        <v>378.33333333333331</v>
      </c>
    </row>
    <row r="386" spans="1:48" x14ac:dyDescent="0.3">
      <c r="A386" t="s">
        <v>1766</v>
      </c>
      <c r="B386" t="s">
        <v>1767</v>
      </c>
      <c r="C386" t="s">
        <v>3183</v>
      </c>
      <c r="D386" t="s">
        <v>472</v>
      </c>
      <c r="E386">
        <v>4643.2857903300001</v>
      </c>
      <c r="F386">
        <v>405.35</v>
      </c>
      <c r="G386">
        <v>-3.47979405464491</v>
      </c>
      <c r="H386">
        <f>(Table2[[#This Row],[1Y Return vs Nifty]]-AVERAGE(Table2[1Y Return vs Nifty]))/_xlfn.STDEV.P(Table2[1Y Return vs Nifty])</f>
        <v>-0.46621615949606837</v>
      </c>
      <c r="I386">
        <v>7.5037217385107198</v>
      </c>
      <c r="J386">
        <f>(Table2[[#This Row],[1M Return vs Nifty]]-AVERAGE(Table2[1M Return vs Nifty]))/_xlfn.STDEV.P(Table2[1M Return vs Nifty])</f>
        <v>0.7758762085955031</v>
      </c>
      <c r="K386">
        <v>-6.6392173176317204</v>
      </c>
      <c r="L386">
        <f>(Table2[[#This Row],[6M Return vs Nifty]]-AVERAGE(Table2[6M Return vs Nifty]))/_xlfn.STDEV.P(Table2[6M Return vs Nifty])</f>
        <v>-0.53804027567686419</v>
      </c>
      <c r="M386">
        <v>5.6766514076311099</v>
      </c>
      <c r="N386">
        <f>(Table2[[#This Row],[1W Return vs Nifty]]-AVERAGE(Table2[1W Return vs Nifty]))/_xlfn.STDEV.P(Table2[1W Return vs Nifty])</f>
        <v>1.032073911598973</v>
      </c>
      <c r="O386">
        <v>368.1</v>
      </c>
      <c r="P386">
        <v>382.93936992215401</v>
      </c>
      <c r="Q386">
        <v>364.81557269516401</v>
      </c>
      <c r="R386">
        <v>58.636477947992702</v>
      </c>
      <c r="S386" s="1">
        <f>(Table2[[#This Row],[Close Price]]-Table2[[#This Row],[20D EMA]])/Table2[[#This Row],[20D EMA]]</f>
        <v>0.10119532735669655</v>
      </c>
      <c r="T386" s="1">
        <f>(Table2[[#This Row],[Close Price]]-Table2[[#This Row],[50D EMA]])/Table2[[#This Row],[50D EMA]]</f>
        <v>5.8522658775987862E-2</v>
      </c>
      <c r="U386" s="1">
        <f>(Table2[[#This Row],[Close Price]]-Table2[[#This Row],[200D EMA]])/Table2[[#This Row],[200D EMA]]</f>
        <v>0.11110936686550425</v>
      </c>
      <c r="V386">
        <v>1.75861069670096</v>
      </c>
      <c r="W386">
        <v>405.45</v>
      </c>
      <c r="X386">
        <v>419.15</v>
      </c>
      <c r="Y386">
        <v>400.15</v>
      </c>
      <c r="Z386">
        <v>410.4</v>
      </c>
      <c r="AA386">
        <v>400.15</v>
      </c>
      <c r="AB386">
        <v>410.4</v>
      </c>
      <c r="AC386" s="1">
        <f>(Table2[[#This Row],[Close Price]]/Table2[[#This Row],[Day Low]])-1</f>
        <v>-2.4663953631753888E-4</v>
      </c>
      <c r="AD386" s="1">
        <f>(Table2[[#This Row],[Day High]]/Table2[[#This Row],[Close Price]])-1</f>
        <v>3.4044652769211758E-2</v>
      </c>
      <c r="AE386" s="1">
        <f>(Table2[[#This Row],[Close Price]]/Table2[[#This Row],[Current Week Low]])-1</f>
        <v>1.2995126827439751E-2</v>
      </c>
      <c r="AF386" s="1">
        <f>(Table2[[#This Row],[Current Week High]]/Table2[[#This Row],[Close Price]])-1</f>
        <v>1.2458369310472284E-2</v>
      </c>
      <c r="AG386" s="1">
        <f>(Table2[[#This Row],[Close Price]]/Table2[[#This Row],[Current Month Low]])-1</f>
        <v>1.2995126827439751E-2</v>
      </c>
      <c r="AH386" s="1">
        <f>(Table2[[#This Row],[Current Month High]]/Table2[[#This Row],[Close Price]])-1</f>
        <v>1.2458369310472284E-2</v>
      </c>
      <c r="AI386">
        <v>13.198470457629201</v>
      </c>
      <c r="AJ386">
        <v>43.970875510566501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0.03</v>
      </c>
      <c r="AM386" t="s">
        <v>3215</v>
      </c>
      <c r="AN386">
        <v>0.21</v>
      </c>
      <c r="AO386" t="s">
        <v>3215</v>
      </c>
      <c r="AP386">
        <v>0.11807251263374299</v>
      </c>
      <c r="AQ386">
        <f>(Table2[[#This Row],[Sharpe Ratio]]-AVERAGE(Table2[Sharpe Ratio]))/_xlfn.STDEV.P(Table2[Sharpe Ratio])</f>
        <v>0.68290947065701002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451</v>
      </c>
      <c r="AT386">
        <f>_xlfn.RANK.AVG(Table2[[#This Row],[6M Return vs Nifty Z-Score]],Table2[6M Return vs Nifty Z-Score])</f>
        <v>510</v>
      </c>
      <c r="AU386">
        <f>_xlfn.RANK.AVG(Table2[[#This Row],[Sharpe Ratio Z-Score]],Table2[Sharpe Ratio Z-Score])</f>
        <v>177</v>
      </c>
      <c r="AV386">
        <f>(Table2[[#This Row],[Rank 1Y]]+Table2[[#This Row],[Rank 6M]]+Table2[[#This Row],[Rank Sharpe]])/3</f>
        <v>379.33333333333331</v>
      </c>
    </row>
    <row r="387" spans="1:48" x14ac:dyDescent="0.3">
      <c r="A387" t="s">
        <v>1440</v>
      </c>
      <c r="B387" t="s">
        <v>1441</v>
      </c>
      <c r="C387" t="s">
        <v>613</v>
      </c>
      <c r="D387" t="s">
        <v>613</v>
      </c>
      <c r="E387">
        <v>7619.1504598000001</v>
      </c>
      <c r="F387">
        <v>384.7</v>
      </c>
      <c r="G387">
        <v>44.431674199323297</v>
      </c>
      <c r="H387">
        <f>(Table2[[#This Row],[1Y Return vs Nifty]]-AVERAGE(Table2[1Y Return vs Nifty]))/_xlfn.STDEV.P(Table2[1Y Return vs Nifty])</f>
        <v>0.33797011529102705</v>
      </c>
      <c r="I387">
        <v>-7.5209256931718897</v>
      </c>
      <c r="J387">
        <f>(Table2[[#This Row],[1M Return vs Nifty]]-AVERAGE(Table2[1M Return vs Nifty]))/_xlfn.STDEV.P(Table2[1M Return vs Nifty])</f>
        <v>-0.61814342239798348</v>
      </c>
      <c r="K387">
        <v>-3.5937892059815999</v>
      </c>
      <c r="L387">
        <f>(Table2[[#This Row],[6M Return vs Nifty]]-AVERAGE(Table2[6M Return vs Nifty]))/_xlfn.STDEV.P(Table2[6M Return vs Nifty])</f>
        <v>-0.44271539394202425</v>
      </c>
      <c r="M387">
        <v>-0.750999544683283</v>
      </c>
      <c r="N387">
        <f>(Table2[[#This Row],[1W Return vs Nifty]]-AVERAGE(Table2[1W Return vs Nifty]))/_xlfn.STDEV.P(Table2[1W Return vs Nifty])</f>
        <v>-0.22866423744238065</v>
      </c>
      <c r="O387">
        <v>397.4</v>
      </c>
      <c r="P387">
        <v>396.938071824953</v>
      </c>
      <c r="Q387">
        <v>354.32540663520001</v>
      </c>
      <c r="R387">
        <v>38.540442769608397</v>
      </c>
      <c r="S387" s="1">
        <f>(Table2[[#This Row],[Close Price]]-Table2[[#This Row],[20D EMA]])/Table2[[#This Row],[20D EMA]]</f>
        <v>-3.1957725213890259E-2</v>
      </c>
      <c r="T387" s="1">
        <f>(Table2[[#This Row],[Close Price]]-Table2[[#This Row],[50D EMA]])/Table2[[#This Row],[50D EMA]]</f>
        <v>-3.0831186760915986E-2</v>
      </c>
      <c r="U387" s="1">
        <f>(Table2[[#This Row],[Close Price]]-Table2[[#This Row],[200D EMA]])/Table2[[#This Row],[200D EMA]]</f>
        <v>8.572513513283711E-2</v>
      </c>
      <c r="V387">
        <v>0.55266066856801199</v>
      </c>
      <c r="W387">
        <v>378.55</v>
      </c>
      <c r="X387">
        <v>390.95</v>
      </c>
      <c r="Y387">
        <v>378.55</v>
      </c>
      <c r="Z387">
        <v>390.95</v>
      </c>
      <c r="AA387">
        <v>378.55</v>
      </c>
      <c r="AB387">
        <v>438.9</v>
      </c>
      <c r="AC387" s="1">
        <f>(Table2[[#This Row],[Close Price]]/Table2[[#This Row],[Day Low]])-1</f>
        <v>1.6246202615242344E-2</v>
      </c>
      <c r="AD387" s="1">
        <f>(Table2[[#This Row],[Day High]]/Table2[[#This Row],[Close Price]])-1</f>
        <v>1.6246425786327068E-2</v>
      </c>
      <c r="AE387" s="1">
        <f>(Table2[[#This Row],[Close Price]]/Table2[[#This Row],[Current Week Low]])-1</f>
        <v>1.6246202615242344E-2</v>
      </c>
      <c r="AF387" s="1">
        <f>(Table2[[#This Row],[Current Week High]]/Table2[[#This Row],[Close Price]])-1</f>
        <v>1.6246425786327068E-2</v>
      </c>
      <c r="AG387" s="1">
        <f>(Table2[[#This Row],[Close Price]]/Table2[[#This Row],[Current Month Low]])-1</f>
        <v>1.6246202615242344E-2</v>
      </c>
      <c r="AH387" s="1">
        <f>(Table2[[#This Row],[Current Month High]]/Table2[[#This Row],[Close Price]])-1</f>
        <v>0.14088900441902785</v>
      </c>
      <c r="AI387">
        <v>17.143228489732198</v>
      </c>
      <c r="AJ387">
        <v>78.763940520446099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-0.16</v>
      </c>
      <c r="AM387" t="s">
        <v>3214</v>
      </c>
      <c r="AN387">
        <v>-6.44</v>
      </c>
      <c r="AO387" t="s">
        <v>3214</v>
      </c>
      <c r="AP387">
        <v>1.6653601521108001E-2</v>
      </c>
      <c r="AQ387">
        <f>(Table2[[#This Row],[Sharpe Ratio]]-AVERAGE(Table2[Sharpe Ratio]))/_xlfn.STDEV.P(Table2[Sharpe Ratio])</f>
        <v>-0.48709646289691116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-1.4386494013882725</v>
      </c>
      <c r="AS387">
        <f>_xlfn.RANK.AVG(Table2[[#This Row],[1Y Return vs Nifty Z-Score]],Table2[1Y Return vs Nifty Z-Score])</f>
        <v>213</v>
      </c>
      <c r="AT387">
        <f>_xlfn.RANK.AVG(Table2[[#This Row],[6M Return vs Nifty Z-Score]],Table2[6M Return vs Nifty Z-Score])</f>
        <v>470</v>
      </c>
      <c r="AU387">
        <f>_xlfn.RANK.AVG(Table2[[#This Row],[Sharpe Ratio Z-Score]],Table2[Sharpe Ratio Z-Score])</f>
        <v>456</v>
      </c>
      <c r="AV387">
        <f>(Table2[[#This Row],[Rank 1Y]]+Table2[[#This Row],[Rank 6M]]+Table2[[#This Row],[Rank Sharpe]])/3</f>
        <v>379.66666666666669</v>
      </c>
    </row>
    <row r="388" spans="1:48" x14ac:dyDescent="0.3">
      <c r="A388" t="s">
        <v>2036</v>
      </c>
      <c r="B388" t="s">
        <v>2037</v>
      </c>
      <c r="C388" t="s">
        <v>3183</v>
      </c>
      <c r="D388" t="s">
        <v>270</v>
      </c>
      <c r="E388">
        <v>3307.1362760000002</v>
      </c>
      <c r="F388">
        <v>323</v>
      </c>
      <c r="G388">
        <v>19.679928167577302</v>
      </c>
      <c r="H388">
        <f>(Table2[[#This Row],[1Y Return vs Nifty]]-AVERAGE(Table2[1Y Return vs Nifty]))/_xlfn.STDEV.P(Table2[1Y Return vs Nifty])</f>
        <v>-7.7483953664529884E-2</v>
      </c>
      <c r="I388">
        <v>-6.9223101467932597</v>
      </c>
      <c r="J388">
        <f>(Table2[[#This Row],[1M Return vs Nifty]]-AVERAGE(Table2[1M Return vs Nifty]))/_xlfn.STDEV.P(Table2[1M Return vs Nifty])</f>
        <v>-0.56260256349503024</v>
      </c>
      <c r="K388">
        <v>19.2600295452322</v>
      </c>
      <c r="L388">
        <f>(Table2[[#This Row],[6M Return vs Nifty]]-AVERAGE(Table2[6M Return vs Nifty]))/_xlfn.STDEV.P(Table2[6M Return vs Nifty])</f>
        <v>0.27263150960662541</v>
      </c>
      <c r="M388">
        <v>-2.7751952966136599</v>
      </c>
      <c r="N388">
        <f>(Table2[[#This Row],[1W Return vs Nifty]]-AVERAGE(Table2[1W Return vs Nifty]))/_xlfn.STDEV.P(Table2[1W Return vs Nifty])</f>
        <v>-0.62569587847559316</v>
      </c>
      <c r="O388">
        <v>265.66000000000003</v>
      </c>
      <c r="P388">
        <v>327.12673664552</v>
      </c>
      <c r="Q388">
        <v>283.87230523658297</v>
      </c>
      <c r="R388">
        <v>35.360153836115103</v>
      </c>
      <c r="S388" s="1">
        <f>(Table2[[#This Row],[Close Price]]-Table2[[#This Row],[20D EMA]])/Table2[[#This Row],[20D EMA]]</f>
        <v>0.21583979522698174</v>
      </c>
      <c r="T388" s="1">
        <f>(Table2[[#This Row],[Close Price]]-Table2[[#This Row],[50D EMA]])/Table2[[#This Row],[50D EMA]]</f>
        <v>-1.2615100458730766E-2</v>
      </c>
      <c r="U388" s="1">
        <f>(Table2[[#This Row],[Close Price]]-Table2[[#This Row],[200D EMA]])/Table2[[#This Row],[200D EMA]]</f>
        <v>0.13783554803208958</v>
      </c>
      <c r="V388">
        <v>0.61389299606959602</v>
      </c>
      <c r="W388">
        <v>322.45</v>
      </c>
      <c r="X388">
        <v>332</v>
      </c>
      <c r="Y388">
        <v>317.89999999999998</v>
      </c>
      <c r="Z388">
        <v>327.8</v>
      </c>
      <c r="AA388">
        <v>317.89999999999998</v>
      </c>
      <c r="AB388">
        <v>327.8</v>
      </c>
      <c r="AC388" s="1">
        <f>(Table2[[#This Row],[Close Price]]/Table2[[#This Row],[Day Low]])-1</f>
        <v>1.7056908047758945E-3</v>
      </c>
      <c r="AD388" s="1">
        <f>(Table2[[#This Row],[Day High]]/Table2[[#This Row],[Close Price]])-1</f>
        <v>2.7863777089783381E-2</v>
      </c>
      <c r="AE388" s="1">
        <f>(Table2[[#This Row],[Close Price]]/Table2[[#This Row],[Current Week Low]])-1</f>
        <v>1.6042780748663166E-2</v>
      </c>
      <c r="AF388" s="1">
        <f>(Table2[[#This Row],[Current Week High]]/Table2[[#This Row],[Close Price]])-1</f>
        <v>1.4860681114551078E-2</v>
      </c>
      <c r="AG388" s="1">
        <f>(Table2[[#This Row],[Close Price]]/Table2[[#This Row],[Current Month Low]])-1</f>
        <v>1.6042780748663166E-2</v>
      </c>
      <c r="AH388" s="1">
        <f>(Table2[[#This Row],[Current Month High]]/Table2[[#This Row],[Close Price]])-1</f>
        <v>1.4860681114551078E-2</v>
      </c>
      <c r="AI388">
        <v>12.337461300309601</v>
      </c>
      <c r="AJ388">
        <v>71.2165385634773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</v>
      </c>
      <c r="AM388" t="s">
        <v>3216</v>
      </c>
      <c r="AN388">
        <v>-1.67</v>
      </c>
      <c r="AO388" t="s">
        <v>3214</v>
      </c>
      <c r="AP388">
        <v>-1.6354241186192001E-2</v>
      </c>
      <c r="AQ388">
        <f>(Table2[[#This Row],[Sharpe Ratio]]-AVERAGE(Table2[Sharpe Ratio]))/_xlfn.STDEV.P(Table2[Sharpe Ratio])</f>
        <v>-0.86788710043851502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321</v>
      </c>
      <c r="AT388">
        <f>_xlfn.RANK.AVG(Table2[[#This Row],[6M Return vs Nifty Z-Score]],Table2[6M Return vs Nifty Z-Score])</f>
        <v>225</v>
      </c>
      <c r="AU388">
        <f>_xlfn.RANK.AVG(Table2[[#This Row],[Sharpe Ratio Z-Score]],Table2[Sharpe Ratio Z-Score])</f>
        <v>595</v>
      </c>
      <c r="AV388">
        <f>(Table2[[#This Row],[Rank 1Y]]+Table2[[#This Row],[Rank 6M]]+Table2[[#This Row],[Rank Sharpe]])/3</f>
        <v>380.33333333333331</v>
      </c>
    </row>
    <row r="389" spans="1:48" x14ac:dyDescent="0.3">
      <c r="A389" t="s">
        <v>310</v>
      </c>
      <c r="B389" t="s">
        <v>311</v>
      </c>
      <c r="C389" t="s">
        <v>3169</v>
      </c>
      <c r="D389" t="s">
        <v>228</v>
      </c>
      <c r="E389">
        <v>91840.060158299995</v>
      </c>
      <c r="F389">
        <v>4299.3</v>
      </c>
      <c r="G389">
        <v>30.132861324706099</v>
      </c>
      <c r="H389">
        <f>(Table2[[#This Row],[1Y Return vs Nifty]]-AVERAGE(Table2[1Y Return vs Nifty]))/_xlfn.STDEV.P(Table2[1Y Return vs Nifty])</f>
        <v>9.7966845122745741E-2</v>
      </c>
      <c r="I389">
        <v>-3.1717195735728398</v>
      </c>
      <c r="J389">
        <f>(Table2[[#This Row],[1M Return vs Nifty]]-AVERAGE(Table2[1M Return vs Nifty]))/_xlfn.STDEV.P(Table2[1M Return vs Nifty])</f>
        <v>-0.21461457171938225</v>
      </c>
      <c r="K389">
        <v>-2.0194252381622202</v>
      </c>
      <c r="L389">
        <f>(Table2[[#This Row],[6M Return vs Nifty]]-AVERAGE(Table2[6M Return vs Nifty]))/_xlfn.STDEV.P(Table2[6M Return vs Nifty])</f>
        <v>-0.39343626025770967</v>
      </c>
      <c r="M389">
        <v>1.4592219354528999</v>
      </c>
      <c r="N389">
        <f>(Table2[[#This Row],[1W Return vs Nifty]]-AVERAGE(Table2[1W Return vs Nifty]))/_xlfn.STDEV.P(Table2[1W Return vs Nifty])</f>
        <v>0.20485503087367476</v>
      </c>
      <c r="O389">
        <v>4407.75</v>
      </c>
      <c r="P389">
        <v>4312.9365653742998</v>
      </c>
      <c r="Q389">
        <v>3822.3964900136798</v>
      </c>
      <c r="R389">
        <v>33.098124413520502</v>
      </c>
      <c r="S389" s="1">
        <f>(Table2[[#This Row],[Close Price]]-Table2[[#This Row],[20D EMA]])/Table2[[#This Row],[20D EMA]]</f>
        <v>-2.4604389994895313E-2</v>
      </c>
      <c r="T389" s="1">
        <f>(Table2[[#This Row],[Close Price]]-Table2[[#This Row],[50D EMA]])/Table2[[#This Row],[50D EMA]]</f>
        <v>-3.1617820405193354E-3</v>
      </c>
      <c r="U389" s="1">
        <f>(Table2[[#This Row],[Close Price]]-Table2[[#This Row],[200D EMA]])/Table2[[#This Row],[200D EMA]]</f>
        <v>0.12476557867093835</v>
      </c>
      <c r="V389">
        <v>0.75782281141795105</v>
      </c>
      <c r="W389">
        <v>4275.55</v>
      </c>
      <c r="X389">
        <v>4420</v>
      </c>
      <c r="Y389">
        <v>4275.55</v>
      </c>
      <c r="Z389">
        <v>4420</v>
      </c>
      <c r="AA389">
        <v>4275.55</v>
      </c>
      <c r="AB389">
        <v>4546.2</v>
      </c>
      <c r="AC389" s="1">
        <f>(Table2[[#This Row],[Close Price]]/Table2[[#This Row],[Day Low]])-1</f>
        <v>5.5548408976622277E-3</v>
      </c>
      <c r="AD389" s="1">
        <f>(Table2[[#This Row],[Day High]]/Table2[[#This Row],[Close Price]])-1</f>
        <v>2.8074337682878481E-2</v>
      </c>
      <c r="AE389" s="1">
        <f>(Table2[[#This Row],[Close Price]]/Table2[[#This Row],[Current Week Low]])-1</f>
        <v>5.5548408976622277E-3</v>
      </c>
      <c r="AF389" s="1">
        <f>(Table2[[#This Row],[Current Week High]]/Table2[[#This Row],[Close Price]])-1</f>
        <v>2.8074337682878481E-2</v>
      </c>
      <c r="AG389" s="1">
        <f>(Table2[[#This Row],[Close Price]]/Table2[[#This Row],[Current Month Low]])-1</f>
        <v>5.5548408976622277E-3</v>
      </c>
      <c r="AH389" s="1">
        <f>(Table2[[#This Row],[Current Month High]]/Table2[[#This Row],[Close Price]])-1</f>
        <v>5.7427953387760633E-2</v>
      </c>
      <c r="AI389">
        <v>5.7427953387760597</v>
      </c>
      <c r="AJ389">
        <v>64.220779220779207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-0.01</v>
      </c>
      <c r="AM389" t="s">
        <v>3214</v>
      </c>
      <c r="AN389">
        <v>-1.98</v>
      </c>
      <c r="AO389" t="s">
        <v>3214</v>
      </c>
      <c r="AP389">
        <v>3.1183484884772999E-2</v>
      </c>
      <c r="AQ389">
        <f>(Table2[[#This Row],[Sharpe Ratio]]-AVERAGE(Table2[Sharpe Ratio]))/_xlfn.STDEV.P(Table2[Sharpe Ratio])</f>
        <v>-0.31947437385225219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-0.62470332983292365</v>
      </c>
      <c r="AS389">
        <f>_xlfn.RANK.AVG(Table2[[#This Row],[1Y Return vs Nifty Z-Score]],Table2[1Y Return vs Nifty Z-Score])</f>
        <v>269</v>
      </c>
      <c r="AT389">
        <f>_xlfn.RANK.AVG(Table2[[#This Row],[6M Return vs Nifty Z-Score]],Table2[6M Return vs Nifty Z-Score])</f>
        <v>452</v>
      </c>
      <c r="AU389">
        <f>_xlfn.RANK.AVG(Table2[[#This Row],[Sharpe Ratio Z-Score]],Table2[Sharpe Ratio Z-Score])</f>
        <v>421</v>
      </c>
      <c r="AV389">
        <f>(Table2[[#This Row],[Rank 1Y]]+Table2[[#This Row],[Rank 6M]]+Table2[[#This Row],[Rank Sharpe]])/3</f>
        <v>380.66666666666669</v>
      </c>
    </row>
    <row r="390" spans="1:48" x14ac:dyDescent="0.3">
      <c r="A390" t="s">
        <v>1110</v>
      </c>
      <c r="B390" t="s">
        <v>1111</v>
      </c>
      <c r="C390" t="s">
        <v>3172</v>
      </c>
      <c r="D390" t="s">
        <v>46</v>
      </c>
      <c r="E390">
        <v>11898.999078782999</v>
      </c>
      <c r="F390">
        <v>211.71</v>
      </c>
      <c r="G390">
        <v>14.1239906556411</v>
      </c>
      <c r="H390">
        <f>(Table2[[#This Row],[1Y Return vs Nifty]]-AVERAGE(Table2[1Y Return vs Nifty]))/_xlfn.STDEV.P(Table2[1Y Return vs Nifty])</f>
        <v>-0.17073946958798106</v>
      </c>
      <c r="I390">
        <v>-8.1214479104298594</v>
      </c>
      <c r="J390">
        <f>(Table2[[#This Row],[1M Return vs Nifty]]-AVERAGE(Table2[1M Return vs Nifty]))/_xlfn.STDEV.P(Table2[1M Return vs Nifty])</f>
        <v>-0.6738611863929016</v>
      </c>
      <c r="K390">
        <v>-15.148755066837699</v>
      </c>
      <c r="L390">
        <f>(Table2[[#This Row],[6M Return vs Nifty]]-AVERAGE(Table2[6M Return vs Nifty]))/_xlfn.STDEV.P(Table2[6M Return vs Nifty])</f>
        <v>-0.8043971390873409</v>
      </c>
      <c r="M390">
        <v>0.118118929057555</v>
      </c>
      <c r="N390">
        <f>(Table2[[#This Row],[1W Return vs Nifty]]-AVERAGE(Table2[1W Return vs Nifty]))/_xlfn.STDEV.P(Table2[1W Return vs Nifty])</f>
        <v>-5.819281265427316E-2</v>
      </c>
      <c r="O390">
        <v>215.86</v>
      </c>
      <c r="P390">
        <v>224.76578910530699</v>
      </c>
      <c r="Q390">
        <v>216.44573605173301</v>
      </c>
      <c r="R390">
        <v>44.158854458941903</v>
      </c>
      <c r="S390" s="1">
        <f>(Table2[[#This Row],[Close Price]]-Table2[[#This Row],[20D EMA]])/Table2[[#This Row],[20D EMA]]</f>
        <v>-1.9225423885851967E-2</v>
      </c>
      <c r="T390" s="1">
        <f>(Table2[[#This Row],[Close Price]]-Table2[[#This Row],[50D EMA]])/Table2[[#This Row],[50D EMA]]</f>
        <v>-5.8086193442855767E-2</v>
      </c>
      <c r="U390" s="1">
        <f>(Table2[[#This Row],[Close Price]]-Table2[[#This Row],[200D EMA]])/Table2[[#This Row],[200D EMA]]</f>
        <v>-2.1879553453532131E-2</v>
      </c>
      <c r="V390">
        <v>0.56300337198639705</v>
      </c>
      <c r="W390">
        <v>208.6</v>
      </c>
      <c r="X390">
        <v>213.3</v>
      </c>
      <c r="Y390">
        <v>208.6</v>
      </c>
      <c r="Z390">
        <v>213.3</v>
      </c>
      <c r="AA390">
        <v>202.32</v>
      </c>
      <c r="AB390">
        <v>228.7</v>
      </c>
      <c r="AC390" s="1">
        <f>(Table2[[#This Row],[Close Price]]/Table2[[#This Row],[Day Low]])-1</f>
        <v>1.4908916586769072E-2</v>
      </c>
      <c r="AD390" s="1">
        <f>(Table2[[#This Row],[Day High]]/Table2[[#This Row],[Close Price]])-1</f>
        <v>7.5102734873175869E-3</v>
      </c>
      <c r="AE390" s="1">
        <f>(Table2[[#This Row],[Close Price]]/Table2[[#This Row],[Current Week Low]])-1</f>
        <v>1.4908916586769072E-2</v>
      </c>
      <c r="AF390" s="1">
        <f>(Table2[[#This Row],[Current Week High]]/Table2[[#This Row],[Close Price]])-1</f>
        <v>7.5102734873175869E-3</v>
      </c>
      <c r="AG390" s="1">
        <f>(Table2[[#This Row],[Close Price]]/Table2[[#This Row],[Current Month Low]])-1</f>
        <v>4.6411625148280011E-2</v>
      </c>
      <c r="AH390" s="1">
        <f>(Table2[[#This Row],[Current Month High]]/Table2[[#This Row],[Close Price]])-1</f>
        <v>8.0251287138066063E-2</v>
      </c>
      <c r="AI390">
        <v>43.545415899107198</v>
      </c>
      <c r="AJ390">
        <v>81.803349076857003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-0.28999999999999998</v>
      </c>
      <c r="AM390" t="s">
        <v>3214</v>
      </c>
      <c r="AN390">
        <v>-6.7</v>
      </c>
      <c r="AO390" t="s">
        <v>3214</v>
      </c>
      <c r="AP390">
        <v>0.102782426902552</v>
      </c>
      <c r="AQ390">
        <f>(Table2[[#This Row],[Sharpe Ratio]]-AVERAGE(Table2[Sharpe Ratio]))/_xlfn.STDEV.P(Table2[Sharpe Ratio])</f>
        <v>0.5065174069503342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345</v>
      </c>
      <c r="AT390">
        <f>_xlfn.RANK.AVG(Table2[[#This Row],[6M Return vs Nifty Z-Score]],Table2[6M Return vs Nifty Z-Score])</f>
        <v>584</v>
      </c>
      <c r="AU390">
        <f>_xlfn.RANK.AVG(Table2[[#This Row],[Sharpe Ratio Z-Score]],Table2[Sharpe Ratio Z-Score])</f>
        <v>219</v>
      </c>
      <c r="AV390">
        <f>(Table2[[#This Row],[Rank 1Y]]+Table2[[#This Row],[Rank 6M]]+Table2[[#This Row],[Rank Sharpe]])/3</f>
        <v>382.66666666666669</v>
      </c>
    </row>
    <row r="391" spans="1:48" x14ac:dyDescent="0.3">
      <c r="A391" t="s">
        <v>1319</v>
      </c>
      <c r="B391" t="s">
        <v>1320</v>
      </c>
      <c r="C391" t="s">
        <v>3173</v>
      </c>
      <c r="D391" t="s">
        <v>54</v>
      </c>
      <c r="E391">
        <v>8784.4180822199996</v>
      </c>
      <c r="F391">
        <v>539.54999999999995</v>
      </c>
      <c r="G391">
        <v>8.2039102241680499</v>
      </c>
      <c r="H391">
        <f>(Table2[[#This Row],[1Y Return vs Nifty]]-AVERAGE(Table2[1Y Return vs Nifty]))/_xlfn.STDEV.P(Table2[1Y Return vs Nifty])</f>
        <v>-0.27010706574241489</v>
      </c>
      <c r="I391">
        <v>-0.37694652118036398</v>
      </c>
      <c r="J391">
        <f>(Table2[[#This Row],[1M Return vs Nifty]]-AVERAGE(Table2[1M Return vs Nifty]))/_xlfn.STDEV.P(Table2[1M Return vs Nifty])</f>
        <v>4.4690581158364169E-2</v>
      </c>
      <c r="K391">
        <v>8.7733222799232404</v>
      </c>
      <c r="L391">
        <f>(Table2[[#This Row],[6M Return vs Nifty]]-AVERAGE(Table2[6M Return vs Nifty]))/_xlfn.STDEV.P(Table2[6M Return vs Nifty])</f>
        <v>-5.5612695544492649E-2</v>
      </c>
      <c r="M391">
        <v>-3.5646088562226899</v>
      </c>
      <c r="N391">
        <f>(Table2[[#This Row],[1W Return vs Nifty]]-AVERAGE(Table2[1W Return vs Nifty]))/_xlfn.STDEV.P(Table2[1W Return vs Nifty])</f>
        <v>-0.78053374962839417</v>
      </c>
      <c r="O391">
        <v>555.78</v>
      </c>
      <c r="P391">
        <v>536.10823540962303</v>
      </c>
      <c r="Q391">
        <v>471.43494448451003</v>
      </c>
      <c r="R391">
        <v>36.441157344879898</v>
      </c>
      <c r="S391" s="1">
        <f>(Table2[[#This Row],[Close Price]]-Table2[[#This Row],[20D EMA]])/Table2[[#This Row],[20D EMA]]</f>
        <v>-2.9202202310266687E-2</v>
      </c>
      <c r="T391" s="1">
        <f>(Table2[[#This Row],[Close Price]]-Table2[[#This Row],[50D EMA]])/Table2[[#This Row],[50D EMA]]</f>
        <v>6.4199062111910633E-3</v>
      </c>
      <c r="U391" s="1">
        <f>(Table2[[#This Row],[Close Price]]-Table2[[#This Row],[200D EMA]])/Table2[[#This Row],[200D EMA]]</f>
        <v>0.14448452816744473</v>
      </c>
      <c r="V391">
        <v>0.59362032473549298</v>
      </c>
      <c r="W391">
        <v>534.1</v>
      </c>
      <c r="X391">
        <v>548</v>
      </c>
      <c r="Y391">
        <v>534.1</v>
      </c>
      <c r="Z391">
        <v>548</v>
      </c>
      <c r="AA391">
        <v>534.1</v>
      </c>
      <c r="AB391">
        <v>658.85</v>
      </c>
      <c r="AC391" s="1">
        <f>(Table2[[#This Row],[Close Price]]/Table2[[#This Row],[Day Low]])-1</f>
        <v>1.0204081632652962E-2</v>
      </c>
      <c r="AD391" s="1">
        <f>(Table2[[#This Row],[Day High]]/Table2[[#This Row],[Close Price]])-1</f>
        <v>1.5661199147437799E-2</v>
      </c>
      <c r="AE391" s="1">
        <f>(Table2[[#This Row],[Close Price]]/Table2[[#This Row],[Current Week Low]])-1</f>
        <v>1.0204081632652962E-2</v>
      </c>
      <c r="AF391" s="1">
        <f>(Table2[[#This Row],[Current Week High]]/Table2[[#This Row],[Close Price]])-1</f>
        <v>1.5661199147437799E-2</v>
      </c>
      <c r="AG391" s="1">
        <f>(Table2[[#This Row],[Close Price]]/Table2[[#This Row],[Current Month Low]])-1</f>
        <v>1.0204081632652962E-2</v>
      </c>
      <c r="AH391" s="1">
        <f>(Table2[[#This Row],[Current Month High]]/Table2[[#This Row],[Close Price]])-1</f>
        <v>0.22111018441293684</v>
      </c>
      <c r="AI391">
        <v>22.111018441293599</v>
      </c>
      <c r="AJ391">
        <v>57.165744247014203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-0.05</v>
      </c>
      <c r="AM391" t="s">
        <v>3214</v>
      </c>
      <c r="AN391">
        <v>-11.93</v>
      </c>
      <c r="AO391" t="s">
        <v>3214</v>
      </c>
      <c r="AP391">
        <v>2.7284954174194999E-2</v>
      </c>
      <c r="AQ391">
        <f>(Table2[[#This Row],[Sharpe Ratio]]-AVERAGE(Table2[Sharpe Ratio]))/_xlfn.STDEV.P(Table2[Sharpe Ratio])</f>
        <v>-0.36444926081837925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-1.4260121905753167</v>
      </c>
      <c r="AS391">
        <f>_xlfn.RANK.AVG(Table2[[#This Row],[1Y Return vs Nifty Z-Score]],Table2[1Y Return vs Nifty Z-Score])</f>
        <v>382</v>
      </c>
      <c r="AT391">
        <f>_xlfn.RANK.AVG(Table2[[#This Row],[6M Return vs Nifty Z-Score]],Table2[6M Return vs Nifty Z-Score])</f>
        <v>334</v>
      </c>
      <c r="AU391">
        <f>_xlfn.RANK.AVG(Table2[[#This Row],[Sharpe Ratio Z-Score]],Table2[Sharpe Ratio Z-Score])</f>
        <v>434</v>
      </c>
      <c r="AV391">
        <f>(Table2[[#This Row],[Rank 1Y]]+Table2[[#This Row],[Rank 6M]]+Table2[[#This Row],[Rank Sharpe]])/3</f>
        <v>383.33333333333331</v>
      </c>
    </row>
    <row r="392" spans="1:48" x14ac:dyDescent="0.3">
      <c r="A392" t="s">
        <v>402</v>
      </c>
      <c r="B392" t="s">
        <v>403</v>
      </c>
      <c r="C392" t="s">
        <v>3171</v>
      </c>
      <c r="D392" t="s">
        <v>404</v>
      </c>
      <c r="E392">
        <v>60940.023528284997</v>
      </c>
      <c r="F392">
        <v>1683.45</v>
      </c>
      <c r="G392">
        <v>4.7592547233216296</v>
      </c>
      <c r="H392">
        <f>(Table2[[#This Row],[1Y Return vs Nifty]]-AVERAGE(Table2[1Y Return vs Nifty]))/_xlfn.STDEV.P(Table2[1Y Return vs Nifty])</f>
        <v>-0.32792505329534549</v>
      </c>
      <c r="I392">
        <v>-13.7921612179204</v>
      </c>
      <c r="J392">
        <f>(Table2[[#This Row],[1M Return vs Nifty]]-AVERAGE(Table2[1M Return vs Nifty]))/_xlfn.STDEV.P(Table2[1M Return vs Nifty])</f>
        <v>-1.200002362638295</v>
      </c>
      <c r="K392">
        <v>5.74732380088812</v>
      </c>
      <c r="L392">
        <f>(Table2[[#This Row],[6M Return vs Nifty]]-AVERAGE(Table2[6M Return vs Nifty]))/_xlfn.STDEV.P(Table2[6M Return vs Nifty])</f>
        <v>-0.15032941075453735</v>
      </c>
      <c r="M392">
        <v>-1.85029915497097</v>
      </c>
      <c r="N392">
        <f>(Table2[[#This Row],[1W Return vs Nifty]]-AVERAGE(Table2[1W Return vs Nifty]))/_xlfn.STDEV.P(Table2[1W Return vs Nifty])</f>
        <v>-0.44428405970683493</v>
      </c>
      <c r="O392">
        <v>1788.63</v>
      </c>
      <c r="P392">
        <v>1774.2084265475</v>
      </c>
      <c r="Q392">
        <v>1588.5317278458101</v>
      </c>
      <c r="R392">
        <v>18.5975924062401</v>
      </c>
      <c r="S392" s="1">
        <f>(Table2[[#This Row],[Close Price]]-Table2[[#This Row],[20D EMA]])/Table2[[#This Row],[20D EMA]]</f>
        <v>-5.8804783549420536E-2</v>
      </c>
      <c r="T392" s="1">
        <f>(Table2[[#This Row],[Close Price]]-Table2[[#This Row],[50D EMA]])/Table2[[#This Row],[50D EMA]]</f>
        <v>-5.1154320534995024E-2</v>
      </c>
      <c r="U392" s="1">
        <f>(Table2[[#This Row],[Close Price]]-Table2[[#This Row],[200D EMA]])/Table2[[#This Row],[200D EMA]]</f>
        <v>5.9752204183486805E-2</v>
      </c>
      <c r="V392">
        <v>0.486911913765253</v>
      </c>
      <c r="W392">
        <v>1664</v>
      </c>
      <c r="X392">
        <v>1715.55</v>
      </c>
      <c r="Y392">
        <v>1664</v>
      </c>
      <c r="Z392">
        <v>1715.55</v>
      </c>
      <c r="AA392">
        <v>1664</v>
      </c>
      <c r="AB392">
        <v>1992.2</v>
      </c>
      <c r="AC392" s="1">
        <f>(Table2[[#This Row],[Close Price]]/Table2[[#This Row],[Day Low]])-1</f>
        <v>1.1688701923076916E-2</v>
      </c>
      <c r="AD392" s="1">
        <f>(Table2[[#This Row],[Day High]]/Table2[[#This Row],[Close Price]])-1</f>
        <v>1.9067985387151376E-2</v>
      </c>
      <c r="AE392" s="1">
        <f>(Table2[[#This Row],[Close Price]]/Table2[[#This Row],[Current Week Low]])-1</f>
        <v>1.1688701923076916E-2</v>
      </c>
      <c r="AF392" s="1">
        <f>(Table2[[#This Row],[Current Week High]]/Table2[[#This Row],[Close Price]])-1</f>
        <v>1.9067985387151376E-2</v>
      </c>
      <c r="AG392" s="1">
        <f>(Table2[[#This Row],[Close Price]]/Table2[[#This Row],[Current Month Low]])-1</f>
        <v>1.1688701923076916E-2</v>
      </c>
      <c r="AH392" s="1">
        <f>(Table2[[#This Row],[Current Month High]]/Table2[[#This Row],[Close Price]])-1</f>
        <v>0.18340313047610568</v>
      </c>
      <c r="AI392">
        <v>18.340313047610501</v>
      </c>
      <c r="AJ392">
        <v>43.890764562588103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-0.06</v>
      </c>
      <c r="AM392" t="s">
        <v>3214</v>
      </c>
      <c r="AN392">
        <v>-12.84</v>
      </c>
      <c r="AO392" t="s">
        <v>3214</v>
      </c>
      <c r="AP392">
        <v>4.3419896963996001E-2</v>
      </c>
      <c r="AQ392">
        <f>(Table2[[#This Row],[Sharpe Ratio]]-AVERAGE(Table2[Sharpe Ratio]))/_xlfn.STDEV.P(Table2[Sharpe Ratio])</f>
        <v>-0.17831061473634327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-2.3008515011313562</v>
      </c>
      <c r="AS392">
        <f>_xlfn.RANK.AVG(Table2[[#This Row],[1Y Return vs Nifty Z-Score]],Table2[1Y Return vs Nifty Z-Score])</f>
        <v>406</v>
      </c>
      <c r="AT392">
        <f>_xlfn.RANK.AVG(Table2[[#This Row],[6M Return vs Nifty Z-Score]],Table2[6M Return vs Nifty Z-Score])</f>
        <v>362</v>
      </c>
      <c r="AU392">
        <f>_xlfn.RANK.AVG(Table2[[#This Row],[Sharpe Ratio Z-Score]],Table2[Sharpe Ratio Z-Score])</f>
        <v>386</v>
      </c>
      <c r="AV392">
        <f>(Table2[[#This Row],[Rank 1Y]]+Table2[[#This Row],[Rank 6M]]+Table2[[#This Row],[Rank Sharpe]])/3</f>
        <v>384.66666666666669</v>
      </c>
    </row>
    <row r="393" spans="1:48" x14ac:dyDescent="0.3">
      <c r="A393" t="s">
        <v>2098</v>
      </c>
      <c r="B393" t="s">
        <v>2099</v>
      </c>
      <c r="C393" t="s">
        <v>3167</v>
      </c>
      <c r="D393" t="s">
        <v>65</v>
      </c>
      <c r="E393">
        <v>3056.14240879</v>
      </c>
      <c r="F393">
        <v>231.1</v>
      </c>
      <c r="G393">
        <v>6.3333476078819899</v>
      </c>
      <c r="H393">
        <f>(Table2[[#This Row],[1Y Return vs Nifty]]-AVERAGE(Table2[1Y Return vs Nifty]))/_xlfn.STDEV.P(Table2[1Y Return vs Nifty])</f>
        <v>-0.30150415785767276</v>
      </c>
      <c r="I393">
        <v>-12.278301942866999</v>
      </c>
      <c r="J393">
        <f>(Table2[[#This Row],[1M Return vs Nifty]]-AVERAGE(Table2[1M Return vs Nifty]))/_xlfn.STDEV.P(Table2[1M Return vs Nifty])</f>
        <v>-1.0595431899634078</v>
      </c>
      <c r="K393">
        <v>11.688485735231399</v>
      </c>
      <c r="L393">
        <f>(Table2[[#This Row],[6M Return vs Nifty]]-AVERAGE(Table2[6M Return vs Nifty]))/_xlfn.STDEV.P(Table2[6M Return vs Nifty])</f>
        <v>3.5634774902087205E-2</v>
      </c>
      <c r="M393">
        <v>-1.63915304149193</v>
      </c>
      <c r="N393">
        <f>(Table2[[#This Row],[1W Return vs Nifty]]-AVERAGE(Table2[1W Return vs Nifty]))/_xlfn.STDEV.P(Table2[1W Return vs Nifty])</f>
        <v>-0.4028692470078053</v>
      </c>
      <c r="O393">
        <v>202.15</v>
      </c>
      <c r="P393">
        <v>242.97733797981999</v>
      </c>
      <c r="Q393">
        <v>214.28336373052699</v>
      </c>
      <c r="R393">
        <v>27.9465843384606</v>
      </c>
      <c r="S393" s="1">
        <f>(Table2[[#This Row],[Close Price]]-Table2[[#This Row],[20D EMA]])/Table2[[#This Row],[20D EMA]]</f>
        <v>0.14321048726193414</v>
      </c>
      <c r="T393" s="1">
        <f>(Table2[[#This Row],[Close Price]]-Table2[[#This Row],[50D EMA]])/Table2[[#This Row],[50D EMA]]</f>
        <v>-4.8882492822464159E-2</v>
      </c>
      <c r="U393" s="1">
        <f>(Table2[[#This Row],[Close Price]]-Table2[[#This Row],[200D EMA]])/Table2[[#This Row],[200D EMA]]</f>
        <v>7.8478496775049908E-2</v>
      </c>
      <c r="V393">
        <v>0.250305262490089</v>
      </c>
      <c r="W393">
        <v>228.6</v>
      </c>
      <c r="X393">
        <v>235</v>
      </c>
      <c r="Y393">
        <v>229.8</v>
      </c>
      <c r="Z393">
        <v>236</v>
      </c>
      <c r="AA393">
        <v>229.8</v>
      </c>
      <c r="AB393">
        <v>236</v>
      </c>
      <c r="AC393" s="1">
        <f>(Table2[[#This Row],[Close Price]]/Table2[[#This Row],[Day Low]])-1</f>
        <v>1.0936132983377034E-2</v>
      </c>
      <c r="AD393" s="1">
        <f>(Table2[[#This Row],[Day High]]/Table2[[#This Row],[Close Price]])-1</f>
        <v>1.6875811337083491E-2</v>
      </c>
      <c r="AE393" s="1">
        <f>(Table2[[#This Row],[Close Price]]/Table2[[#This Row],[Current Week Low]])-1</f>
        <v>5.6570931244559475E-3</v>
      </c>
      <c r="AF393" s="1">
        <f>(Table2[[#This Row],[Current Week High]]/Table2[[#This Row],[Close Price]])-1</f>
        <v>2.1202942449156215E-2</v>
      </c>
      <c r="AG393" s="1">
        <f>(Table2[[#This Row],[Close Price]]/Table2[[#This Row],[Current Month Low]])-1</f>
        <v>5.6570931244559475E-3</v>
      </c>
      <c r="AH393" s="1">
        <f>(Table2[[#This Row],[Current Month High]]/Table2[[#This Row],[Close Price]])-1</f>
        <v>2.1202942449156215E-2</v>
      </c>
      <c r="AI393">
        <v>27.022933794894001</v>
      </c>
      <c r="AJ393">
        <v>48.712998712998697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</v>
      </c>
      <c r="AM393" t="s">
        <v>3216</v>
      </c>
      <c r="AN393">
        <v>-4.2699999999999996</v>
      </c>
      <c r="AO393" t="s">
        <v>3214</v>
      </c>
      <c r="AP393">
        <v>1.6318467137588999E-2</v>
      </c>
      <c r="AQ393">
        <f>(Table2[[#This Row],[Sharpe Ratio]]-AVERAGE(Table2[Sharpe Ratio]))/_xlfn.STDEV.P(Table2[Sharpe Ratio])</f>
        <v>-0.49096269664911241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393</v>
      </c>
      <c r="AT393">
        <f>_xlfn.RANK.AVG(Table2[[#This Row],[6M Return vs Nifty Z-Score]],Table2[6M Return vs Nifty Z-Score])</f>
        <v>305</v>
      </c>
      <c r="AU393">
        <f>_xlfn.RANK.AVG(Table2[[#This Row],[Sharpe Ratio Z-Score]],Table2[Sharpe Ratio Z-Score])</f>
        <v>459</v>
      </c>
      <c r="AV393">
        <f>(Table2[[#This Row],[Rank 1Y]]+Table2[[#This Row],[Rank 6M]]+Table2[[#This Row],[Rank Sharpe]])/3</f>
        <v>385.66666666666669</v>
      </c>
    </row>
    <row r="394" spans="1:48" x14ac:dyDescent="0.3">
      <c r="A394" t="s">
        <v>929</v>
      </c>
      <c r="B394" t="s">
        <v>930</v>
      </c>
      <c r="C394" t="s">
        <v>3172</v>
      </c>
      <c r="D394" t="s">
        <v>507</v>
      </c>
      <c r="E394">
        <v>16597.651335089999</v>
      </c>
      <c r="F394">
        <v>345.35</v>
      </c>
      <c r="G394">
        <v>15.0054108894251</v>
      </c>
      <c r="H394">
        <f>(Table2[[#This Row],[1Y Return vs Nifty]]-AVERAGE(Table2[1Y Return vs Nifty]))/_xlfn.STDEV.P(Table2[1Y Return vs Nifty])</f>
        <v>-0.15594497298496746</v>
      </c>
      <c r="I394">
        <v>-47.7044815471288</v>
      </c>
      <c r="J394">
        <f>(Table2[[#This Row],[1M Return vs Nifty]]-AVERAGE(Table2[1M Return vs Nifty]))/_xlfn.STDEV.P(Table2[1M Return vs Nifty])</f>
        <v>-4.3464615715091783</v>
      </c>
      <c r="K394">
        <v>-15.342984972784</v>
      </c>
      <c r="L394">
        <f>(Table2[[#This Row],[6M Return vs Nifty]]-AVERAGE(Table2[6M Return vs Nifty]))/_xlfn.STDEV.P(Table2[6M Return vs Nifty])</f>
        <v>-0.81047672531788506</v>
      </c>
      <c r="M394">
        <v>-3.85417050387594</v>
      </c>
      <c r="N394">
        <f>(Table2[[#This Row],[1W Return vs Nifty]]-AVERAGE(Table2[1W Return vs Nifty]))/_xlfn.STDEV.P(Table2[1W Return vs Nifty])</f>
        <v>-0.83732921322840126</v>
      </c>
      <c r="O394">
        <v>349.32</v>
      </c>
      <c r="P394">
        <v>345.88662493589197</v>
      </c>
      <c r="Q394">
        <v>325.404990138252</v>
      </c>
      <c r="R394">
        <v>44.121169496480697</v>
      </c>
      <c r="S394" s="1">
        <f>(Table2[[#This Row],[Close Price]]-Table2[[#This Row],[20D EMA]])/Table2[[#This Row],[20D EMA]]</f>
        <v>-1.1364937593037817E-2</v>
      </c>
      <c r="T394" s="1">
        <f>(Table2[[#This Row],[Close Price]]-Table2[[#This Row],[50D EMA]])/Table2[[#This Row],[50D EMA]]</f>
        <v>-1.551447489452391E-3</v>
      </c>
      <c r="U394" s="1">
        <f>(Table2[[#This Row],[Close Price]]-Table2[[#This Row],[200D EMA]])/Table2[[#This Row],[200D EMA]]</f>
        <v>6.1292882611524047E-2</v>
      </c>
      <c r="V394">
        <v>0.79456133269412299</v>
      </c>
      <c r="W394">
        <v>342.75</v>
      </c>
      <c r="X394">
        <v>353.5</v>
      </c>
      <c r="Y394">
        <v>342.75</v>
      </c>
      <c r="Z394">
        <v>353.5</v>
      </c>
      <c r="AA394">
        <v>295.5</v>
      </c>
      <c r="AB394">
        <v>384</v>
      </c>
      <c r="AC394" s="1">
        <f>(Table2[[#This Row],[Close Price]]/Table2[[#This Row],[Day Low]])-1</f>
        <v>7.5857038657913822E-3</v>
      </c>
      <c r="AD394" s="1">
        <f>(Table2[[#This Row],[Day High]]/Table2[[#This Row],[Close Price]])-1</f>
        <v>2.3599247140581925E-2</v>
      </c>
      <c r="AE394" s="1">
        <f>(Table2[[#This Row],[Close Price]]/Table2[[#This Row],[Current Week Low]])-1</f>
        <v>7.5857038657913822E-3</v>
      </c>
      <c r="AF394" s="1">
        <f>(Table2[[#This Row],[Current Week High]]/Table2[[#This Row],[Close Price]])-1</f>
        <v>2.3599247140581925E-2</v>
      </c>
      <c r="AG394" s="1">
        <f>(Table2[[#This Row],[Close Price]]/Table2[[#This Row],[Current Month Low]])-1</f>
        <v>0.16869712351945854</v>
      </c>
      <c r="AH394" s="1">
        <f>(Table2[[#This Row],[Current Month High]]/Table2[[#This Row],[Close Price]])-1</f>
        <v>0.11191544809613418</v>
      </c>
      <c r="AI394">
        <v>19.5815839003909</v>
      </c>
      <c r="AJ394">
        <v>59.7733055748322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-7.0000000000000007E-2</v>
      </c>
      <c r="AM394" t="s">
        <v>3214</v>
      </c>
      <c r="AN394">
        <v>1.36</v>
      </c>
      <c r="AO394" t="s">
        <v>3215</v>
      </c>
      <c r="AP394">
        <v>9.7064182434701995E-2</v>
      </c>
      <c r="AQ394">
        <f>(Table2[[#This Row],[Sharpe Ratio]]-AVERAGE(Table2[Sharpe Ratio]))/_xlfn.STDEV.P(Table2[Sharpe Ratio])</f>
        <v>0.44054963147830101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-5.7096628515621317</v>
      </c>
      <c r="AS394">
        <f>_xlfn.RANK.AVG(Table2[[#This Row],[1Y Return vs Nifty Z-Score]],Table2[1Y Return vs Nifty Z-Score])</f>
        <v>338</v>
      </c>
      <c r="AT394">
        <f>_xlfn.RANK.AVG(Table2[[#This Row],[6M Return vs Nifty Z-Score]],Table2[6M Return vs Nifty Z-Score])</f>
        <v>591</v>
      </c>
      <c r="AU394">
        <f>_xlfn.RANK.AVG(Table2[[#This Row],[Sharpe Ratio Z-Score]],Table2[Sharpe Ratio Z-Score])</f>
        <v>229</v>
      </c>
      <c r="AV394">
        <f>(Table2[[#This Row],[Rank 1Y]]+Table2[[#This Row],[Rank 6M]]+Table2[[#This Row],[Rank Sharpe]])/3</f>
        <v>386</v>
      </c>
    </row>
    <row r="395" spans="1:48" x14ac:dyDescent="0.3">
      <c r="A395" t="s">
        <v>1874</v>
      </c>
      <c r="B395" t="s">
        <v>1875</v>
      </c>
      <c r="C395" t="s">
        <v>3181</v>
      </c>
      <c r="D395" t="s">
        <v>261</v>
      </c>
      <c r="E395">
        <v>4058.4310468019999</v>
      </c>
      <c r="F395">
        <v>174.57</v>
      </c>
      <c r="G395">
        <v>-4.7475835240853401</v>
      </c>
      <c r="H395">
        <f>(Table2[[#This Row],[1Y Return vs Nifty]]-AVERAGE(Table2[1Y Return vs Nifty]))/_xlfn.STDEV.P(Table2[1Y Return vs Nifty])</f>
        <v>-0.48749580146486077</v>
      </c>
      <c r="I395">
        <v>-0.23279380799322699</v>
      </c>
      <c r="J395">
        <f>(Table2[[#This Row],[1M Return vs Nifty]]-AVERAGE(Table2[1M Return vs Nifty]))/_xlfn.STDEV.P(Table2[1M Return vs Nifty])</f>
        <v>5.806538499037249E-2</v>
      </c>
      <c r="K395">
        <v>18.525579091804801</v>
      </c>
      <c r="L395">
        <f>(Table2[[#This Row],[6M Return vs Nifty]]-AVERAGE(Table2[6M Return vs Nifty]))/_xlfn.STDEV.P(Table2[6M Return vs Nifty])</f>
        <v>0.24964249129907068</v>
      </c>
      <c r="M395">
        <v>-0.97986806045500396</v>
      </c>
      <c r="N395">
        <f>(Table2[[#This Row],[1W Return vs Nifty]]-AVERAGE(Table2[1W Return vs Nifty]))/_xlfn.STDEV.P(Table2[1W Return vs Nifty])</f>
        <v>-0.27355517366286503</v>
      </c>
      <c r="O395">
        <v>148.21</v>
      </c>
      <c r="P395">
        <v>169.365879532934</v>
      </c>
      <c r="Q395">
        <v>152.99096546231999</v>
      </c>
      <c r="R395">
        <v>45.133350631177301</v>
      </c>
      <c r="S395" s="1">
        <f>(Table2[[#This Row],[Close Price]]-Table2[[#This Row],[20D EMA]])/Table2[[#This Row],[20D EMA]]</f>
        <v>0.17785574522636788</v>
      </c>
      <c r="T395" s="1">
        <f>(Table2[[#This Row],[Close Price]]-Table2[[#This Row],[50D EMA]])/Table2[[#This Row],[50D EMA]]</f>
        <v>3.0727089077313384E-2</v>
      </c>
      <c r="U395" s="1">
        <f>(Table2[[#This Row],[Close Price]]-Table2[[#This Row],[200D EMA]])/Table2[[#This Row],[200D EMA]]</f>
        <v>0.14104777019002918</v>
      </c>
      <c r="V395">
        <v>0.82810562175198599</v>
      </c>
      <c r="W395">
        <v>175</v>
      </c>
      <c r="X395">
        <v>179.4</v>
      </c>
      <c r="Y395">
        <v>172</v>
      </c>
      <c r="Z395">
        <v>178.4</v>
      </c>
      <c r="AA395">
        <v>172</v>
      </c>
      <c r="AB395">
        <v>178.4</v>
      </c>
      <c r="AC395" s="1">
        <f>(Table2[[#This Row],[Close Price]]/Table2[[#This Row],[Day Low]])-1</f>
        <v>-2.4571428571429355E-3</v>
      </c>
      <c r="AD395" s="1">
        <f>(Table2[[#This Row],[Day High]]/Table2[[#This Row],[Close Price]])-1</f>
        <v>2.7667984189723382E-2</v>
      </c>
      <c r="AE395" s="1">
        <f>(Table2[[#This Row],[Close Price]]/Table2[[#This Row],[Current Week Low]])-1</f>
        <v>1.4941860465116141E-2</v>
      </c>
      <c r="AF395" s="1">
        <f>(Table2[[#This Row],[Current Week High]]/Table2[[#This Row],[Close Price]])-1</f>
        <v>2.1939623073838677E-2</v>
      </c>
      <c r="AG395" s="1">
        <f>(Table2[[#This Row],[Close Price]]/Table2[[#This Row],[Current Month Low]])-1</f>
        <v>1.4941860465116141E-2</v>
      </c>
      <c r="AH395" s="1">
        <f>(Table2[[#This Row],[Current Month High]]/Table2[[#This Row],[Close Price]])-1</f>
        <v>2.1939623073838677E-2</v>
      </c>
      <c r="AI395">
        <v>10.385518703099001</v>
      </c>
      <c r="AJ395">
        <v>55.796519410977197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-0.05</v>
      </c>
      <c r="AM395" t="s">
        <v>3214</v>
      </c>
      <c r="AN395">
        <v>-1.97</v>
      </c>
      <c r="AO395" t="s">
        <v>3214</v>
      </c>
      <c r="AP395">
        <v>1.4196366341739E-2</v>
      </c>
      <c r="AQ395">
        <f>(Table2[[#This Row],[Sharpe Ratio]]-AVERAGE(Table2[Sharpe Ratio]))/_xlfn.STDEV.P(Table2[Sharpe Ratio])</f>
        <v>-0.5154440334679089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459</v>
      </c>
      <c r="AT395">
        <f>_xlfn.RANK.AVG(Table2[[#This Row],[6M Return vs Nifty Z-Score]],Table2[6M Return vs Nifty Z-Score])</f>
        <v>232</v>
      </c>
      <c r="AU395">
        <f>_xlfn.RANK.AVG(Table2[[#This Row],[Sharpe Ratio Z-Score]],Table2[Sharpe Ratio Z-Score])</f>
        <v>467</v>
      </c>
      <c r="AV395">
        <f>(Table2[[#This Row],[Rank 1Y]]+Table2[[#This Row],[Rank 6M]]+Table2[[#This Row],[Rank Sharpe]])/3</f>
        <v>386</v>
      </c>
    </row>
    <row r="396" spans="1:48" x14ac:dyDescent="0.3">
      <c r="A396" t="s">
        <v>677</v>
      </c>
      <c r="B396" t="s">
        <v>678</v>
      </c>
      <c r="C396" t="s">
        <v>3171</v>
      </c>
      <c r="D396" t="s">
        <v>195</v>
      </c>
      <c r="E396">
        <v>27627.213307365</v>
      </c>
      <c r="F396">
        <v>8478.4500000000007</v>
      </c>
      <c r="G396">
        <v>7.2653547346739398</v>
      </c>
      <c r="H396">
        <f>(Table2[[#This Row],[1Y Return vs Nifty]]-AVERAGE(Table2[1Y Return vs Nifty]))/_xlfn.STDEV.P(Table2[1Y Return vs Nifty])</f>
        <v>-0.28586056840646107</v>
      </c>
      <c r="I396">
        <v>-7.7298002558034797</v>
      </c>
      <c r="J396">
        <f>(Table2[[#This Row],[1M Return vs Nifty]]-AVERAGE(Table2[1M Return vs Nifty]))/_xlfn.STDEV.P(Table2[1M Return vs Nifty])</f>
        <v>-0.63752326089653033</v>
      </c>
      <c r="K396">
        <v>11.655834287944099</v>
      </c>
      <c r="L396">
        <f>(Table2[[#This Row],[6M Return vs Nifty]]-AVERAGE(Table2[6M Return vs Nifty]))/_xlfn.STDEV.P(Table2[6M Return vs Nifty])</f>
        <v>3.4612752632303012E-2</v>
      </c>
      <c r="M396">
        <v>-3.7809695256728202</v>
      </c>
      <c r="N396">
        <f>(Table2[[#This Row],[1W Return vs Nifty]]-AVERAGE(Table2[1W Return vs Nifty]))/_xlfn.STDEV.P(Table2[1W Return vs Nifty])</f>
        <v>-0.82297136049923469</v>
      </c>
      <c r="O396">
        <v>8716.3799999999992</v>
      </c>
      <c r="P396">
        <v>8435.0326423554197</v>
      </c>
      <c r="Q396">
        <v>7364.8884334990398</v>
      </c>
      <c r="R396">
        <v>21.3606557565302</v>
      </c>
      <c r="S396" s="1">
        <f>(Table2[[#This Row],[Close Price]]-Table2[[#This Row],[20D EMA]])/Table2[[#This Row],[20D EMA]]</f>
        <v>-2.7296882421372001E-2</v>
      </c>
      <c r="T396" s="1">
        <f>(Table2[[#This Row],[Close Price]]-Table2[[#This Row],[50D EMA]])/Table2[[#This Row],[50D EMA]]</f>
        <v>5.1472661085585339E-3</v>
      </c>
      <c r="U396" s="1">
        <f>(Table2[[#This Row],[Close Price]]-Table2[[#This Row],[200D EMA]])/Table2[[#This Row],[200D EMA]]</f>
        <v>0.15119870131853588</v>
      </c>
      <c r="V396">
        <v>1.6836607707709701</v>
      </c>
      <c r="W396">
        <v>8430</v>
      </c>
      <c r="X396">
        <v>8599.9500000000007</v>
      </c>
      <c r="Y396">
        <v>8430</v>
      </c>
      <c r="Z396">
        <v>8599.9500000000007</v>
      </c>
      <c r="AA396">
        <v>8430</v>
      </c>
      <c r="AB396">
        <v>9560</v>
      </c>
      <c r="AC396" s="1">
        <f>(Table2[[#This Row],[Close Price]]/Table2[[#This Row],[Day Low]])-1</f>
        <v>5.7473309608542245E-3</v>
      </c>
      <c r="AD396" s="1">
        <f>(Table2[[#This Row],[Day High]]/Table2[[#This Row],[Close Price]])-1</f>
        <v>1.4330449551509972E-2</v>
      </c>
      <c r="AE396" s="1">
        <f>(Table2[[#This Row],[Close Price]]/Table2[[#This Row],[Current Week Low]])-1</f>
        <v>5.7473309608542245E-3</v>
      </c>
      <c r="AF396" s="1">
        <f>(Table2[[#This Row],[Current Week High]]/Table2[[#This Row],[Close Price]])-1</f>
        <v>1.4330449551509972E-2</v>
      </c>
      <c r="AG396" s="1">
        <f>(Table2[[#This Row],[Close Price]]/Table2[[#This Row],[Current Month Low]])-1</f>
        <v>5.7473309608542245E-3</v>
      </c>
      <c r="AH396" s="1">
        <f>(Table2[[#This Row],[Current Month High]]/Table2[[#This Row],[Close Price]])-1</f>
        <v>0.12756459022580779</v>
      </c>
      <c r="AI396">
        <v>12.7564590225807</v>
      </c>
      <c r="AJ396">
        <v>42.350215327272203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0.04</v>
      </c>
      <c r="AM396" t="s">
        <v>3215</v>
      </c>
      <c r="AN396">
        <v>-4.7300000000000004</v>
      </c>
      <c r="AO396" t="s">
        <v>3214</v>
      </c>
      <c r="AP396">
        <v>1.3896117532437999E-2</v>
      </c>
      <c r="AQ396">
        <f>(Table2[[#This Row],[Sharpe Ratio]]-AVERAGE(Table2[Sharpe Ratio]))/_xlfn.STDEV.P(Table2[Sharpe Ratio])</f>
        <v>-0.51890781437987832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-2.2306502515498012</v>
      </c>
      <c r="AS396">
        <f>_xlfn.RANK.AVG(Table2[[#This Row],[1Y Return vs Nifty Z-Score]],Table2[1Y Return vs Nifty Z-Score])</f>
        <v>388</v>
      </c>
      <c r="AT396">
        <f>_xlfn.RANK.AVG(Table2[[#This Row],[6M Return vs Nifty Z-Score]],Table2[6M Return vs Nifty Z-Score])</f>
        <v>306</v>
      </c>
      <c r="AU396">
        <f>_xlfn.RANK.AVG(Table2[[#This Row],[Sharpe Ratio Z-Score]],Table2[Sharpe Ratio Z-Score])</f>
        <v>468</v>
      </c>
      <c r="AV396">
        <f>(Table2[[#This Row],[Rank 1Y]]+Table2[[#This Row],[Rank 6M]]+Table2[[#This Row],[Rank Sharpe]])/3</f>
        <v>387.33333333333331</v>
      </c>
    </row>
    <row r="397" spans="1:48" x14ac:dyDescent="0.3">
      <c r="A397" t="s">
        <v>735</v>
      </c>
      <c r="B397" t="s">
        <v>736</v>
      </c>
      <c r="C397" t="s">
        <v>3179</v>
      </c>
      <c r="D397" t="s">
        <v>292</v>
      </c>
      <c r="E397">
        <v>23663.780646879899</v>
      </c>
      <c r="F397">
        <v>378.4</v>
      </c>
      <c r="G397">
        <v>31.5317800194291</v>
      </c>
      <c r="H397">
        <f>(Table2[[#This Row],[1Y Return vs Nifty]]-AVERAGE(Table2[1Y Return vs Nifty]))/_xlfn.STDEV.P(Table2[1Y Return vs Nifty])</f>
        <v>0.12144747000938007</v>
      </c>
      <c r="I397">
        <v>-2.6978090220490398</v>
      </c>
      <c r="J397">
        <f>(Table2[[#This Row],[1M Return vs Nifty]]-AVERAGE(Table2[1M Return vs Nifty]))/_xlfn.STDEV.P(Table2[1M Return vs Nifty])</f>
        <v>-0.17064411483092121</v>
      </c>
      <c r="K397">
        <v>-35.924338463679398</v>
      </c>
      <c r="L397">
        <f>(Table2[[#This Row],[6M Return vs Nifty]]-AVERAGE(Table2[6M Return vs Nifty]))/_xlfn.STDEV.P(Table2[6M Return vs Nifty])</f>
        <v>-1.4546932412019213</v>
      </c>
      <c r="M397">
        <v>4.36405639215163</v>
      </c>
      <c r="N397">
        <f>(Table2[[#This Row],[1W Return vs Nifty]]-AVERAGE(Table2[1W Return vs Nifty]))/_xlfn.STDEV.P(Table2[1W Return vs Nifty])</f>
        <v>0.77461770830892795</v>
      </c>
      <c r="O397">
        <v>378.32</v>
      </c>
      <c r="P397">
        <v>389.34189465563998</v>
      </c>
      <c r="Q397">
        <v>378.171352888429</v>
      </c>
      <c r="R397">
        <v>52.433247571768597</v>
      </c>
      <c r="S397" s="1">
        <f>(Table2[[#This Row],[Close Price]]-Table2[[#This Row],[20D EMA]])/Table2[[#This Row],[20D EMA]]</f>
        <v>2.1146119687033221E-4</v>
      </c>
      <c r="T397" s="1">
        <f>(Table2[[#This Row],[Close Price]]-Table2[[#This Row],[50D EMA]])/Table2[[#This Row],[50D EMA]]</f>
        <v>-2.8103563489661813E-2</v>
      </c>
      <c r="U397" s="1">
        <f>(Table2[[#This Row],[Close Price]]-Table2[[#This Row],[200D EMA]])/Table2[[#This Row],[200D EMA]]</f>
        <v>6.0461245894116136E-4</v>
      </c>
      <c r="V397">
        <v>0.65845361472009201</v>
      </c>
      <c r="W397">
        <v>372.15</v>
      </c>
      <c r="X397">
        <v>384.65</v>
      </c>
      <c r="Y397">
        <v>372.15</v>
      </c>
      <c r="Z397">
        <v>384.65</v>
      </c>
      <c r="AA397">
        <v>364.7</v>
      </c>
      <c r="AB397">
        <v>406.4</v>
      </c>
      <c r="AC397" s="1">
        <f>(Table2[[#This Row],[Close Price]]/Table2[[#This Row],[Day Low]])-1</f>
        <v>1.6794303372296149E-2</v>
      </c>
      <c r="AD397" s="1">
        <f>(Table2[[#This Row],[Day High]]/Table2[[#This Row],[Close Price]])-1</f>
        <v>1.651691331923888E-2</v>
      </c>
      <c r="AE397" s="1">
        <f>(Table2[[#This Row],[Close Price]]/Table2[[#This Row],[Current Week Low]])-1</f>
        <v>1.6794303372296149E-2</v>
      </c>
      <c r="AF397" s="1">
        <f>(Table2[[#This Row],[Current Week High]]/Table2[[#This Row],[Close Price]])-1</f>
        <v>1.651691331923888E-2</v>
      </c>
      <c r="AG397" s="1">
        <f>(Table2[[#This Row],[Close Price]]/Table2[[#This Row],[Current Month Low]])-1</f>
        <v>3.756512201809703E-2</v>
      </c>
      <c r="AH397" s="1">
        <f>(Table2[[#This Row],[Current Month High]]/Table2[[#This Row],[Close Price]])-1</f>
        <v>7.3995771670190225E-2</v>
      </c>
      <c r="AI397">
        <v>32.716701902748397</v>
      </c>
      <c r="AJ397">
        <v>84.091461931403501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-0.18</v>
      </c>
      <c r="AM397" t="s">
        <v>3214</v>
      </c>
      <c r="AN397">
        <v>-1.41</v>
      </c>
      <c r="AO397" t="s">
        <v>3214</v>
      </c>
      <c r="AP397">
        <v>0.11222646621749</v>
      </c>
      <c r="AQ397">
        <f>(Table2[[#This Row],[Sharpe Ratio]]-AVERAGE(Table2[Sharpe Ratio]))/_xlfn.STDEV.P(Table2[Sharpe Ratio])</f>
        <v>0.61546732481054844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264</v>
      </c>
      <c r="AT397">
        <f>_xlfn.RANK.AVG(Table2[[#This Row],[6M Return vs Nifty Z-Score]],Table2[6M Return vs Nifty Z-Score])</f>
        <v>714</v>
      </c>
      <c r="AU397">
        <f>_xlfn.RANK.AVG(Table2[[#This Row],[Sharpe Ratio Z-Score]],Table2[Sharpe Ratio Z-Score])</f>
        <v>191</v>
      </c>
      <c r="AV397">
        <f>(Table2[[#This Row],[Rank 1Y]]+Table2[[#This Row],[Rank 6M]]+Table2[[#This Row],[Rank Sharpe]])/3</f>
        <v>389.66666666666669</v>
      </c>
    </row>
    <row r="398" spans="1:48" x14ac:dyDescent="0.3">
      <c r="A398" t="s">
        <v>1588</v>
      </c>
      <c r="B398" t="s">
        <v>1589</v>
      </c>
      <c r="C398" t="s">
        <v>3174</v>
      </c>
      <c r="D398" t="s">
        <v>883</v>
      </c>
      <c r="E398">
        <v>6209.3665496169997</v>
      </c>
      <c r="F398">
        <v>209.77</v>
      </c>
      <c r="G398">
        <v>27.485483723132798</v>
      </c>
      <c r="H398">
        <f>(Table2[[#This Row],[1Y Return vs Nifty]]-AVERAGE(Table2[1Y Return vs Nifty]))/_xlfn.STDEV.P(Table2[1Y Return vs Nifty])</f>
        <v>5.3531038645708857E-2</v>
      </c>
      <c r="I398">
        <v>-4.9450938110299196</v>
      </c>
      <c r="J398">
        <f>(Table2[[#This Row],[1M Return vs Nifty]]-AVERAGE(Table2[1M Return vs Nifty]))/_xlfn.STDEV.P(Table2[1M Return vs Nifty])</f>
        <v>-0.37915210987820092</v>
      </c>
      <c r="K398">
        <v>-6.4911371408905296</v>
      </c>
      <c r="L398">
        <f>(Table2[[#This Row],[6M Return vs Nifty]]-AVERAGE(Table2[6M Return vs Nifty]))/_xlfn.STDEV.P(Table2[6M Return vs Nifty])</f>
        <v>-0.53340522115657218</v>
      </c>
      <c r="M398">
        <v>-1.3708532321940901</v>
      </c>
      <c r="N398">
        <f>(Table2[[#This Row],[1W Return vs Nifty]]-AVERAGE(Table2[1W Return vs Nifty]))/_xlfn.STDEV.P(Table2[1W Return vs Nifty])</f>
        <v>-0.35024414221108141</v>
      </c>
      <c r="O398">
        <v>202.23</v>
      </c>
      <c r="P398">
        <v>215.35970150464399</v>
      </c>
      <c r="Q398">
        <v>200.292952442885</v>
      </c>
      <c r="R398">
        <v>40.144070818689798</v>
      </c>
      <c r="S398" s="1">
        <f>(Table2[[#This Row],[Close Price]]-Table2[[#This Row],[20D EMA]])/Table2[[#This Row],[20D EMA]]</f>
        <v>3.7284280274934585E-2</v>
      </c>
      <c r="T398" s="1">
        <f>(Table2[[#This Row],[Close Price]]-Table2[[#This Row],[50D EMA]])/Table2[[#This Row],[50D EMA]]</f>
        <v>-2.5955187835006575E-2</v>
      </c>
      <c r="U398" s="1">
        <f>(Table2[[#This Row],[Close Price]]-Table2[[#This Row],[200D EMA]])/Table2[[#This Row],[200D EMA]]</f>
        <v>4.7315931197416762E-2</v>
      </c>
      <c r="V398">
        <v>1.1597538470455799</v>
      </c>
      <c r="W398">
        <v>209.77</v>
      </c>
      <c r="X398">
        <v>212.4</v>
      </c>
      <c r="Y398">
        <v>204.09</v>
      </c>
      <c r="Z398">
        <v>210.3</v>
      </c>
      <c r="AA398">
        <v>204.09</v>
      </c>
      <c r="AB398">
        <v>210.3</v>
      </c>
      <c r="AC398" s="1">
        <f>(Table2[[#This Row],[Close Price]]/Table2[[#This Row],[Day Low]])-1</f>
        <v>0</v>
      </c>
      <c r="AD398" s="1">
        <f>(Table2[[#This Row],[Day High]]/Table2[[#This Row],[Close Price]])-1</f>
        <v>1.2537541116460771E-2</v>
      </c>
      <c r="AE398" s="1">
        <f>(Table2[[#This Row],[Close Price]]/Table2[[#This Row],[Current Week Low]])-1</f>
        <v>2.7830858934783764E-2</v>
      </c>
      <c r="AF398" s="1">
        <f>(Table2[[#This Row],[Current Week High]]/Table2[[#This Row],[Close Price]])-1</f>
        <v>2.526576726891383E-3</v>
      </c>
      <c r="AG398" s="1">
        <f>(Table2[[#This Row],[Close Price]]/Table2[[#This Row],[Current Month Low]])-1</f>
        <v>2.7830858934783764E-2</v>
      </c>
      <c r="AH398" s="1">
        <f>(Table2[[#This Row],[Current Month High]]/Table2[[#This Row],[Close Price]])-1</f>
        <v>2.526576726891383E-3</v>
      </c>
      <c r="AI398">
        <v>21.371025408781001</v>
      </c>
      <c r="AJ398">
        <v>67.014331210191003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-0.09</v>
      </c>
      <c r="AM398" t="s">
        <v>3214</v>
      </c>
      <c r="AN398">
        <v>-4.3499999999999996</v>
      </c>
      <c r="AO398" t="s">
        <v>3214</v>
      </c>
      <c r="AP398">
        <v>4.471617568689E-2</v>
      </c>
      <c r="AQ398">
        <f>(Table2[[#This Row],[Sharpe Ratio]]-AVERAGE(Table2[Sharpe Ratio]))/_xlfn.STDEV.P(Table2[Sharpe Ratio])</f>
        <v>-0.16335626568361783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285</v>
      </c>
      <c r="AT398">
        <f>_xlfn.RANK.AVG(Table2[[#This Row],[6M Return vs Nifty Z-Score]],Table2[6M Return vs Nifty Z-Score])</f>
        <v>505</v>
      </c>
      <c r="AU398">
        <f>_xlfn.RANK.AVG(Table2[[#This Row],[Sharpe Ratio Z-Score]],Table2[Sharpe Ratio Z-Score])</f>
        <v>384</v>
      </c>
      <c r="AV398">
        <f>(Table2[[#This Row],[Rank 1Y]]+Table2[[#This Row],[Rank 6M]]+Table2[[#This Row],[Rank Sharpe]])/3</f>
        <v>391.33333333333331</v>
      </c>
    </row>
    <row r="399" spans="1:48" x14ac:dyDescent="0.3">
      <c r="A399" t="s">
        <v>1373</v>
      </c>
      <c r="B399" t="s">
        <v>1374</v>
      </c>
      <c r="C399" t="s">
        <v>3181</v>
      </c>
      <c r="D399" t="s">
        <v>1375</v>
      </c>
      <c r="E399">
        <v>8265.1284492520008</v>
      </c>
      <c r="F399">
        <v>259.45999999999998</v>
      </c>
      <c r="G399">
        <v>4.8398254598275203</v>
      </c>
      <c r="H399">
        <f>(Table2[[#This Row],[1Y Return vs Nifty]]-AVERAGE(Table2[1Y Return vs Nifty]))/_xlfn.STDEV.P(Table2[1Y Return vs Nifty])</f>
        <v>-0.32657268646525656</v>
      </c>
      <c r="I399">
        <v>0.50227432148914297</v>
      </c>
      <c r="J399">
        <f>(Table2[[#This Row],[1M Return vs Nifty]]-AVERAGE(Table2[1M Return vs Nifty]))/_xlfn.STDEV.P(Table2[1M Return vs Nifty])</f>
        <v>0.12626661282453072</v>
      </c>
      <c r="K399">
        <v>26.604553254361701</v>
      </c>
      <c r="L399">
        <f>(Table2[[#This Row],[6M Return vs Nifty]]-AVERAGE(Table2[6M Return vs Nifty]))/_xlfn.STDEV.P(Table2[6M Return vs Nifty])</f>
        <v>0.50252229287392469</v>
      </c>
      <c r="M399">
        <v>2.9239544007043601</v>
      </c>
      <c r="N399">
        <f>(Table2[[#This Row],[1W Return vs Nifty]]-AVERAGE(Table2[1W Return vs Nifty]))/_xlfn.STDEV.P(Table2[1W Return vs Nifty])</f>
        <v>0.49215191596930785</v>
      </c>
      <c r="O399">
        <v>250</v>
      </c>
      <c r="P399">
        <v>240.89408914767299</v>
      </c>
      <c r="Q399">
        <v>213.619801092475</v>
      </c>
      <c r="R399">
        <v>64.153334709975198</v>
      </c>
      <c r="S399" s="1">
        <f>(Table2[[#This Row],[Close Price]]-Table2[[#This Row],[20D EMA]])/Table2[[#This Row],[20D EMA]]</f>
        <v>3.7839999999999915E-2</v>
      </c>
      <c r="T399" s="1">
        <f>(Table2[[#This Row],[Close Price]]-Table2[[#This Row],[50D EMA]])/Table2[[#This Row],[50D EMA]]</f>
        <v>7.7070844361588758E-2</v>
      </c>
      <c r="U399" s="1">
        <f>(Table2[[#This Row],[Close Price]]-Table2[[#This Row],[200D EMA]])/Table2[[#This Row],[200D EMA]]</f>
        <v>0.21458778012662305</v>
      </c>
      <c r="V399">
        <v>0.49218908964099001</v>
      </c>
      <c r="W399">
        <v>253.2</v>
      </c>
      <c r="X399">
        <v>261.99</v>
      </c>
      <c r="Y399">
        <v>253.2</v>
      </c>
      <c r="Z399">
        <v>261.99</v>
      </c>
      <c r="AA399">
        <v>239.33</v>
      </c>
      <c r="AB399">
        <v>269</v>
      </c>
      <c r="AC399" s="1">
        <f>(Table2[[#This Row],[Close Price]]/Table2[[#This Row],[Day Low]])-1</f>
        <v>2.4723538704581216E-2</v>
      </c>
      <c r="AD399" s="1">
        <f>(Table2[[#This Row],[Day High]]/Table2[[#This Row],[Close Price]])-1</f>
        <v>9.7510213520388689E-3</v>
      </c>
      <c r="AE399" s="1">
        <f>(Table2[[#This Row],[Close Price]]/Table2[[#This Row],[Current Week Low]])-1</f>
        <v>2.4723538704581216E-2</v>
      </c>
      <c r="AF399" s="1">
        <f>(Table2[[#This Row],[Current Week High]]/Table2[[#This Row],[Close Price]])-1</f>
        <v>9.7510213520388689E-3</v>
      </c>
      <c r="AG399" s="1">
        <f>(Table2[[#This Row],[Close Price]]/Table2[[#This Row],[Current Month Low]])-1</f>
        <v>8.4109806543266386E-2</v>
      </c>
      <c r="AH399" s="1">
        <f>(Table2[[#This Row],[Current Month High]]/Table2[[#This Row],[Close Price]])-1</f>
        <v>3.676867339859724E-2</v>
      </c>
      <c r="AI399">
        <v>3.67686733985972</v>
      </c>
      <c r="AJ399">
        <v>52.983490566037702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-0.01</v>
      </c>
      <c r="AM399" t="s">
        <v>3214</v>
      </c>
      <c r="AN399">
        <v>4.28</v>
      </c>
      <c r="AO399" t="s">
        <v>3215</v>
      </c>
      <c r="AP399">
        <v>-2.3833987355121999E-2</v>
      </c>
      <c r="AQ399">
        <f>(Table2[[#This Row],[Sharpe Ratio]]-AVERAGE(Table2[Sharpe Ratio]))/_xlfn.STDEV.P(Table2[Sharpe Ratio])</f>
        <v>-0.95417620868388087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-0.15980807348137427</v>
      </c>
      <c r="AS399">
        <f>_xlfn.RANK.AVG(Table2[[#This Row],[1Y Return vs Nifty Z-Score]],Table2[1Y Return vs Nifty Z-Score])</f>
        <v>405</v>
      </c>
      <c r="AT399">
        <f>_xlfn.RANK.AVG(Table2[[#This Row],[6M Return vs Nifty Z-Score]],Table2[6M Return vs Nifty Z-Score])</f>
        <v>171</v>
      </c>
      <c r="AU399">
        <f>_xlfn.RANK.AVG(Table2[[#This Row],[Sharpe Ratio Z-Score]],Table2[Sharpe Ratio Z-Score])</f>
        <v>607</v>
      </c>
      <c r="AV399">
        <f>(Table2[[#This Row],[Rank 1Y]]+Table2[[#This Row],[Rank 6M]]+Table2[[#This Row],[Rank Sharpe]])/3</f>
        <v>394.33333333333331</v>
      </c>
    </row>
    <row r="400" spans="1:48" x14ac:dyDescent="0.3">
      <c r="A400" t="s">
        <v>689</v>
      </c>
      <c r="B400" t="s">
        <v>690</v>
      </c>
      <c r="C400" t="s">
        <v>3178</v>
      </c>
      <c r="D400" t="s">
        <v>332</v>
      </c>
      <c r="E400">
        <v>26791.924298624999</v>
      </c>
      <c r="F400">
        <v>416.25</v>
      </c>
      <c r="G400">
        <v>5.2683244456287497</v>
      </c>
      <c r="H400">
        <f>(Table2[[#This Row],[1Y Return vs Nifty]]-AVERAGE(Table2[1Y Return vs Nifty]))/_xlfn.STDEV.P(Table2[1Y Return vs Nifty])</f>
        <v>-0.31938040003155915</v>
      </c>
      <c r="I400">
        <v>-11.8397992690703</v>
      </c>
      <c r="J400">
        <f>(Table2[[#This Row],[1M Return vs Nifty]]-AVERAGE(Table2[1M Return vs Nifty]))/_xlfn.STDEV.P(Table2[1M Return vs Nifty])</f>
        <v>-1.0188579533683235</v>
      </c>
      <c r="K400">
        <v>38.4767949933305</v>
      </c>
      <c r="L400">
        <f>(Table2[[#This Row],[6M Return vs Nifty]]-AVERAGE(Table2[6M Return vs Nifty]))/_xlfn.STDEV.P(Table2[6M Return vs Nifty])</f>
        <v>0.87413508365539105</v>
      </c>
      <c r="M400">
        <v>-4.4945285197414604</v>
      </c>
      <c r="N400">
        <f>(Table2[[#This Row],[1W Return vs Nifty]]-AVERAGE(Table2[1W Return vs Nifty]))/_xlfn.STDEV.P(Table2[1W Return vs Nifty])</f>
        <v>-0.96293089658605135</v>
      </c>
      <c r="O400">
        <v>443.25</v>
      </c>
      <c r="P400">
        <v>441.26423599254503</v>
      </c>
      <c r="Q400">
        <v>382.91906915352001</v>
      </c>
      <c r="R400">
        <v>20.582260845739501</v>
      </c>
      <c r="S400" s="1">
        <f>(Table2[[#This Row],[Close Price]]-Table2[[#This Row],[20D EMA]])/Table2[[#This Row],[20D EMA]]</f>
        <v>-6.0913705583756347E-2</v>
      </c>
      <c r="T400" s="1">
        <f>(Table2[[#This Row],[Close Price]]-Table2[[#This Row],[50D EMA]])/Table2[[#This Row],[50D EMA]]</f>
        <v>-5.6687657761975596E-2</v>
      </c>
      <c r="U400" s="1">
        <f>(Table2[[#This Row],[Close Price]]-Table2[[#This Row],[200D EMA]])/Table2[[#This Row],[200D EMA]]</f>
        <v>8.7044322238015628E-2</v>
      </c>
      <c r="V400">
        <v>0.91802681035116296</v>
      </c>
      <c r="W400">
        <v>414.55</v>
      </c>
      <c r="X400">
        <v>425</v>
      </c>
      <c r="Y400">
        <v>414.55</v>
      </c>
      <c r="Z400">
        <v>425</v>
      </c>
      <c r="AA400">
        <v>412.9</v>
      </c>
      <c r="AB400">
        <v>484</v>
      </c>
      <c r="AC400" s="1">
        <f>(Table2[[#This Row],[Close Price]]/Table2[[#This Row],[Day Low]])-1</f>
        <v>4.1008322277167331E-3</v>
      </c>
      <c r="AD400" s="1">
        <f>(Table2[[#This Row],[Day High]]/Table2[[#This Row],[Close Price]])-1</f>
        <v>2.1021021021021102E-2</v>
      </c>
      <c r="AE400" s="1">
        <f>(Table2[[#This Row],[Close Price]]/Table2[[#This Row],[Current Week Low]])-1</f>
        <v>4.1008322277167331E-3</v>
      </c>
      <c r="AF400" s="1">
        <f>(Table2[[#This Row],[Current Week High]]/Table2[[#This Row],[Close Price]])-1</f>
        <v>2.1021021021021102E-2</v>
      </c>
      <c r="AG400" s="1">
        <f>(Table2[[#This Row],[Close Price]]/Table2[[#This Row],[Current Month Low]])-1</f>
        <v>8.1133446355050598E-3</v>
      </c>
      <c r="AH400" s="1">
        <f>(Table2[[#This Row],[Current Month High]]/Table2[[#This Row],[Close Price]])-1</f>
        <v>0.1627627627627628</v>
      </c>
      <c r="AI400">
        <v>16.276276276276199</v>
      </c>
      <c r="AJ400">
        <v>59.330143540669802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-0.13</v>
      </c>
      <c r="AM400" t="s">
        <v>3214</v>
      </c>
      <c r="AN400">
        <v>-9.31</v>
      </c>
      <c r="AO400" t="s">
        <v>3214</v>
      </c>
      <c r="AP400">
        <v>-6.1747047434069002E-2</v>
      </c>
      <c r="AQ400">
        <f>(Table2[[#This Row],[Sharpe Ratio]]-AVERAGE(Table2[Sharpe Ratio]))/_xlfn.STDEV.P(Table2[Sharpe Ratio])</f>
        <v>-1.391555241498482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-2.818589407829025</v>
      </c>
      <c r="AS400">
        <f>_xlfn.RANK.AVG(Table2[[#This Row],[1Y Return vs Nifty Z-Score]],Table2[1Y Return vs Nifty Z-Score])</f>
        <v>402</v>
      </c>
      <c r="AT400">
        <f>_xlfn.RANK.AVG(Table2[[#This Row],[6M Return vs Nifty Z-Score]],Table2[6M Return vs Nifty Z-Score])</f>
        <v>113</v>
      </c>
      <c r="AU400">
        <f>_xlfn.RANK.AVG(Table2[[#This Row],[Sharpe Ratio Z-Score]],Table2[Sharpe Ratio Z-Score])</f>
        <v>673</v>
      </c>
      <c r="AV400">
        <f>(Table2[[#This Row],[Rank 1Y]]+Table2[[#This Row],[Rank 6M]]+Table2[[#This Row],[Rank Sharpe]])/3</f>
        <v>396</v>
      </c>
    </row>
    <row r="401" spans="1:48" x14ac:dyDescent="0.3">
      <c r="A401" t="s">
        <v>1351</v>
      </c>
      <c r="B401" t="s">
        <v>1352</v>
      </c>
      <c r="C401" t="s">
        <v>3182</v>
      </c>
      <c r="D401" t="s">
        <v>132</v>
      </c>
      <c r="E401">
        <v>8505.0014871399999</v>
      </c>
      <c r="F401">
        <v>580.6</v>
      </c>
      <c r="G401">
        <v>3.03816438091217E-2</v>
      </c>
      <c r="H401">
        <f>(Table2[[#This Row],[1Y Return vs Nifty]]-AVERAGE(Table2[1Y Return vs Nifty]))/_xlfn.STDEV.P(Table2[1Y Return vs Nifty])</f>
        <v>-0.40729842598340066</v>
      </c>
      <c r="I401">
        <v>-1.61163527620042</v>
      </c>
      <c r="J401">
        <f>(Table2[[#This Row],[1M Return vs Nifty]]-AVERAGE(Table2[1M Return vs Nifty]))/_xlfn.STDEV.P(Table2[1M Return vs Nifty])</f>
        <v>-6.9866540430751939E-2</v>
      </c>
      <c r="K401">
        <v>20.718809454264299</v>
      </c>
      <c r="L401">
        <f>(Table2[[#This Row],[6M Return vs Nifty]]-AVERAGE(Table2[6M Return vs Nifty]))/_xlfn.STDEV.P(Table2[6M Return vs Nifty])</f>
        <v>0.31829274908021099</v>
      </c>
      <c r="M401">
        <v>-0.45141109262009699</v>
      </c>
      <c r="N401">
        <f>(Table2[[#This Row],[1W Return vs Nifty]]-AVERAGE(Table2[1W Return vs Nifty]))/_xlfn.STDEV.P(Table2[1W Return vs Nifty])</f>
        <v>-0.16990208726801456</v>
      </c>
      <c r="O401">
        <v>579.79999999999995</v>
      </c>
      <c r="P401">
        <v>575.08208160975505</v>
      </c>
      <c r="Q401">
        <v>512.68263520530195</v>
      </c>
      <c r="R401">
        <v>50.776767039214597</v>
      </c>
      <c r="S401" s="1">
        <f>(Table2[[#This Row],[Close Price]]-Table2[[#This Row],[20D EMA]])/Table2[[#This Row],[20D EMA]]</f>
        <v>1.3797861331494795E-3</v>
      </c>
      <c r="T401" s="1">
        <f>(Table2[[#This Row],[Close Price]]-Table2[[#This Row],[50D EMA]])/Table2[[#This Row],[50D EMA]]</f>
        <v>9.5950101154244904E-3</v>
      </c>
      <c r="U401" s="1">
        <f>(Table2[[#This Row],[Close Price]]-Table2[[#This Row],[200D EMA]])/Table2[[#This Row],[200D EMA]]</f>
        <v>0.1324744786167778</v>
      </c>
      <c r="V401">
        <v>1.26256279815346</v>
      </c>
      <c r="W401">
        <v>573.85</v>
      </c>
      <c r="X401">
        <v>583.9</v>
      </c>
      <c r="Y401">
        <v>573.85</v>
      </c>
      <c r="Z401">
        <v>583.9</v>
      </c>
      <c r="AA401">
        <v>551.04999999999995</v>
      </c>
      <c r="AB401">
        <v>620</v>
      </c>
      <c r="AC401" s="1">
        <f>(Table2[[#This Row],[Close Price]]/Table2[[#This Row],[Day Low]])-1</f>
        <v>1.1762655746275108E-2</v>
      </c>
      <c r="AD401" s="1">
        <f>(Table2[[#This Row],[Day High]]/Table2[[#This Row],[Close Price]])-1</f>
        <v>5.6837754047536215E-3</v>
      </c>
      <c r="AE401" s="1">
        <f>(Table2[[#This Row],[Close Price]]/Table2[[#This Row],[Current Week Low]])-1</f>
        <v>1.1762655746275108E-2</v>
      </c>
      <c r="AF401" s="1">
        <f>(Table2[[#This Row],[Current Week High]]/Table2[[#This Row],[Close Price]])-1</f>
        <v>5.6837754047536215E-3</v>
      </c>
      <c r="AG401" s="1">
        <f>(Table2[[#This Row],[Close Price]]/Table2[[#This Row],[Current Month Low]])-1</f>
        <v>5.3624897922148751E-2</v>
      </c>
      <c r="AH401" s="1">
        <f>(Table2[[#This Row],[Current Month High]]/Table2[[#This Row],[Close Price]])-1</f>
        <v>6.7860833620392746E-2</v>
      </c>
      <c r="AI401">
        <v>20.392697209782899</v>
      </c>
      <c r="AJ401">
        <v>52.769372450993203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0.03</v>
      </c>
      <c r="AM401" t="s">
        <v>3215</v>
      </c>
      <c r="AN401">
        <v>2.19</v>
      </c>
      <c r="AO401" t="s">
        <v>3215</v>
      </c>
      <c r="AP401">
        <v>-1.4319116806699999E-4</v>
      </c>
      <c r="AQ401">
        <f>(Table2[[#This Row],[Sharpe Ratio]]-AVERAGE(Table2[Sharpe Ratio]))/_xlfn.STDEV.P(Table2[Sharpe Ratio])</f>
        <v>-0.68087045332345142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-1.0096447579254075</v>
      </c>
      <c r="AS401">
        <f>_xlfn.RANK.AVG(Table2[[#This Row],[1Y Return vs Nifty Z-Score]],Table2[1Y Return vs Nifty Z-Score])</f>
        <v>431</v>
      </c>
      <c r="AT401">
        <f>_xlfn.RANK.AVG(Table2[[#This Row],[6M Return vs Nifty Z-Score]],Table2[6M Return vs Nifty Z-Score])</f>
        <v>209</v>
      </c>
      <c r="AU401">
        <f>_xlfn.RANK.AVG(Table2[[#This Row],[Sharpe Ratio Z-Score]],Table2[Sharpe Ratio Z-Score])</f>
        <v>552</v>
      </c>
      <c r="AV401">
        <f>(Table2[[#This Row],[Rank 1Y]]+Table2[[#This Row],[Rank 6M]]+Table2[[#This Row],[Rank Sharpe]])/3</f>
        <v>397.33333333333331</v>
      </c>
    </row>
    <row r="402" spans="1:48" x14ac:dyDescent="0.3">
      <c r="A402" t="s">
        <v>473</v>
      </c>
      <c r="B402" t="s">
        <v>474</v>
      </c>
      <c r="C402" t="s">
        <v>3168</v>
      </c>
      <c r="D402" t="s">
        <v>21</v>
      </c>
      <c r="E402">
        <v>46795.355864810001</v>
      </c>
      <c r="F402">
        <v>7016.45</v>
      </c>
      <c r="G402">
        <v>5.9684567384463598</v>
      </c>
      <c r="H402">
        <f>(Table2[[#This Row],[1Y Return vs Nifty]]-AVERAGE(Table2[1Y Return vs Nifty]))/_xlfn.STDEV.P(Table2[1Y Return vs Nifty])</f>
        <v>-0.3076287923071912</v>
      </c>
      <c r="I402">
        <v>7.8066186920535401</v>
      </c>
      <c r="J402">
        <f>(Table2[[#This Row],[1M Return vs Nifty]]-AVERAGE(Table2[1M Return vs Nifty]))/_xlfn.STDEV.P(Table2[1M Return vs Nifty])</f>
        <v>0.80397965004574456</v>
      </c>
      <c r="K402">
        <v>12.338581372861899</v>
      </c>
      <c r="L402">
        <f>(Table2[[#This Row],[6M Return vs Nifty]]-AVERAGE(Table2[6M Return vs Nifty]))/_xlfn.STDEV.P(Table2[6M Return vs Nifty])</f>
        <v>5.5983404881694607E-2</v>
      </c>
      <c r="M402">
        <v>0.249713888633422</v>
      </c>
      <c r="N402">
        <f>(Table2[[#This Row],[1W Return vs Nifty]]-AVERAGE(Table2[1W Return vs Nifty]))/_xlfn.STDEV.P(Table2[1W Return vs Nifty])</f>
        <v>-3.2381394612179169E-2</v>
      </c>
      <c r="O402">
        <v>6783.53</v>
      </c>
      <c r="P402">
        <v>6433.9686759147498</v>
      </c>
      <c r="Q402">
        <v>5833.7027267554104</v>
      </c>
      <c r="R402">
        <v>65.762107404040506</v>
      </c>
      <c r="S402" s="1">
        <f>(Table2[[#This Row],[Close Price]]-Table2[[#This Row],[20D EMA]])/Table2[[#This Row],[20D EMA]]</f>
        <v>3.4336105243140382E-2</v>
      </c>
      <c r="T402" s="1">
        <f>(Table2[[#This Row],[Close Price]]-Table2[[#This Row],[50D EMA]])/Table2[[#This Row],[50D EMA]]</f>
        <v>9.0532197687834659E-2</v>
      </c>
      <c r="U402" s="1">
        <f>(Table2[[#This Row],[Close Price]]-Table2[[#This Row],[200D EMA]])/Table2[[#This Row],[200D EMA]]</f>
        <v>0.20274383674370222</v>
      </c>
      <c r="V402">
        <v>0.82081948245448999</v>
      </c>
      <c r="W402">
        <v>6874.95</v>
      </c>
      <c r="X402">
        <v>7029.3</v>
      </c>
      <c r="Y402">
        <v>6874.95</v>
      </c>
      <c r="Z402">
        <v>7029.3</v>
      </c>
      <c r="AA402">
        <v>6222.7</v>
      </c>
      <c r="AB402">
        <v>7149</v>
      </c>
      <c r="AC402" s="1">
        <f>(Table2[[#This Row],[Close Price]]/Table2[[#This Row],[Day Low]])-1</f>
        <v>2.0581967868857243E-2</v>
      </c>
      <c r="AD402" s="1">
        <f>(Table2[[#This Row],[Day High]]/Table2[[#This Row],[Close Price]])-1</f>
        <v>1.8314104711072421E-3</v>
      </c>
      <c r="AE402" s="1">
        <f>(Table2[[#This Row],[Close Price]]/Table2[[#This Row],[Current Week Low]])-1</f>
        <v>2.0581967868857243E-2</v>
      </c>
      <c r="AF402" s="1">
        <f>(Table2[[#This Row],[Current Week High]]/Table2[[#This Row],[Close Price]])-1</f>
        <v>1.8314104711072421E-3</v>
      </c>
      <c r="AG402" s="1">
        <f>(Table2[[#This Row],[Close Price]]/Table2[[#This Row],[Current Month Low]])-1</f>
        <v>0.12755716971732523</v>
      </c>
      <c r="AH402" s="1">
        <f>(Table2[[#This Row],[Current Month High]]/Table2[[#This Row],[Close Price]])-1</f>
        <v>1.8891319684455787E-2</v>
      </c>
      <c r="AI402">
        <v>1.8891319684455701</v>
      </c>
      <c r="AJ402">
        <v>63.658522362819902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0.12</v>
      </c>
      <c r="AM402" t="s">
        <v>3215</v>
      </c>
      <c r="AN402">
        <v>2.04</v>
      </c>
      <c r="AO402" t="s">
        <v>3215</v>
      </c>
      <c r="AP402">
        <v>7.0457332431999998E-5</v>
      </c>
      <c r="AQ402">
        <f>(Table2[[#This Row],[Sharpe Ratio]]-AVERAGE(Table2[Sharpe Ratio]))/_xlfn.STDEV.P(Table2[Sharpe Ratio])</f>
        <v>-0.67840572548782019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-0.15845285747975138</v>
      </c>
      <c r="AS402">
        <f>_xlfn.RANK.AVG(Table2[[#This Row],[1Y Return vs Nifty Z-Score]],Table2[1Y Return vs Nifty Z-Score])</f>
        <v>396</v>
      </c>
      <c r="AT402">
        <f>_xlfn.RANK.AVG(Table2[[#This Row],[6M Return vs Nifty Z-Score]],Table2[6M Return vs Nifty Z-Score])</f>
        <v>297</v>
      </c>
      <c r="AU402">
        <f>_xlfn.RANK.AVG(Table2[[#This Row],[Sharpe Ratio Z-Score]],Table2[Sharpe Ratio Z-Score])</f>
        <v>502</v>
      </c>
      <c r="AV402">
        <f>(Table2[[#This Row],[Rank 1Y]]+Table2[[#This Row],[Rank 6M]]+Table2[[#This Row],[Rank Sharpe]])/3</f>
        <v>398.33333333333331</v>
      </c>
    </row>
    <row r="403" spans="1:48" x14ac:dyDescent="0.3">
      <c r="A403" t="s">
        <v>1482</v>
      </c>
      <c r="B403" t="s">
        <v>1483</v>
      </c>
      <c r="C403" t="s">
        <v>3175</v>
      </c>
      <c r="D403" t="s">
        <v>187</v>
      </c>
      <c r="E403">
        <v>7108.4183061000003</v>
      </c>
      <c r="F403">
        <v>518.6</v>
      </c>
      <c r="G403">
        <v>-5.6895419784591797E-2</v>
      </c>
      <c r="H403">
        <f>(Table2[[#This Row],[1Y Return vs Nifty]]-AVERAGE(Table2[1Y Return vs Nifty]))/_xlfn.STDEV.P(Table2[1Y Return vs Nifty])</f>
        <v>-0.40876335743308484</v>
      </c>
      <c r="I403">
        <v>-1.71735879778246</v>
      </c>
      <c r="J403">
        <f>(Table2[[#This Row],[1M Return vs Nifty]]-AVERAGE(Table2[1M Return vs Nifty]))/_xlfn.STDEV.P(Table2[1M Return vs Nifty])</f>
        <v>-7.9675799863512031E-2</v>
      </c>
      <c r="K403">
        <v>8.2405050383303902</v>
      </c>
      <c r="L403">
        <f>(Table2[[#This Row],[6M Return vs Nifty]]-AVERAGE(Table2[6M Return vs Nifty]))/_xlfn.STDEV.P(Table2[6M Return vs Nifty])</f>
        <v>-7.2290396898474676E-2</v>
      </c>
      <c r="M403">
        <v>-1.8148066840892301</v>
      </c>
      <c r="N403">
        <f>(Table2[[#This Row],[1W Return vs Nifty]]-AVERAGE(Table2[1W Return vs Nifty]))/_xlfn.STDEV.P(Table2[1W Return vs Nifty])</f>
        <v>-0.43732246325794299</v>
      </c>
      <c r="O403">
        <v>529.82000000000005</v>
      </c>
      <c r="P403">
        <v>525.843789786299</v>
      </c>
      <c r="Q403">
        <v>470.93394498679999</v>
      </c>
      <c r="R403">
        <v>35.117224915500699</v>
      </c>
      <c r="S403" s="1">
        <f>(Table2[[#This Row],[Close Price]]-Table2[[#This Row],[20D EMA]])/Table2[[#This Row],[20D EMA]]</f>
        <v>-2.1177003510626301E-2</v>
      </c>
      <c r="T403" s="1">
        <f>(Table2[[#This Row],[Close Price]]-Table2[[#This Row],[50D EMA]])/Table2[[#This Row],[50D EMA]]</f>
        <v>-1.3775554503064162E-2</v>
      </c>
      <c r="U403" s="1">
        <f>(Table2[[#This Row],[Close Price]]-Table2[[#This Row],[200D EMA]])/Table2[[#This Row],[200D EMA]]</f>
        <v>0.10121601027196307</v>
      </c>
      <c r="V403">
        <v>0.74273180602365096</v>
      </c>
      <c r="W403">
        <v>517.04999999999995</v>
      </c>
      <c r="X403">
        <v>532.95000000000005</v>
      </c>
      <c r="Y403">
        <v>517.04999999999995</v>
      </c>
      <c r="Z403">
        <v>532.95000000000005</v>
      </c>
      <c r="AA403">
        <v>504.45</v>
      </c>
      <c r="AB403">
        <v>559.70000000000005</v>
      </c>
      <c r="AC403" s="1">
        <f>(Table2[[#This Row],[Close Price]]/Table2[[#This Row],[Day Low]])-1</f>
        <v>2.9977758437289559E-3</v>
      </c>
      <c r="AD403" s="1">
        <f>(Table2[[#This Row],[Day High]]/Table2[[#This Row],[Close Price]])-1</f>
        <v>2.7670651754724274E-2</v>
      </c>
      <c r="AE403" s="1">
        <f>(Table2[[#This Row],[Close Price]]/Table2[[#This Row],[Current Week Low]])-1</f>
        <v>2.9977758437289559E-3</v>
      </c>
      <c r="AF403" s="1">
        <f>(Table2[[#This Row],[Current Week High]]/Table2[[#This Row],[Close Price]])-1</f>
        <v>2.7670651754724274E-2</v>
      </c>
      <c r="AG403" s="1">
        <f>(Table2[[#This Row],[Close Price]]/Table2[[#This Row],[Current Month Low]])-1</f>
        <v>2.8050351868371459E-2</v>
      </c>
      <c r="AH403" s="1">
        <f>(Table2[[#This Row],[Current Month High]]/Table2[[#This Row],[Close Price]])-1</f>
        <v>7.9251831854994181E-2</v>
      </c>
      <c r="AI403">
        <v>23.332047821056602</v>
      </c>
      <c r="AJ403">
        <v>46.600706713780902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</v>
      </c>
      <c r="AM403" t="s">
        <v>3214</v>
      </c>
      <c r="AN403">
        <v>-2.91</v>
      </c>
      <c r="AO403" t="s">
        <v>3214</v>
      </c>
      <c r="AP403">
        <v>3.0621686005298999E-2</v>
      </c>
      <c r="AQ403">
        <f>(Table2[[#This Row],[Sharpe Ratio]]-AVERAGE(Table2[Sharpe Ratio]))/_xlfn.STDEV.P(Table2[Sharpe Ratio])</f>
        <v>-0.32595549276032765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-1.3240075102133422</v>
      </c>
      <c r="AS403">
        <f>_xlfn.RANK.AVG(Table2[[#This Row],[1Y Return vs Nifty Z-Score]],Table2[1Y Return vs Nifty Z-Score])</f>
        <v>433</v>
      </c>
      <c r="AT403">
        <f>_xlfn.RANK.AVG(Table2[[#This Row],[6M Return vs Nifty Z-Score]],Table2[6M Return vs Nifty Z-Score])</f>
        <v>339</v>
      </c>
      <c r="AU403">
        <f>_xlfn.RANK.AVG(Table2[[#This Row],[Sharpe Ratio Z-Score]],Table2[Sharpe Ratio Z-Score])</f>
        <v>425</v>
      </c>
      <c r="AV403">
        <f>(Table2[[#This Row],[Rank 1Y]]+Table2[[#This Row],[Rank 6M]]+Table2[[#This Row],[Rank Sharpe]])/3</f>
        <v>399</v>
      </c>
    </row>
    <row r="404" spans="1:48" x14ac:dyDescent="0.3">
      <c r="A404" t="s">
        <v>2010</v>
      </c>
      <c r="B404" t="s">
        <v>2011</v>
      </c>
      <c r="C404" t="s">
        <v>3178</v>
      </c>
      <c r="D404" t="s">
        <v>46</v>
      </c>
      <c r="E404">
        <v>3454.0993683000002</v>
      </c>
      <c r="F404">
        <v>2038.05</v>
      </c>
      <c r="G404">
        <v>-11.5529404872077</v>
      </c>
      <c r="H404">
        <f>(Table2[[#This Row],[1Y Return vs Nifty]]-AVERAGE(Table2[1Y Return vs Nifty]))/_xlfn.STDEV.P(Table2[1Y Return vs Nifty])</f>
        <v>-0.60172262156062173</v>
      </c>
      <c r="I404">
        <v>-8.6866174605129506E-2</v>
      </c>
      <c r="J404">
        <f>(Table2[[#This Row],[1M Return vs Nifty]]-AVERAGE(Table2[1M Return vs Nifty]))/_xlfn.STDEV.P(Table2[1M Return vs Nifty])</f>
        <v>7.1604869798412796E-2</v>
      </c>
      <c r="K404">
        <v>9.4294712502157392</v>
      </c>
      <c r="L404">
        <f>(Table2[[#This Row],[6M Return vs Nifty]]-AVERAGE(Table2[6M Return vs Nifty]))/_xlfn.STDEV.P(Table2[6M Return vs Nifty])</f>
        <v>-3.507459032562437E-2</v>
      </c>
      <c r="M404">
        <v>0.116080137715855</v>
      </c>
      <c r="N404">
        <f>(Table2[[#This Row],[1W Return vs Nifty]]-AVERAGE(Table2[1W Return vs Nifty]))/_xlfn.STDEV.P(Table2[1W Return vs Nifty])</f>
        <v>-5.8592707116726948E-2</v>
      </c>
      <c r="O404">
        <v>1750.01</v>
      </c>
      <c r="P404">
        <v>1975.06302668891</v>
      </c>
      <c r="Q404">
        <v>1789.36116575047</v>
      </c>
      <c r="R404">
        <v>54.022857036844201</v>
      </c>
      <c r="S404" s="1">
        <f>(Table2[[#This Row],[Close Price]]-Table2[[#This Row],[20D EMA]])/Table2[[#This Row],[20D EMA]]</f>
        <v>0.16459334518088467</v>
      </c>
      <c r="T404" s="1">
        <f>(Table2[[#This Row],[Close Price]]-Table2[[#This Row],[50D EMA]])/Table2[[#This Row],[50D EMA]]</f>
        <v>3.1891120668024624E-2</v>
      </c>
      <c r="U404" s="1">
        <f>(Table2[[#This Row],[Close Price]]-Table2[[#This Row],[200D EMA]])/Table2[[#This Row],[200D EMA]]</f>
        <v>0.13898191098007212</v>
      </c>
      <c r="V404">
        <v>0.53061720181755301</v>
      </c>
      <c r="W404">
        <v>2046.1</v>
      </c>
      <c r="X404">
        <v>2124</v>
      </c>
      <c r="Y404">
        <v>1978</v>
      </c>
      <c r="Z404">
        <v>2051</v>
      </c>
      <c r="AA404">
        <v>1978</v>
      </c>
      <c r="AB404">
        <v>2051</v>
      </c>
      <c r="AC404" s="1">
        <f>(Table2[[#This Row],[Close Price]]/Table2[[#This Row],[Day Low]])-1</f>
        <v>-3.9343140608962823E-3</v>
      </c>
      <c r="AD404" s="1">
        <f>(Table2[[#This Row],[Day High]]/Table2[[#This Row],[Close Price]])-1</f>
        <v>4.2172665047471858E-2</v>
      </c>
      <c r="AE404" s="1">
        <f>(Table2[[#This Row],[Close Price]]/Table2[[#This Row],[Current Week Low]])-1</f>
        <v>3.0358948432760435E-2</v>
      </c>
      <c r="AF404" s="1">
        <f>(Table2[[#This Row],[Current Week High]]/Table2[[#This Row],[Close Price]])-1</f>
        <v>6.3541130001718571E-3</v>
      </c>
      <c r="AG404" s="1">
        <f>(Table2[[#This Row],[Close Price]]/Table2[[#This Row],[Current Month Low]])-1</f>
        <v>3.0358948432760435E-2</v>
      </c>
      <c r="AH404" s="1">
        <f>(Table2[[#This Row],[Current Month High]]/Table2[[#This Row],[Close Price]])-1</f>
        <v>6.3541130001718571E-3</v>
      </c>
      <c r="AI404">
        <v>11.1111111111111</v>
      </c>
      <c r="AJ404">
        <v>44.133663366336599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-0.02</v>
      </c>
      <c r="AM404" t="s">
        <v>3214</v>
      </c>
      <c r="AN404">
        <v>-3.24</v>
      </c>
      <c r="AO404" t="s">
        <v>3214</v>
      </c>
      <c r="AP404">
        <v>5.4111917913150002E-2</v>
      </c>
      <c r="AQ404">
        <f>(Table2[[#This Row],[Sharpe Ratio]]-AVERAGE(Table2[Sharpe Ratio]))/_xlfn.STDEV.P(Table2[Sharpe Ratio])</f>
        <v>-5.4963520836865183E-2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511</v>
      </c>
      <c r="AT404">
        <f>_xlfn.RANK.AVG(Table2[[#This Row],[6M Return vs Nifty Z-Score]],Table2[6M Return vs Nifty Z-Score])</f>
        <v>327</v>
      </c>
      <c r="AU404">
        <f>_xlfn.RANK.AVG(Table2[[#This Row],[Sharpe Ratio Z-Score]],Table2[Sharpe Ratio Z-Score])</f>
        <v>359</v>
      </c>
      <c r="AV404">
        <f>(Table2[[#This Row],[Rank 1Y]]+Table2[[#This Row],[Rank 6M]]+Table2[[#This Row],[Rank Sharpe]])/3</f>
        <v>399</v>
      </c>
    </row>
    <row r="405" spans="1:48" x14ac:dyDescent="0.3">
      <c r="A405" t="s">
        <v>1561</v>
      </c>
      <c r="B405" t="s">
        <v>1562</v>
      </c>
      <c r="C405" t="s">
        <v>3183</v>
      </c>
      <c r="D405" t="s">
        <v>390</v>
      </c>
      <c r="E405">
        <v>6427.1968145000001</v>
      </c>
      <c r="F405">
        <v>330.5</v>
      </c>
      <c r="G405">
        <v>24.2447473437954</v>
      </c>
      <c r="H405">
        <f>(Table2[[#This Row],[1Y Return vs Nifty]]-AVERAGE(Table2[1Y Return vs Nifty]))/_xlfn.STDEV.P(Table2[1Y Return vs Nifty])</f>
        <v>-8.6419930967378971E-4</v>
      </c>
      <c r="I405">
        <v>-11.083857498422599</v>
      </c>
      <c r="J405">
        <f>(Table2[[#This Row],[1M Return vs Nifty]]-AVERAGE(Table2[1M Return vs Nifty]))/_xlfn.STDEV.P(Table2[1M Return vs Nifty])</f>
        <v>-0.94872002347928541</v>
      </c>
      <c r="K405">
        <v>13.3713386750249</v>
      </c>
      <c r="L405">
        <f>(Table2[[#This Row],[6M Return vs Nifty]]-AVERAGE(Table2[6M Return vs Nifty]))/_xlfn.STDEV.P(Table2[6M Return vs Nifty])</f>
        <v>8.830971963293599E-2</v>
      </c>
      <c r="M405">
        <v>1.19975699759499</v>
      </c>
      <c r="N405">
        <f>(Table2[[#This Row],[1W Return vs Nifty]]-AVERAGE(Table2[1W Return vs Nifty]))/_xlfn.STDEV.P(Table2[1W Return vs Nifty])</f>
        <v>0.15396282345249757</v>
      </c>
      <c r="O405">
        <v>282.02</v>
      </c>
      <c r="P405">
        <v>330.89610405996001</v>
      </c>
      <c r="Q405">
        <v>295.53916792045698</v>
      </c>
      <c r="R405">
        <v>55.139685091801297</v>
      </c>
      <c r="S405" s="1">
        <f>(Table2[[#This Row],[Close Price]]-Table2[[#This Row],[20D EMA]])/Table2[[#This Row],[20D EMA]]</f>
        <v>0.17190270193603299</v>
      </c>
      <c r="T405" s="1">
        <f>(Table2[[#This Row],[Close Price]]-Table2[[#This Row],[50D EMA]])/Table2[[#This Row],[50D EMA]]</f>
        <v>-1.1970647435855988E-3</v>
      </c>
      <c r="U405" s="1">
        <f>(Table2[[#This Row],[Close Price]]-Table2[[#This Row],[200D EMA]])/Table2[[#This Row],[200D EMA]]</f>
        <v>0.11829508868669676</v>
      </c>
      <c r="V405">
        <v>0.33889533331062099</v>
      </c>
      <c r="W405">
        <v>329.65</v>
      </c>
      <c r="X405">
        <v>335.5</v>
      </c>
      <c r="Y405">
        <v>326.60000000000002</v>
      </c>
      <c r="Z405">
        <v>339.95</v>
      </c>
      <c r="AA405">
        <v>326.60000000000002</v>
      </c>
      <c r="AB405">
        <v>339.95</v>
      </c>
      <c r="AC405" s="1">
        <f>(Table2[[#This Row],[Close Price]]/Table2[[#This Row],[Day Low]])-1</f>
        <v>2.578492340361116E-3</v>
      </c>
      <c r="AD405" s="1">
        <f>(Table2[[#This Row],[Day High]]/Table2[[#This Row],[Close Price]])-1</f>
        <v>1.5128593040847127E-2</v>
      </c>
      <c r="AE405" s="1">
        <f>(Table2[[#This Row],[Close Price]]/Table2[[#This Row],[Current Week Low]])-1</f>
        <v>1.1941212492345255E-2</v>
      </c>
      <c r="AF405" s="1">
        <f>(Table2[[#This Row],[Current Week High]]/Table2[[#This Row],[Close Price]])-1</f>
        <v>2.8593040847201268E-2</v>
      </c>
      <c r="AG405" s="1">
        <f>(Table2[[#This Row],[Close Price]]/Table2[[#This Row],[Current Month Low]])-1</f>
        <v>1.1941212492345255E-2</v>
      </c>
      <c r="AH405" s="1">
        <f>(Table2[[#This Row],[Current Month High]]/Table2[[#This Row],[Close Price]])-1</f>
        <v>2.8593040847201268E-2</v>
      </c>
      <c r="AI405">
        <v>12.919818456883499</v>
      </c>
      <c r="AJ405">
        <v>61.140906874695197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-0.06</v>
      </c>
      <c r="AM405" t="s">
        <v>3214</v>
      </c>
      <c r="AN405">
        <v>0.44</v>
      </c>
      <c r="AO405" t="s">
        <v>3215</v>
      </c>
      <c r="AP405">
        <v>-2.5540932587082999E-2</v>
      </c>
      <c r="AQ405">
        <f>(Table2[[#This Row],[Sharpe Ratio]]-AVERAGE(Table2[Sharpe Ratio]))/_xlfn.STDEV.P(Table2[Sharpe Ratio])</f>
        <v>-0.97386815792427406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306</v>
      </c>
      <c r="AT405">
        <f>_xlfn.RANK.AVG(Table2[[#This Row],[6M Return vs Nifty Z-Score]],Table2[6M Return vs Nifty Z-Score])</f>
        <v>287</v>
      </c>
      <c r="AU405">
        <f>_xlfn.RANK.AVG(Table2[[#This Row],[Sharpe Ratio Z-Score]],Table2[Sharpe Ratio Z-Score])</f>
        <v>611</v>
      </c>
      <c r="AV405">
        <f>(Table2[[#This Row],[Rank 1Y]]+Table2[[#This Row],[Rank 6M]]+Table2[[#This Row],[Rank Sharpe]])/3</f>
        <v>401.33333333333331</v>
      </c>
    </row>
    <row r="406" spans="1:48" x14ac:dyDescent="0.3">
      <c r="A406" t="s">
        <v>1937</v>
      </c>
      <c r="B406" t="s">
        <v>1938</v>
      </c>
      <c r="C406" t="s">
        <v>3181</v>
      </c>
      <c r="D406" t="s">
        <v>124</v>
      </c>
      <c r="E406">
        <v>3748.4284908</v>
      </c>
      <c r="F406">
        <v>856.6</v>
      </c>
      <c r="G406">
        <v>27.1837601172939</v>
      </c>
      <c r="H406">
        <f>(Table2[[#This Row],[1Y Return vs Nifty]]-AVERAGE(Table2[1Y Return vs Nifty]))/_xlfn.STDEV.P(Table2[1Y Return vs Nifty])</f>
        <v>4.8466656537677406E-2</v>
      </c>
      <c r="I406">
        <v>7.4977174560225697</v>
      </c>
      <c r="J406">
        <f>(Table2[[#This Row],[1M Return vs Nifty]]-AVERAGE(Table2[1M Return vs Nifty]))/_xlfn.STDEV.P(Table2[1M Return vs Nifty])</f>
        <v>0.77531911814152932</v>
      </c>
      <c r="K406">
        <v>-22.007243109044602</v>
      </c>
      <c r="L406">
        <f>(Table2[[#This Row],[6M Return vs Nifty]]-AVERAGE(Table2[6M Return vs Nifty]))/_xlfn.STDEV.P(Table2[6M Return vs Nifty])</f>
        <v>-1.0190745300926218</v>
      </c>
      <c r="M406">
        <v>1.09069187278436</v>
      </c>
      <c r="N406">
        <f>(Table2[[#This Row],[1W Return vs Nifty]]-AVERAGE(Table2[1W Return vs Nifty]))/_xlfn.STDEV.P(Table2[1W Return vs Nifty])</f>
        <v>0.13257047271677389</v>
      </c>
      <c r="O406">
        <v>758.67</v>
      </c>
      <c r="P406">
        <v>831.30046532135395</v>
      </c>
      <c r="Q406">
        <v>775.91805421199103</v>
      </c>
      <c r="R406">
        <v>62.561349930486898</v>
      </c>
      <c r="S406" s="1">
        <f>(Table2[[#This Row],[Close Price]]-Table2[[#This Row],[20D EMA]])/Table2[[#This Row],[20D EMA]]</f>
        <v>0.12908115517945887</v>
      </c>
      <c r="T406" s="1">
        <f>(Table2[[#This Row],[Close Price]]-Table2[[#This Row],[50D EMA]])/Table2[[#This Row],[50D EMA]]</f>
        <v>3.0433682806692626E-2</v>
      </c>
      <c r="U406" s="1">
        <f>(Table2[[#This Row],[Close Price]]-Table2[[#This Row],[200D EMA]])/Table2[[#This Row],[200D EMA]]</f>
        <v>0.10398256020727366</v>
      </c>
      <c r="V406">
        <v>0.66500712648062199</v>
      </c>
      <c r="W406">
        <v>840.5</v>
      </c>
      <c r="X406">
        <v>860</v>
      </c>
      <c r="Y406">
        <v>849.55</v>
      </c>
      <c r="Z406">
        <v>873.8</v>
      </c>
      <c r="AA406">
        <v>849.55</v>
      </c>
      <c r="AB406">
        <v>873.8</v>
      </c>
      <c r="AC406" s="1">
        <f>(Table2[[#This Row],[Close Price]]/Table2[[#This Row],[Day Low]])-1</f>
        <v>1.9155264723379029E-2</v>
      </c>
      <c r="AD406" s="1">
        <f>(Table2[[#This Row],[Day High]]/Table2[[#This Row],[Close Price]])-1</f>
        <v>3.9691804809711684E-3</v>
      </c>
      <c r="AE406" s="1">
        <f>(Table2[[#This Row],[Close Price]]/Table2[[#This Row],[Current Week Low]])-1</f>
        <v>8.2985109763993314E-3</v>
      </c>
      <c r="AF406" s="1">
        <f>(Table2[[#This Row],[Current Week High]]/Table2[[#This Row],[Close Price]])-1</f>
        <v>2.0079383609619361E-2</v>
      </c>
      <c r="AG406" s="1">
        <f>(Table2[[#This Row],[Close Price]]/Table2[[#This Row],[Current Month Low]])-1</f>
        <v>8.2985109763993314E-3</v>
      </c>
      <c r="AH406" s="1">
        <f>(Table2[[#This Row],[Current Month High]]/Table2[[#This Row],[Close Price]])-1</f>
        <v>2.0079383609619361E-2</v>
      </c>
      <c r="AI406">
        <v>26.430072379173399</v>
      </c>
      <c r="AJ406">
        <v>102.266824085005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-0.2</v>
      </c>
      <c r="AM406" t="s">
        <v>3214</v>
      </c>
      <c r="AN406">
        <v>7.07</v>
      </c>
      <c r="AO406" t="s">
        <v>3215</v>
      </c>
      <c r="AP406">
        <v>8.1944397463108998E-2</v>
      </c>
      <c r="AQ406">
        <f>(Table2[[#This Row],[Sharpe Ratio]]-AVERAGE(Table2[Sharpe Ratio]))/_xlfn.STDEV.P(Table2[Sharpe Ratio])</f>
        <v>0.26612222009368675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287</v>
      </c>
      <c r="AT406">
        <f>_xlfn.RANK.AVG(Table2[[#This Row],[6M Return vs Nifty Z-Score]],Table2[6M Return vs Nifty Z-Score])</f>
        <v>653</v>
      </c>
      <c r="AU406">
        <f>_xlfn.RANK.AVG(Table2[[#This Row],[Sharpe Ratio Z-Score]],Table2[Sharpe Ratio Z-Score])</f>
        <v>275</v>
      </c>
      <c r="AV406">
        <f>(Table2[[#This Row],[Rank 1Y]]+Table2[[#This Row],[Rank 6M]]+Table2[[#This Row],[Rank Sharpe]])/3</f>
        <v>405</v>
      </c>
    </row>
    <row r="407" spans="1:48" x14ac:dyDescent="0.3">
      <c r="A407" t="s">
        <v>558</v>
      </c>
      <c r="B407" t="s">
        <v>559</v>
      </c>
      <c r="C407" t="s">
        <v>3173</v>
      </c>
      <c r="D407" t="s">
        <v>54</v>
      </c>
      <c r="E407">
        <v>38007.428898580001</v>
      </c>
      <c r="F407">
        <v>1498.1</v>
      </c>
      <c r="G407">
        <v>28.716339639180301</v>
      </c>
      <c r="H407">
        <f>(Table2[[#This Row],[1Y Return vs Nifty]]-AVERAGE(Table2[1Y Return vs Nifty]))/_xlfn.STDEV.P(Table2[1Y Return vs Nifty])</f>
        <v>7.4190756871812619E-2</v>
      </c>
      <c r="I407">
        <v>5.2355182491608296</v>
      </c>
      <c r="J407">
        <f>(Table2[[#This Row],[1M Return vs Nifty]]-AVERAGE(Table2[1M Return vs Nifty]))/_xlfn.STDEV.P(Table2[1M Return vs Nifty])</f>
        <v>0.56542733080193153</v>
      </c>
      <c r="K407">
        <v>5.1080289874177902</v>
      </c>
      <c r="L407">
        <f>(Table2[[#This Row],[6M Return vs Nifty]]-AVERAGE(Table2[6M Return vs Nifty]))/_xlfn.STDEV.P(Table2[6M Return vs Nifty])</f>
        <v>-0.17033996436262627</v>
      </c>
      <c r="M407">
        <v>3.5228487758209499</v>
      </c>
      <c r="N407">
        <f>(Table2[[#This Row],[1W Return vs Nifty]]-AVERAGE(Table2[1W Return vs Nifty]))/_xlfn.STDEV.P(Table2[1W Return vs Nifty])</f>
        <v>0.60962080025648258</v>
      </c>
      <c r="O407">
        <v>1450.34</v>
      </c>
      <c r="P407">
        <v>1389.9559420620601</v>
      </c>
      <c r="Q407">
        <v>1240.9762583434101</v>
      </c>
      <c r="R407">
        <v>66.849915860428297</v>
      </c>
      <c r="S407" s="1">
        <f>(Table2[[#This Row],[Close Price]]-Table2[[#This Row],[20D EMA]])/Table2[[#This Row],[20D EMA]]</f>
        <v>3.2930209468124715E-2</v>
      </c>
      <c r="T407" s="1">
        <f>(Table2[[#This Row],[Close Price]]-Table2[[#This Row],[50D EMA]])/Table2[[#This Row],[50D EMA]]</f>
        <v>7.7803946632656135E-2</v>
      </c>
      <c r="U407" s="1">
        <f>(Table2[[#This Row],[Close Price]]-Table2[[#This Row],[200D EMA]])/Table2[[#This Row],[200D EMA]]</f>
        <v>0.20719473070325012</v>
      </c>
      <c r="V407">
        <v>0.84759252603640001</v>
      </c>
      <c r="W407">
        <v>1455</v>
      </c>
      <c r="X407">
        <v>1505</v>
      </c>
      <c r="Y407">
        <v>1455</v>
      </c>
      <c r="Z407">
        <v>1505</v>
      </c>
      <c r="AA407">
        <v>1375</v>
      </c>
      <c r="AB407">
        <v>1519.85</v>
      </c>
      <c r="AC407" s="1">
        <f>(Table2[[#This Row],[Close Price]]/Table2[[#This Row],[Day Low]])-1</f>
        <v>2.962199312714775E-2</v>
      </c>
      <c r="AD407" s="1">
        <f>(Table2[[#This Row],[Day High]]/Table2[[#This Row],[Close Price]])-1</f>
        <v>4.605834056471636E-3</v>
      </c>
      <c r="AE407" s="1">
        <f>(Table2[[#This Row],[Close Price]]/Table2[[#This Row],[Current Week Low]])-1</f>
        <v>2.962199312714775E-2</v>
      </c>
      <c r="AF407" s="1">
        <f>(Table2[[#This Row],[Current Week High]]/Table2[[#This Row],[Close Price]])-1</f>
        <v>4.605834056471636E-3</v>
      </c>
      <c r="AG407" s="1">
        <f>(Table2[[#This Row],[Close Price]]/Table2[[#This Row],[Current Month Low]])-1</f>
        <v>8.9527272727272678E-2</v>
      </c>
      <c r="AH407" s="1">
        <f>(Table2[[#This Row],[Current Month High]]/Table2[[#This Row],[Close Price]])-1</f>
        <v>1.4518389960616718E-2</v>
      </c>
      <c r="AI407">
        <v>1.45183899606167</v>
      </c>
      <c r="AJ407">
        <v>63.369683751363098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0.08</v>
      </c>
      <c r="AM407" t="s">
        <v>3215</v>
      </c>
      <c r="AN407">
        <v>2.83</v>
      </c>
      <c r="AO407" t="s">
        <v>3215</v>
      </c>
      <c r="AP407">
        <v>-8.0170145956180005E-3</v>
      </c>
      <c r="AQ407">
        <f>(Table2[[#This Row],[Sharpe Ratio]]-AVERAGE(Table2[Sharpe Ratio]))/_xlfn.STDEV.P(Table2[Sharpe Ratio])</f>
        <v>-0.77170578204985929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0.30719314151774119</v>
      </c>
      <c r="AS407">
        <f>_xlfn.RANK.AVG(Table2[[#This Row],[1Y Return vs Nifty Z-Score]],Table2[1Y Return vs Nifty Z-Score])</f>
        <v>277</v>
      </c>
      <c r="AT407">
        <f>_xlfn.RANK.AVG(Table2[[#This Row],[6M Return vs Nifty Z-Score]],Table2[6M Return vs Nifty Z-Score])</f>
        <v>368</v>
      </c>
      <c r="AU407">
        <f>_xlfn.RANK.AVG(Table2[[#This Row],[Sharpe Ratio Z-Score]],Table2[Sharpe Ratio Z-Score])</f>
        <v>571</v>
      </c>
      <c r="AV407">
        <f>(Table2[[#This Row],[Rank 1Y]]+Table2[[#This Row],[Rank 6M]]+Table2[[#This Row],[Rank Sharpe]])/3</f>
        <v>405.33333333333331</v>
      </c>
    </row>
    <row r="408" spans="1:48" x14ac:dyDescent="0.3">
      <c r="A408" t="s">
        <v>616</v>
      </c>
      <c r="B408" t="s">
        <v>617</v>
      </c>
      <c r="C408" t="s">
        <v>613</v>
      </c>
      <c r="D408" t="s">
        <v>613</v>
      </c>
      <c r="E408">
        <v>32609.0556</v>
      </c>
      <c r="F408">
        <v>954</v>
      </c>
      <c r="G408">
        <v>-8.7854286207209196</v>
      </c>
      <c r="H408">
        <f>(Table2[[#This Row],[1Y Return vs Nifty]]-AVERAGE(Table2[1Y Return vs Nifty]))/_xlfn.STDEV.P(Table2[1Y Return vs Nifty])</f>
        <v>-0.55527038080394753</v>
      </c>
      <c r="I408">
        <v>13.707626147288501</v>
      </c>
      <c r="J408">
        <f>(Table2[[#This Row],[1M Return vs Nifty]]-AVERAGE(Table2[1M Return vs Nifty]))/_xlfn.STDEV.P(Table2[1M Return vs Nifty])</f>
        <v>1.3514880207173892</v>
      </c>
      <c r="K408">
        <v>-0.29636028153189198</v>
      </c>
      <c r="L408">
        <f>(Table2[[#This Row],[6M Return vs Nifty]]-AVERAGE(Table2[6M Return vs Nifty]))/_xlfn.STDEV.P(Table2[6M Return vs Nifty])</f>
        <v>-0.3395026400274701</v>
      </c>
      <c r="M408">
        <v>3.0891722340631098</v>
      </c>
      <c r="N408">
        <f>(Table2[[#This Row],[1W Return vs Nifty]]-AVERAGE(Table2[1W Return vs Nifty]))/_xlfn.STDEV.P(Table2[1W Return vs Nifty])</f>
        <v>0.52455822224863879</v>
      </c>
      <c r="O408">
        <v>918.57</v>
      </c>
      <c r="P408">
        <v>889.18176510004696</v>
      </c>
      <c r="Q408">
        <v>831.75850790757397</v>
      </c>
      <c r="R408">
        <v>57.221184649922201</v>
      </c>
      <c r="S408" s="1">
        <f>(Table2[[#This Row],[Close Price]]-Table2[[#This Row],[20D EMA]])/Table2[[#This Row],[20D EMA]]</f>
        <v>3.8570822038603424E-2</v>
      </c>
      <c r="T408" s="1">
        <f>(Table2[[#This Row],[Close Price]]-Table2[[#This Row],[50D EMA]])/Table2[[#This Row],[50D EMA]]</f>
        <v>7.2896495906728323E-2</v>
      </c>
      <c r="U408" s="1">
        <f>(Table2[[#This Row],[Close Price]]-Table2[[#This Row],[200D EMA]])/Table2[[#This Row],[200D EMA]]</f>
        <v>0.14696752835140178</v>
      </c>
      <c r="V408">
        <v>2.1776657134682602</v>
      </c>
      <c r="W408">
        <v>944.35</v>
      </c>
      <c r="X408">
        <v>977.85</v>
      </c>
      <c r="Y408">
        <v>944.35</v>
      </c>
      <c r="Z408">
        <v>977.85</v>
      </c>
      <c r="AA408">
        <v>812</v>
      </c>
      <c r="AB408">
        <v>1053</v>
      </c>
      <c r="AC408" s="1">
        <f>(Table2[[#This Row],[Close Price]]/Table2[[#This Row],[Day Low]])-1</f>
        <v>1.021866892571599E-2</v>
      </c>
      <c r="AD408" s="1">
        <f>(Table2[[#This Row],[Day High]]/Table2[[#This Row],[Close Price]])-1</f>
        <v>2.5000000000000133E-2</v>
      </c>
      <c r="AE408" s="1">
        <f>(Table2[[#This Row],[Close Price]]/Table2[[#This Row],[Current Week Low]])-1</f>
        <v>1.021866892571599E-2</v>
      </c>
      <c r="AF408" s="1">
        <f>(Table2[[#This Row],[Current Week High]]/Table2[[#This Row],[Close Price]])-1</f>
        <v>2.5000000000000133E-2</v>
      </c>
      <c r="AG408" s="1">
        <f>(Table2[[#This Row],[Close Price]]/Table2[[#This Row],[Current Month Low]])-1</f>
        <v>0.17487684729064035</v>
      </c>
      <c r="AH408" s="1">
        <f>(Table2[[#This Row],[Current Month High]]/Table2[[#This Row],[Close Price]])-1</f>
        <v>0.10377358490566047</v>
      </c>
      <c r="AI408">
        <v>10.377358490565999</v>
      </c>
      <c r="AJ408">
        <v>34.3661971830985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-0.01</v>
      </c>
      <c r="AM408" t="s">
        <v>3214</v>
      </c>
      <c r="AN408">
        <v>12.89</v>
      </c>
      <c r="AO408" t="s">
        <v>3215</v>
      </c>
      <c r="AP408">
        <v>7.6135172431586004E-2</v>
      </c>
      <c r="AQ408">
        <f>(Table2[[#This Row],[Sharpe Ratio]]-AVERAGE(Table2[Sharpe Ratio]))/_xlfn.STDEV.P(Table2[Sharpe Ratio])</f>
        <v>0.19910485931090957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1.1803780814455198</v>
      </c>
      <c r="AS408">
        <f>_xlfn.RANK.AVG(Table2[[#This Row],[1Y Return vs Nifty Z-Score]],Table2[1Y Return vs Nifty Z-Score])</f>
        <v>491</v>
      </c>
      <c r="AT408">
        <f>_xlfn.RANK.AVG(Table2[[#This Row],[6M Return vs Nifty Z-Score]],Table2[6M Return vs Nifty Z-Score])</f>
        <v>432</v>
      </c>
      <c r="AU408">
        <f>_xlfn.RANK.AVG(Table2[[#This Row],[Sharpe Ratio Z-Score]],Table2[Sharpe Ratio Z-Score])</f>
        <v>293</v>
      </c>
      <c r="AV408">
        <f>(Table2[[#This Row],[Rank 1Y]]+Table2[[#This Row],[Rank 6M]]+Table2[[#This Row],[Rank Sharpe]])/3</f>
        <v>405.33333333333331</v>
      </c>
    </row>
    <row r="409" spans="1:48" x14ac:dyDescent="0.3">
      <c r="A409" t="s">
        <v>799</v>
      </c>
      <c r="B409" t="s">
        <v>800</v>
      </c>
      <c r="C409" t="s">
        <v>3175</v>
      </c>
      <c r="D409" t="s">
        <v>187</v>
      </c>
      <c r="E409">
        <v>21145.658893979999</v>
      </c>
      <c r="F409">
        <v>557.4</v>
      </c>
      <c r="G409">
        <v>-14.2934294497857</v>
      </c>
      <c r="H409">
        <f>(Table2[[#This Row],[1Y Return vs Nifty]]-AVERAGE(Table2[1Y Return vs Nifty]))/_xlfn.STDEV.P(Table2[1Y Return vs Nifty])</f>
        <v>-0.64772128722932054</v>
      </c>
      <c r="I409">
        <v>-10.1021800122997</v>
      </c>
      <c r="J409">
        <f>(Table2[[#This Row],[1M Return vs Nifty]]-AVERAGE(Table2[1M Return vs Nifty]))/_xlfn.STDEV.P(Table2[1M Return vs Nifty])</f>
        <v>-0.85763784047418301</v>
      </c>
      <c r="K409">
        <v>2.4014450192767098</v>
      </c>
      <c r="L409">
        <f>(Table2[[#This Row],[6M Return vs Nifty]]-AVERAGE(Table2[6M Return vs Nifty]))/_xlfn.STDEV.P(Table2[6M Return vs Nifty])</f>
        <v>-0.25505869263648673</v>
      </c>
      <c r="M409">
        <v>-7.2437083683479599</v>
      </c>
      <c r="N409">
        <f>(Table2[[#This Row],[1W Return vs Nifty]]-AVERAGE(Table2[1W Return vs Nifty]))/_xlfn.STDEV.P(Table2[1W Return vs Nifty])</f>
        <v>-1.5021630265550803</v>
      </c>
      <c r="O409">
        <v>567.05999999999995</v>
      </c>
      <c r="P409">
        <v>566.88857974886196</v>
      </c>
      <c r="Q409">
        <v>528.85519494695905</v>
      </c>
      <c r="R409">
        <v>42.266819304997902</v>
      </c>
      <c r="S409" s="1">
        <f>(Table2[[#This Row],[Close Price]]-Table2[[#This Row],[20D EMA]])/Table2[[#This Row],[20D EMA]]</f>
        <v>-1.7035234366733626E-2</v>
      </c>
      <c r="T409" s="1">
        <f>(Table2[[#This Row],[Close Price]]-Table2[[#This Row],[50D EMA]])/Table2[[#This Row],[50D EMA]]</f>
        <v>-1.6737997708589452E-2</v>
      </c>
      <c r="U409" s="1">
        <f>(Table2[[#This Row],[Close Price]]-Table2[[#This Row],[200D EMA]])/Table2[[#This Row],[200D EMA]]</f>
        <v>5.3974708626817594E-2</v>
      </c>
      <c r="V409">
        <v>0.87567533967551503</v>
      </c>
      <c r="W409">
        <v>536.54999999999995</v>
      </c>
      <c r="X409">
        <v>562.6</v>
      </c>
      <c r="Y409">
        <v>536.54999999999995</v>
      </c>
      <c r="Z409">
        <v>562.6</v>
      </c>
      <c r="AA409">
        <v>536.54999999999995</v>
      </c>
      <c r="AB409">
        <v>602.85</v>
      </c>
      <c r="AC409" s="1">
        <f>(Table2[[#This Row],[Close Price]]/Table2[[#This Row],[Day Low]])-1</f>
        <v>3.8859379368185731E-2</v>
      </c>
      <c r="AD409" s="1">
        <f>(Table2[[#This Row],[Day High]]/Table2[[#This Row],[Close Price]])-1</f>
        <v>9.3290276282742557E-3</v>
      </c>
      <c r="AE409" s="1">
        <f>(Table2[[#This Row],[Close Price]]/Table2[[#This Row],[Current Week Low]])-1</f>
        <v>3.8859379368185731E-2</v>
      </c>
      <c r="AF409" s="1">
        <f>(Table2[[#This Row],[Current Week High]]/Table2[[#This Row],[Close Price]])-1</f>
        <v>9.3290276282742557E-3</v>
      </c>
      <c r="AG409" s="1">
        <f>(Table2[[#This Row],[Close Price]]/Table2[[#This Row],[Current Month Low]])-1</f>
        <v>3.8859379368185731E-2</v>
      </c>
      <c r="AH409" s="1">
        <f>(Table2[[#This Row],[Current Month High]]/Table2[[#This Row],[Close Price]])-1</f>
        <v>8.1539289558665295E-2</v>
      </c>
      <c r="AI409">
        <v>11.661284535342601</v>
      </c>
      <c r="AJ409">
        <v>37.020648967551601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-0.14000000000000001</v>
      </c>
      <c r="AM409" t="s">
        <v>3214</v>
      </c>
      <c r="AN409">
        <v>-0.52</v>
      </c>
      <c r="AO409" t="s">
        <v>3214</v>
      </c>
      <c r="AP409">
        <v>8.1231577898083995E-2</v>
      </c>
      <c r="AQ409">
        <f>(Table2[[#This Row],[Sharpe Ratio]]-AVERAGE(Table2[Sharpe Ratio]))/_xlfn.STDEV.P(Table2[Sharpe Ratio])</f>
        <v>0.2578988709028604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-3.0046819759922103</v>
      </c>
      <c r="AS409">
        <f>_xlfn.RANK.AVG(Table2[[#This Row],[1Y Return vs Nifty Z-Score]],Table2[1Y Return vs Nifty Z-Score])</f>
        <v>537</v>
      </c>
      <c r="AT409">
        <f>_xlfn.RANK.AVG(Table2[[#This Row],[6M Return vs Nifty Z-Score]],Table2[6M Return vs Nifty Z-Score])</f>
        <v>404</v>
      </c>
      <c r="AU409">
        <f>_xlfn.RANK.AVG(Table2[[#This Row],[Sharpe Ratio Z-Score]],Table2[Sharpe Ratio Z-Score])</f>
        <v>279</v>
      </c>
      <c r="AV409">
        <f>(Table2[[#This Row],[Rank 1Y]]+Table2[[#This Row],[Rank 6M]]+Table2[[#This Row],[Rank Sharpe]])/3</f>
        <v>406.66666666666669</v>
      </c>
    </row>
    <row r="410" spans="1:48" x14ac:dyDescent="0.3">
      <c r="A410" t="s">
        <v>205</v>
      </c>
      <c r="B410" t="s">
        <v>206</v>
      </c>
      <c r="C410" t="s">
        <v>3173</v>
      </c>
      <c r="D410" t="s">
        <v>54</v>
      </c>
      <c r="E410">
        <v>133578.48636720001</v>
      </c>
      <c r="F410">
        <v>1654.1</v>
      </c>
      <c r="G410">
        <v>8.4149448887286198</v>
      </c>
      <c r="H410">
        <f>(Table2[[#This Row],[1Y Return vs Nifty]]-AVERAGE(Table2[1Y Return vs Nifty]))/_xlfn.STDEV.P(Table2[1Y Return vs Nifty])</f>
        <v>-0.26656488290125657</v>
      </c>
      <c r="I410">
        <v>0.77478040717449304</v>
      </c>
      <c r="J410">
        <f>(Table2[[#This Row],[1M Return vs Nifty]]-AVERAGE(Table2[1M Return vs Nifty]))/_xlfn.STDEV.P(Table2[1M Return vs Nifty])</f>
        <v>0.15155032312374991</v>
      </c>
      <c r="K410">
        <v>-5.2316023458775902</v>
      </c>
      <c r="L410">
        <f>(Table2[[#This Row],[6M Return vs Nifty]]-AVERAGE(Table2[6M Return vs Nifty]))/_xlfn.STDEV.P(Table2[6M Return vs Nifty])</f>
        <v>-0.49398054883670289</v>
      </c>
      <c r="M410">
        <v>2.10728573936438</v>
      </c>
      <c r="N410">
        <f>(Table2[[#This Row],[1W Return vs Nifty]]-AVERAGE(Table2[1W Return vs Nifty]))/_xlfn.STDEV.P(Table2[1W Return vs Nifty])</f>
        <v>0.3319681499066659</v>
      </c>
      <c r="O410">
        <v>1639.05</v>
      </c>
      <c r="P410">
        <v>1602.4313650542699</v>
      </c>
      <c r="Q410">
        <v>1464.0561361652001</v>
      </c>
      <c r="R410">
        <v>53.816926794941203</v>
      </c>
      <c r="S410" s="1">
        <f>(Table2[[#This Row],[Close Price]]-Table2[[#This Row],[20D EMA]])/Table2[[#This Row],[20D EMA]]</f>
        <v>9.1821481956010833E-3</v>
      </c>
      <c r="T410" s="1">
        <f>(Table2[[#This Row],[Close Price]]-Table2[[#This Row],[50D EMA]])/Table2[[#This Row],[50D EMA]]</f>
        <v>3.2243898910441084E-2</v>
      </c>
      <c r="U410" s="1">
        <f>(Table2[[#This Row],[Close Price]]-Table2[[#This Row],[200D EMA]])/Table2[[#This Row],[200D EMA]]</f>
        <v>0.12980640505532898</v>
      </c>
      <c r="V410">
        <v>1.04088026641349</v>
      </c>
      <c r="W410">
        <v>1646.3</v>
      </c>
      <c r="X410">
        <v>1678.9</v>
      </c>
      <c r="Y410">
        <v>1646.3</v>
      </c>
      <c r="Z410">
        <v>1678.9</v>
      </c>
      <c r="AA410">
        <v>1602.3</v>
      </c>
      <c r="AB410">
        <v>1683</v>
      </c>
      <c r="AC410" s="1">
        <f>(Table2[[#This Row],[Close Price]]/Table2[[#This Row],[Day Low]])-1</f>
        <v>4.7378971025937577E-3</v>
      </c>
      <c r="AD410" s="1">
        <f>(Table2[[#This Row],[Day High]]/Table2[[#This Row],[Close Price]])-1</f>
        <v>1.4993047578743868E-2</v>
      </c>
      <c r="AE410" s="1">
        <f>(Table2[[#This Row],[Close Price]]/Table2[[#This Row],[Current Week Low]])-1</f>
        <v>4.7378971025937577E-3</v>
      </c>
      <c r="AF410" s="1">
        <f>(Table2[[#This Row],[Current Week High]]/Table2[[#This Row],[Close Price]])-1</f>
        <v>1.4993047578743868E-2</v>
      </c>
      <c r="AG410" s="1">
        <f>(Table2[[#This Row],[Close Price]]/Table2[[#This Row],[Current Month Low]])-1</f>
        <v>3.2328527741371849E-2</v>
      </c>
      <c r="AH410" s="1">
        <f>(Table2[[#This Row],[Current Month High]]/Table2[[#This Row],[Close Price]])-1</f>
        <v>1.747173689619741E-2</v>
      </c>
      <c r="AI410">
        <v>1.7471736896197401</v>
      </c>
      <c r="AJ410">
        <v>46.1219081272084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3214</v>
      </c>
      <c r="AN410">
        <v>-0.19</v>
      </c>
      <c r="AO410" t="s">
        <v>3214</v>
      </c>
      <c r="AP410">
        <v>5.8373324678366999E-2</v>
      </c>
      <c r="AQ410">
        <f>(Table2[[#This Row],[Sharpe Ratio]]-AVERAGE(Table2[Sharpe Ratio]))/_xlfn.STDEV.P(Table2[Sharpe Ratio])</f>
        <v>-5.8023619771191918E-3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-0.28282932068466282</v>
      </c>
      <c r="AS410">
        <f>_xlfn.RANK.AVG(Table2[[#This Row],[1Y Return vs Nifty Z-Score]],Table2[1Y Return vs Nifty Z-Score])</f>
        <v>380</v>
      </c>
      <c r="AT410">
        <f>_xlfn.RANK.AVG(Table2[[#This Row],[6M Return vs Nifty Z-Score]],Table2[6M Return vs Nifty Z-Score])</f>
        <v>493</v>
      </c>
      <c r="AU410">
        <f>_xlfn.RANK.AVG(Table2[[#This Row],[Sharpe Ratio Z-Score]],Table2[Sharpe Ratio Z-Score])</f>
        <v>348</v>
      </c>
      <c r="AV410">
        <f>(Table2[[#This Row],[Rank 1Y]]+Table2[[#This Row],[Rank 6M]]+Table2[[#This Row],[Rank Sharpe]])/3</f>
        <v>407</v>
      </c>
    </row>
    <row r="411" spans="1:48" x14ac:dyDescent="0.3">
      <c r="A411" t="s">
        <v>367</v>
      </c>
      <c r="B411" t="s">
        <v>368</v>
      </c>
      <c r="C411" t="s">
        <v>3169</v>
      </c>
      <c r="D411" t="s">
        <v>34</v>
      </c>
      <c r="E411">
        <v>70587.647424305003</v>
      </c>
      <c r="F411">
        <v>524.04999999999995</v>
      </c>
      <c r="G411">
        <v>-12.6797666734227</v>
      </c>
      <c r="H411">
        <f>(Table2[[#This Row],[1Y Return vs Nifty]]-AVERAGE(Table2[1Y Return vs Nifty]))/_xlfn.STDEV.P(Table2[1Y Return vs Nifty])</f>
        <v>-0.62063621753353881</v>
      </c>
      <c r="I411">
        <v>-6.6396174290828398</v>
      </c>
      <c r="J411">
        <f>(Table2[[#This Row],[1M Return vs Nifty]]-AVERAGE(Table2[1M Return vs Nifty]))/_xlfn.STDEV.P(Table2[1M Return vs Nifty])</f>
        <v>-0.5363737152096304</v>
      </c>
      <c r="K411">
        <v>-16.6148490939173</v>
      </c>
      <c r="L411">
        <f>(Table2[[#This Row],[6M Return vs Nifty]]-AVERAGE(Table2[6M Return vs Nifty]))/_xlfn.STDEV.P(Table2[6M Return vs Nifty])</f>
        <v>-0.85028731761721388</v>
      </c>
      <c r="M411">
        <v>6.1547976640722002</v>
      </c>
      <c r="N411">
        <f>(Table2[[#This Row],[1W Return vs Nifty]]-AVERAGE(Table2[1W Return vs Nifty]))/_xlfn.STDEV.P(Table2[1W Return vs Nifty])</f>
        <v>1.1258589087602668</v>
      </c>
      <c r="O411">
        <v>529.74</v>
      </c>
      <c r="P411">
        <v>539.75943305301701</v>
      </c>
      <c r="Q411">
        <v>511.405792276125</v>
      </c>
      <c r="R411">
        <v>46.9635259154267</v>
      </c>
      <c r="S411" s="1">
        <f>(Table2[[#This Row],[Close Price]]-Table2[[#This Row],[20D EMA]])/Table2[[#This Row],[20D EMA]]</f>
        <v>-1.0741118284441527E-2</v>
      </c>
      <c r="T411" s="1">
        <f>(Table2[[#This Row],[Close Price]]-Table2[[#This Row],[50D EMA]])/Table2[[#This Row],[50D EMA]]</f>
        <v>-2.9104508584797659E-2</v>
      </c>
      <c r="U411" s="1">
        <f>(Table2[[#This Row],[Close Price]]-Table2[[#This Row],[200D EMA]])/Table2[[#This Row],[200D EMA]]</f>
        <v>2.4724412423252195E-2</v>
      </c>
      <c r="V411">
        <v>1.0779704021277099</v>
      </c>
      <c r="W411">
        <v>517.70000000000005</v>
      </c>
      <c r="X411">
        <v>538.95000000000005</v>
      </c>
      <c r="Y411">
        <v>517.70000000000005</v>
      </c>
      <c r="Z411">
        <v>538.95000000000005</v>
      </c>
      <c r="AA411">
        <v>504.15</v>
      </c>
      <c r="AB411">
        <v>574.29999999999995</v>
      </c>
      <c r="AC411" s="1">
        <f>(Table2[[#This Row],[Close Price]]/Table2[[#This Row],[Day Low]])-1</f>
        <v>1.2265790998647663E-2</v>
      </c>
      <c r="AD411" s="1">
        <f>(Table2[[#This Row],[Day High]]/Table2[[#This Row],[Close Price]])-1</f>
        <v>2.8432401488407866E-2</v>
      </c>
      <c r="AE411" s="1">
        <f>(Table2[[#This Row],[Close Price]]/Table2[[#This Row],[Current Week Low]])-1</f>
        <v>1.2265790998647663E-2</v>
      </c>
      <c r="AF411" s="1">
        <f>(Table2[[#This Row],[Current Week High]]/Table2[[#This Row],[Close Price]])-1</f>
        <v>2.8432401488407866E-2</v>
      </c>
      <c r="AG411" s="1">
        <f>(Table2[[#This Row],[Close Price]]/Table2[[#This Row],[Current Month Low]])-1</f>
        <v>3.9472379252206702E-2</v>
      </c>
      <c r="AH411" s="1">
        <f>(Table2[[#This Row],[Current Month High]]/Table2[[#This Row],[Close Price]])-1</f>
        <v>9.588779696593841E-2</v>
      </c>
      <c r="AI411">
        <v>20.732754508157601</v>
      </c>
      <c r="AJ411">
        <v>34.062420056280303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-0.06</v>
      </c>
      <c r="AM411" t="s">
        <v>3214</v>
      </c>
      <c r="AN411">
        <v>0.77</v>
      </c>
      <c r="AO411" t="s">
        <v>3215</v>
      </c>
      <c r="AP411">
        <v>0.160109014066074</v>
      </c>
      <c r="AQ411">
        <f>(Table2[[#This Row],[Sharpe Ratio]]-AVERAGE(Table2[Sharpe Ratio]))/_xlfn.STDEV.P(Table2[Sharpe Ratio])</f>
        <v>1.1678580424973544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527</v>
      </c>
      <c r="AT411">
        <f>_xlfn.RANK.AVG(Table2[[#This Row],[6M Return vs Nifty Z-Score]],Table2[6M Return vs Nifty Z-Score])</f>
        <v>605</v>
      </c>
      <c r="AU411">
        <f>_xlfn.RANK.AVG(Table2[[#This Row],[Sharpe Ratio Z-Score]],Table2[Sharpe Ratio Z-Score])</f>
        <v>93</v>
      </c>
      <c r="AV411">
        <f>(Table2[[#This Row],[Rank 1Y]]+Table2[[#This Row],[Rank 6M]]+Table2[[#This Row],[Rank Sharpe]])/3</f>
        <v>408.33333333333331</v>
      </c>
    </row>
    <row r="412" spans="1:48" x14ac:dyDescent="0.3">
      <c r="A412" t="s">
        <v>729</v>
      </c>
      <c r="B412" t="s">
        <v>730</v>
      </c>
      <c r="C412" t="s">
        <v>3167</v>
      </c>
      <c r="D412" t="s">
        <v>174</v>
      </c>
      <c r="E412">
        <v>23981.804536879899</v>
      </c>
      <c r="F412">
        <v>425.05</v>
      </c>
      <c r="G412">
        <v>17.9712775134082</v>
      </c>
      <c r="H412">
        <f>(Table2[[#This Row],[1Y Return vs Nifty]]-AVERAGE(Table2[1Y Return vs Nifty]))/_xlfn.STDEV.P(Table2[1Y Return vs Nifty])</f>
        <v>-0.10616337958412643</v>
      </c>
      <c r="I412">
        <v>-2.8955126253596801</v>
      </c>
      <c r="J412">
        <f>(Table2[[#This Row],[1M Return vs Nifty]]-AVERAGE(Table2[1M Return vs Nifty]))/_xlfn.STDEV.P(Table2[1M Return vs Nifty])</f>
        <v>-0.18898748730514081</v>
      </c>
      <c r="K412">
        <v>0.213167611025502</v>
      </c>
      <c r="L412">
        <f>(Table2[[#This Row],[6M Return vs Nifty]]-AVERAGE(Table2[6M Return vs Nifty]))/_xlfn.STDEV.P(Table2[6M Return vs Nifty])</f>
        <v>-0.32355391810136996</v>
      </c>
      <c r="M412">
        <v>4.3776102150286498</v>
      </c>
      <c r="N412">
        <f>(Table2[[#This Row],[1W Return vs Nifty]]-AVERAGE(Table2[1W Return vs Nifty]))/_xlfn.STDEV.P(Table2[1W Return vs Nifty])</f>
        <v>0.77727619454179586</v>
      </c>
      <c r="O412">
        <v>409.27</v>
      </c>
      <c r="P412">
        <v>384.60244998306501</v>
      </c>
      <c r="Q412">
        <v>339.80681484601701</v>
      </c>
      <c r="R412">
        <v>68.425570141304306</v>
      </c>
      <c r="S412" s="1">
        <f>(Table2[[#This Row],[Close Price]]-Table2[[#This Row],[20D EMA]])/Table2[[#This Row],[20D EMA]]</f>
        <v>3.85564541745059E-2</v>
      </c>
      <c r="T412" s="1">
        <f>(Table2[[#This Row],[Close Price]]-Table2[[#This Row],[50D EMA]])/Table2[[#This Row],[50D EMA]]</f>
        <v>0.10516716682048177</v>
      </c>
      <c r="U412" s="1">
        <f>(Table2[[#This Row],[Close Price]]-Table2[[#This Row],[200D EMA]])/Table2[[#This Row],[200D EMA]]</f>
        <v>0.25085778574691281</v>
      </c>
      <c r="V412">
        <v>0.53794392457683604</v>
      </c>
      <c r="W412">
        <v>420</v>
      </c>
      <c r="X412">
        <v>435</v>
      </c>
      <c r="Y412">
        <v>420</v>
      </c>
      <c r="Z412">
        <v>435</v>
      </c>
      <c r="AA412">
        <v>393.5</v>
      </c>
      <c r="AB412">
        <v>469.7</v>
      </c>
      <c r="AC412" s="1">
        <f>(Table2[[#This Row],[Close Price]]/Table2[[#This Row],[Day Low]])-1</f>
        <v>1.2023809523809659E-2</v>
      </c>
      <c r="AD412" s="1">
        <f>(Table2[[#This Row],[Day High]]/Table2[[#This Row],[Close Price]])-1</f>
        <v>2.3409010704622979E-2</v>
      </c>
      <c r="AE412" s="1">
        <f>(Table2[[#This Row],[Close Price]]/Table2[[#This Row],[Current Week Low]])-1</f>
        <v>1.2023809523809659E-2</v>
      </c>
      <c r="AF412" s="1">
        <f>(Table2[[#This Row],[Current Week High]]/Table2[[#This Row],[Close Price]])-1</f>
        <v>2.3409010704622979E-2</v>
      </c>
      <c r="AG412" s="1">
        <f>(Table2[[#This Row],[Close Price]]/Table2[[#This Row],[Current Month Low]])-1</f>
        <v>8.0177890724269396E-2</v>
      </c>
      <c r="AH412" s="1">
        <f>(Table2[[#This Row],[Current Month High]]/Table2[[#This Row],[Close Price]])-1</f>
        <v>0.10504646512175042</v>
      </c>
      <c r="AI412">
        <v>10.504646512175</v>
      </c>
      <c r="AJ412">
        <v>67.013752455795597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0.3</v>
      </c>
      <c r="AM412" t="s">
        <v>3215</v>
      </c>
      <c r="AN412">
        <v>-0.72</v>
      </c>
      <c r="AO412" t="s">
        <v>3214</v>
      </c>
      <c r="AP412">
        <v>9.245502743457E-3</v>
      </c>
      <c r="AQ412">
        <f>(Table2[[#This Row],[Sharpe Ratio]]-AVERAGE(Table2[Sharpe Ratio]))/_xlfn.STDEV.P(Table2[Sharpe Ratio])</f>
        <v>-0.57255902043294249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-0.41398761088178393</v>
      </c>
      <c r="AS412">
        <f>_xlfn.RANK.AVG(Table2[[#This Row],[1Y Return vs Nifty Z-Score]],Table2[1Y Return vs Nifty Z-Score])</f>
        <v>326</v>
      </c>
      <c r="AT412">
        <f>_xlfn.RANK.AVG(Table2[[#This Row],[6M Return vs Nifty Z-Score]],Table2[6M Return vs Nifty Z-Score])</f>
        <v>425</v>
      </c>
      <c r="AU412">
        <f>_xlfn.RANK.AVG(Table2[[#This Row],[Sharpe Ratio Z-Score]],Table2[Sharpe Ratio Z-Score])</f>
        <v>480</v>
      </c>
      <c r="AV412">
        <f>(Table2[[#This Row],[Rank 1Y]]+Table2[[#This Row],[Rank 6M]]+Table2[[#This Row],[Rank Sharpe]])/3</f>
        <v>410.33333333333331</v>
      </c>
    </row>
    <row r="413" spans="1:48" x14ac:dyDescent="0.3">
      <c r="A413" t="s">
        <v>1627</v>
      </c>
      <c r="B413" t="s">
        <v>1628</v>
      </c>
      <c r="C413" t="s">
        <v>3173</v>
      </c>
      <c r="D413" t="s">
        <v>276</v>
      </c>
      <c r="E413">
        <v>5843.0918473599904</v>
      </c>
      <c r="F413">
        <v>419.2</v>
      </c>
      <c r="G413">
        <v>-14.205232160535999</v>
      </c>
      <c r="H413">
        <f>(Table2[[#This Row],[1Y Return vs Nifty]]-AVERAGE(Table2[1Y Return vs Nifty]))/_xlfn.STDEV.P(Table2[1Y Return vs Nifty])</f>
        <v>-0.64624090994027428</v>
      </c>
      <c r="I413">
        <v>8.7851963041137999</v>
      </c>
      <c r="J413">
        <f>(Table2[[#This Row],[1M Return vs Nifty]]-AVERAGE(Table2[1M Return vs Nifty]))/_xlfn.STDEV.P(Table2[1M Return vs Nifty])</f>
        <v>0.89477421995932016</v>
      </c>
      <c r="K413">
        <v>8.8243427509250392</v>
      </c>
      <c r="L413">
        <f>(Table2[[#This Row],[6M Return vs Nifty]]-AVERAGE(Table2[6M Return vs Nifty]))/_xlfn.STDEV.P(Table2[6M Return vs Nifty])</f>
        <v>-5.4015704846962422E-2</v>
      </c>
      <c r="M413">
        <v>3.0604904718386301</v>
      </c>
      <c r="N413">
        <f>(Table2[[#This Row],[1W Return vs Nifty]]-AVERAGE(Table2[1W Return vs Nifty]))/_xlfn.STDEV.P(Table2[1W Return vs Nifty])</f>
        <v>0.51893249800094687</v>
      </c>
      <c r="O413">
        <v>369.29</v>
      </c>
      <c r="P413">
        <v>394.13844051602399</v>
      </c>
      <c r="Q413">
        <v>369.12441197772199</v>
      </c>
      <c r="R413">
        <v>55.353093884263899</v>
      </c>
      <c r="S413" s="1">
        <f>(Table2[[#This Row],[Close Price]]-Table2[[#This Row],[20D EMA]])/Table2[[#This Row],[20D EMA]]</f>
        <v>0.13515123615586658</v>
      </c>
      <c r="T413" s="1">
        <f>(Table2[[#This Row],[Close Price]]-Table2[[#This Row],[50D EMA]])/Table2[[#This Row],[50D EMA]]</f>
        <v>6.3585676776830663E-2</v>
      </c>
      <c r="U413" s="1">
        <f>(Table2[[#This Row],[Close Price]]-Table2[[#This Row],[200D EMA]])/Table2[[#This Row],[200D EMA]]</f>
        <v>0.13566046134412871</v>
      </c>
      <c r="V413">
        <v>0.74341173905295499</v>
      </c>
      <c r="W413">
        <v>415.55</v>
      </c>
      <c r="X413">
        <v>420.55</v>
      </c>
      <c r="Y413">
        <v>416.05</v>
      </c>
      <c r="Z413">
        <v>428.4</v>
      </c>
      <c r="AA413">
        <v>416.05</v>
      </c>
      <c r="AB413">
        <v>428.4</v>
      </c>
      <c r="AC413" s="1">
        <f>(Table2[[#This Row],[Close Price]]/Table2[[#This Row],[Day Low]])-1</f>
        <v>8.7835398868967296E-3</v>
      </c>
      <c r="AD413" s="1">
        <f>(Table2[[#This Row],[Day High]]/Table2[[#This Row],[Close Price]])-1</f>
        <v>3.2204198473282375E-3</v>
      </c>
      <c r="AE413" s="1">
        <f>(Table2[[#This Row],[Close Price]]/Table2[[#This Row],[Current Week Low]])-1</f>
        <v>7.5712053839682714E-3</v>
      </c>
      <c r="AF413" s="1">
        <f>(Table2[[#This Row],[Current Week High]]/Table2[[#This Row],[Close Price]])-1</f>
        <v>2.1946564885496178E-2</v>
      </c>
      <c r="AG413" s="1">
        <f>(Table2[[#This Row],[Close Price]]/Table2[[#This Row],[Current Month Low]])-1</f>
        <v>7.5712053839682714E-3</v>
      </c>
      <c r="AH413" s="1">
        <f>(Table2[[#This Row],[Current Month High]]/Table2[[#This Row],[Close Price]])-1</f>
        <v>2.1946564885496178E-2</v>
      </c>
      <c r="AI413">
        <v>2.7791030534351102</v>
      </c>
      <c r="AJ413">
        <v>33.503184713375703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0.01</v>
      </c>
      <c r="AM413" t="s">
        <v>3215</v>
      </c>
      <c r="AN413">
        <v>0.7</v>
      </c>
      <c r="AO413" t="s">
        <v>3215</v>
      </c>
      <c r="AP413">
        <v>5.0214246200669999E-2</v>
      </c>
      <c r="AQ413">
        <f>(Table2[[#This Row],[Sharpe Ratio]]-AVERAGE(Table2[Sharpe Ratio]))/_xlfn.STDEV.P(Table2[Sharpe Ratio])</f>
        <v>-9.9928498084375247E-2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536</v>
      </c>
      <c r="AT413">
        <f>_xlfn.RANK.AVG(Table2[[#This Row],[6M Return vs Nifty Z-Score]],Table2[6M Return vs Nifty Z-Score])</f>
        <v>331</v>
      </c>
      <c r="AU413">
        <f>_xlfn.RANK.AVG(Table2[[#This Row],[Sharpe Ratio Z-Score]],Table2[Sharpe Ratio Z-Score])</f>
        <v>369</v>
      </c>
      <c r="AV413">
        <f>(Table2[[#This Row],[Rank 1Y]]+Table2[[#This Row],[Rank 6M]]+Table2[[#This Row],[Rank Sharpe]])/3</f>
        <v>412</v>
      </c>
    </row>
    <row r="414" spans="1:48" x14ac:dyDescent="0.3">
      <c r="A414" t="s">
        <v>679</v>
      </c>
      <c r="B414" t="s">
        <v>680</v>
      </c>
      <c r="C414" t="s">
        <v>3173</v>
      </c>
      <c r="D414" t="s">
        <v>276</v>
      </c>
      <c r="E414">
        <v>27487.9592625</v>
      </c>
      <c r="F414">
        <v>3302.7</v>
      </c>
      <c r="G414">
        <v>-0.23629933345993201</v>
      </c>
      <c r="H414">
        <f>(Table2[[#This Row],[1Y Return vs Nifty]]-AVERAGE(Table2[1Y Return vs Nifty]))/_xlfn.STDEV.P(Table2[1Y Return vs Nifty])</f>
        <v>-0.41177462321721886</v>
      </c>
      <c r="I414">
        <v>-4.6664996814631197</v>
      </c>
      <c r="J414">
        <f>(Table2[[#This Row],[1M Return vs Nifty]]-AVERAGE(Table2[1M Return vs Nifty]))/_xlfn.STDEV.P(Table2[1M Return vs Nifty])</f>
        <v>-0.35330353755984406</v>
      </c>
      <c r="K414">
        <v>28.7318883455509</v>
      </c>
      <c r="L414">
        <f>(Table2[[#This Row],[6M Return vs Nifty]]-AVERAGE(Table2[6M Return vs Nifty]))/_xlfn.STDEV.P(Table2[6M Return vs Nifty])</f>
        <v>0.56910996414491322</v>
      </c>
      <c r="M414">
        <v>-0.19327396030379701</v>
      </c>
      <c r="N414">
        <f>(Table2[[#This Row],[1W Return vs Nifty]]-AVERAGE(Table2[1W Return vs Nifty]))/_xlfn.STDEV.P(Table2[1W Return vs Nifty])</f>
        <v>-0.119270319486954</v>
      </c>
      <c r="O414">
        <v>3312.81</v>
      </c>
      <c r="P414">
        <v>3225.52166999565</v>
      </c>
      <c r="Q414">
        <v>2810.6599363249002</v>
      </c>
      <c r="R414">
        <v>47.566876390690503</v>
      </c>
      <c r="S414" s="1">
        <f>(Table2[[#This Row],[Close Price]]-Table2[[#This Row],[20D EMA]])/Table2[[#This Row],[20D EMA]]</f>
        <v>-3.0517898702310509E-3</v>
      </c>
      <c r="T414" s="1">
        <f>(Table2[[#This Row],[Close Price]]-Table2[[#This Row],[50D EMA]])/Table2[[#This Row],[50D EMA]]</f>
        <v>2.3927394666814913E-2</v>
      </c>
      <c r="U414" s="1">
        <f>(Table2[[#This Row],[Close Price]]-Table2[[#This Row],[200D EMA]])/Table2[[#This Row],[200D EMA]]</f>
        <v>0.17506211168273539</v>
      </c>
      <c r="V414">
        <v>0.60611703208575596</v>
      </c>
      <c r="W414">
        <v>3247</v>
      </c>
      <c r="X414">
        <v>3319.9</v>
      </c>
      <c r="Y414">
        <v>3247</v>
      </c>
      <c r="Z414">
        <v>3319.9</v>
      </c>
      <c r="AA414">
        <v>3210</v>
      </c>
      <c r="AB414">
        <v>3452.9</v>
      </c>
      <c r="AC414" s="1">
        <f>(Table2[[#This Row],[Close Price]]/Table2[[#This Row],[Day Low]])-1</f>
        <v>1.7154296273483194E-2</v>
      </c>
      <c r="AD414" s="1">
        <f>(Table2[[#This Row],[Day High]]/Table2[[#This Row],[Close Price]])-1</f>
        <v>5.207860235564965E-3</v>
      </c>
      <c r="AE414" s="1">
        <f>(Table2[[#This Row],[Close Price]]/Table2[[#This Row],[Current Week Low]])-1</f>
        <v>1.7154296273483194E-2</v>
      </c>
      <c r="AF414" s="1">
        <f>(Table2[[#This Row],[Current Week High]]/Table2[[#This Row],[Close Price]])-1</f>
        <v>5.207860235564965E-3</v>
      </c>
      <c r="AG414" s="1">
        <f>(Table2[[#This Row],[Close Price]]/Table2[[#This Row],[Current Month Low]])-1</f>
        <v>2.8878504672897209E-2</v>
      </c>
      <c r="AH414" s="1">
        <f>(Table2[[#This Row],[Current Month High]]/Table2[[#This Row],[Close Price]])-1</f>
        <v>4.5477942289641859E-2</v>
      </c>
      <c r="AI414">
        <v>4.7446029006570303</v>
      </c>
      <c r="AJ414">
        <v>69.918197252662395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-0.01</v>
      </c>
      <c r="AM414" t="s">
        <v>3214</v>
      </c>
      <c r="AN414">
        <v>-3.34</v>
      </c>
      <c r="AO414" t="s">
        <v>3214</v>
      </c>
      <c r="AP414">
        <v>-4.2721540425144998E-2</v>
      </c>
      <c r="AQ414">
        <f>(Table2[[#This Row],[Sharpe Ratio]]-AVERAGE(Table2[Sharpe Ratio]))/_xlfn.STDEV.P(Table2[Sharpe Ratio])</f>
        <v>-1.1720699813521658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-1.4873084974712696</v>
      </c>
      <c r="AS414">
        <f>_xlfn.RANK.AVG(Table2[[#This Row],[1Y Return vs Nifty Z-Score]],Table2[1Y Return vs Nifty Z-Score])</f>
        <v>435</v>
      </c>
      <c r="AT414">
        <f>_xlfn.RANK.AVG(Table2[[#This Row],[6M Return vs Nifty Z-Score]],Table2[6M Return vs Nifty Z-Score])</f>
        <v>160</v>
      </c>
      <c r="AU414">
        <f>_xlfn.RANK.AVG(Table2[[#This Row],[Sharpe Ratio Z-Score]],Table2[Sharpe Ratio Z-Score])</f>
        <v>643</v>
      </c>
      <c r="AV414">
        <f>(Table2[[#This Row],[Rank 1Y]]+Table2[[#This Row],[Rank 6M]]+Table2[[#This Row],[Rank Sharpe]])/3</f>
        <v>412.66666666666669</v>
      </c>
    </row>
    <row r="415" spans="1:48" x14ac:dyDescent="0.3">
      <c r="A415" t="s">
        <v>536</v>
      </c>
      <c r="B415" t="s">
        <v>537</v>
      </c>
      <c r="C415" t="s">
        <v>3181</v>
      </c>
      <c r="D415" t="s">
        <v>261</v>
      </c>
      <c r="E415">
        <v>40467.445246800002</v>
      </c>
      <c r="F415">
        <v>4336.3999999999996</v>
      </c>
      <c r="G415">
        <v>-8.7051966413885697</v>
      </c>
      <c r="H415">
        <f>(Table2[[#This Row],[1Y Return vs Nifty]]-AVERAGE(Table2[1Y Return vs Nifty]))/_xlfn.STDEV.P(Table2[1Y Return vs Nifty])</f>
        <v>-0.55392369995843349</v>
      </c>
      <c r="I415">
        <v>-3.8419850303094498</v>
      </c>
      <c r="J415">
        <f>(Table2[[#This Row],[1M Return vs Nifty]]-AVERAGE(Table2[1M Return vs Nifty]))/_xlfn.STDEV.P(Table2[1M Return vs Nifty])</f>
        <v>-0.2768032659244356</v>
      </c>
      <c r="K415">
        <v>-6.8694257305880297</v>
      </c>
      <c r="L415">
        <f>(Table2[[#This Row],[6M Return vs Nifty]]-AVERAGE(Table2[6M Return vs Nifty]))/_xlfn.STDEV.P(Table2[6M Return vs Nifty])</f>
        <v>-0.54524602440410475</v>
      </c>
      <c r="M415">
        <v>0.286052417109943</v>
      </c>
      <c r="N415">
        <f>(Table2[[#This Row],[1W Return vs Nifty]]-AVERAGE(Table2[1W Return vs Nifty]))/_xlfn.STDEV.P(Table2[1W Return vs Nifty])</f>
        <v>-2.5253849966358027E-2</v>
      </c>
      <c r="O415">
        <v>4336.26</v>
      </c>
      <c r="P415">
        <v>4331.5005936269499</v>
      </c>
      <c r="Q415">
        <v>4019.5873655937899</v>
      </c>
      <c r="R415">
        <v>51.541284706475999</v>
      </c>
      <c r="S415" s="1">
        <f>(Table2[[#This Row],[Close Price]]-Table2[[#This Row],[20D EMA]])/Table2[[#This Row],[20D EMA]]</f>
        <v>3.2285886916240706E-5</v>
      </c>
      <c r="T415" s="1">
        <f>(Table2[[#This Row],[Close Price]]-Table2[[#This Row],[50D EMA]])/Table2[[#This Row],[50D EMA]]</f>
        <v>1.1311106317885167E-3</v>
      </c>
      <c r="U415" s="1">
        <f>(Table2[[#This Row],[Close Price]]-Table2[[#This Row],[200D EMA]])/Table2[[#This Row],[200D EMA]]</f>
        <v>7.8817203257730145E-2</v>
      </c>
      <c r="V415">
        <v>0.57966212946812201</v>
      </c>
      <c r="W415">
        <v>4265</v>
      </c>
      <c r="X415">
        <v>4367.45</v>
      </c>
      <c r="Y415">
        <v>4265</v>
      </c>
      <c r="Z415">
        <v>4367.45</v>
      </c>
      <c r="AA415">
        <v>4209.2</v>
      </c>
      <c r="AB415">
        <v>4449.8999999999996</v>
      </c>
      <c r="AC415" s="1">
        <f>(Table2[[#This Row],[Close Price]]/Table2[[#This Row],[Day Low]])-1</f>
        <v>1.6740914419695052E-2</v>
      </c>
      <c r="AD415" s="1">
        <f>(Table2[[#This Row],[Day High]]/Table2[[#This Row],[Close Price]])-1</f>
        <v>7.1603173139009879E-3</v>
      </c>
      <c r="AE415" s="1">
        <f>(Table2[[#This Row],[Close Price]]/Table2[[#This Row],[Current Week Low]])-1</f>
        <v>1.6740914419695052E-2</v>
      </c>
      <c r="AF415" s="1">
        <f>(Table2[[#This Row],[Current Week High]]/Table2[[#This Row],[Close Price]])-1</f>
        <v>7.1603173139009879E-3</v>
      </c>
      <c r="AG415" s="1">
        <f>(Table2[[#This Row],[Close Price]]/Table2[[#This Row],[Current Month Low]])-1</f>
        <v>3.0219519148531715E-2</v>
      </c>
      <c r="AH415" s="1">
        <f>(Table2[[#This Row],[Current Month High]]/Table2[[#This Row],[Close Price]])-1</f>
        <v>2.6173784706208014E-2</v>
      </c>
      <c r="AI415">
        <v>14.1488331334747</v>
      </c>
      <c r="AJ415">
        <v>29.8303917606023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-0.05</v>
      </c>
      <c r="AM415" t="s">
        <v>3214</v>
      </c>
      <c r="AN415">
        <v>0.37</v>
      </c>
      <c r="AO415" t="s">
        <v>3215</v>
      </c>
      <c r="AP415">
        <v>9.4510240943409998E-2</v>
      </c>
      <c r="AQ415">
        <f>(Table2[[#This Row],[Sharpe Ratio]]-AVERAGE(Table2[Sharpe Ratio]))/_xlfn.STDEV.P(Table2[Sharpe Ratio])</f>
        <v>0.41108642125469097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-0.99014041899864091</v>
      </c>
      <c r="AS415">
        <f>_xlfn.RANK.AVG(Table2[[#This Row],[1Y Return vs Nifty Z-Score]],Table2[1Y Return vs Nifty Z-Score])</f>
        <v>490</v>
      </c>
      <c r="AT415">
        <f>_xlfn.RANK.AVG(Table2[[#This Row],[6M Return vs Nifty Z-Score]],Table2[6M Return vs Nifty Z-Score])</f>
        <v>512</v>
      </c>
      <c r="AU415">
        <f>_xlfn.RANK.AVG(Table2[[#This Row],[Sharpe Ratio Z-Score]],Table2[Sharpe Ratio Z-Score])</f>
        <v>237</v>
      </c>
      <c r="AV415">
        <f>(Table2[[#This Row],[Rank 1Y]]+Table2[[#This Row],[Rank 6M]]+Table2[[#This Row],[Rank Sharpe]])/3</f>
        <v>413</v>
      </c>
    </row>
    <row r="416" spans="1:48" x14ac:dyDescent="0.3">
      <c r="A416" t="s">
        <v>274</v>
      </c>
      <c r="B416" t="s">
        <v>275</v>
      </c>
      <c r="C416" t="s">
        <v>3173</v>
      </c>
      <c r="D416" t="s">
        <v>276</v>
      </c>
      <c r="E416">
        <v>103512.73134415501</v>
      </c>
      <c r="F416">
        <v>7199.15</v>
      </c>
      <c r="G416">
        <v>9.2060571154626594</v>
      </c>
      <c r="H416">
        <f>(Table2[[#This Row],[1Y Return vs Nifty]]-AVERAGE(Table2[1Y Return vs Nifty]))/_xlfn.STDEV.P(Table2[1Y Return vs Nifty])</f>
        <v>-0.25328619164547195</v>
      </c>
      <c r="I416">
        <v>3.26513587856694</v>
      </c>
      <c r="J416">
        <f>(Table2[[#This Row],[1M Return vs Nifty]]-AVERAGE(Table2[1M Return vs Nifty]))/_xlfn.STDEV.P(Table2[1M Return vs Nifty])</f>
        <v>0.38261094741184504</v>
      </c>
      <c r="K416">
        <v>-4.1148599540448298</v>
      </c>
      <c r="L416">
        <f>(Table2[[#This Row],[6M Return vs Nifty]]-AVERAGE(Table2[6M Return vs Nifty]))/_xlfn.STDEV.P(Table2[6M Return vs Nifty])</f>
        <v>-0.4590254185473</v>
      </c>
      <c r="M416">
        <v>2.38155946886432</v>
      </c>
      <c r="N416">
        <f>(Table2[[#This Row],[1W Return vs Nifty]]-AVERAGE(Table2[1W Return vs Nifty]))/_xlfn.STDEV.P(Table2[1W Return vs Nifty])</f>
        <v>0.38576499678366011</v>
      </c>
      <c r="O416">
        <v>7039.65</v>
      </c>
      <c r="P416">
        <v>6827.8742949096704</v>
      </c>
      <c r="Q416">
        <v>6255.3689404930001</v>
      </c>
      <c r="R416">
        <v>70.306095479707494</v>
      </c>
      <c r="S416" s="1">
        <f>(Table2[[#This Row],[Close Price]]-Table2[[#This Row],[20D EMA]])/Table2[[#This Row],[20D EMA]]</f>
        <v>2.2657376432066938E-2</v>
      </c>
      <c r="T416" s="1">
        <f>(Table2[[#This Row],[Close Price]]-Table2[[#This Row],[50D EMA]])/Table2[[#This Row],[50D EMA]]</f>
        <v>5.4376470487619163E-2</v>
      </c>
      <c r="U416" s="1">
        <f>(Table2[[#This Row],[Close Price]]-Table2[[#This Row],[200D EMA]])/Table2[[#This Row],[200D EMA]]</f>
        <v>0.15087536298580304</v>
      </c>
      <c r="V416">
        <v>0.97172919021776805</v>
      </c>
      <c r="W416">
        <v>7160.5</v>
      </c>
      <c r="X416">
        <v>7316.95</v>
      </c>
      <c r="Y416">
        <v>7160.5</v>
      </c>
      <c r="Z416">
        <v>7316.95</v>
      </c>
      <c r="AA416">
        <v>6790.05</v>
      </c>
      <c r="AB416">
        <v>7316.95</v>
      </c>
      <c r="AC416" s="1">
        <f>(Table2[[#This Row],[Close Price]]/Table2[[#This Row],[Day Low]])-1</f>
        <v>5.3976677606311085E-3</v>
      </c>
      <c r="AD416" s="1">
        <f>(Table2[[#This Row],[Day High]]/Table2[[#This Row],[Close Price]])-1</f>
        <v>1.6363042859226518E-2</v>
      </c>
      <c r="AE416" s="1">
        <f>(Table2[[#This Row],[Close Price]]/Table2[[#This Row],[Current Week Low]])-1</f>
        <v>5.3976677606311085E-3</v>
      </c>
      <c r="AF416" s="1">
        <f>(Table2[[#This Row],[Current Week High]]/Table2[[#This Row],[Close Price]])-1</f>
        <v>1.6363042859226518E-2</v>
      </c>
      <c r="AG416" s="1">
        <f>(Table2[[#This Row],[Close Price]]/Table2[[#This Row],[Current Month Low]])-1</f>
        <v>6.0249924521910581E-2</v>
      </c>
      <c r="AH416" s="1">
        <f>(Table2[[#This Row],[Current Month High]]/Table2[[#This Row],[Close Price]])-1</f>
        <v>1.6363042859226518E-2</v>
      </c>
      <c r="AI416">
        <v>1.63630428592265</v>
      </c>
      <c r="AJ416">
        <v>52.330723656369003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 t="s">
        <v>3216</v>
      </c>
      <c r="AN416">
        <v>1.94</v>
      </c>
      <c r="AO416" t="s">
        <v>3215</v>
      </c>
      <c r="AP416">
        <v>4.0176422801937998E-2</v>
      </c>
      <c r="AQ416">
        <f>(Table2[[#This Row],[Sharpe Ratio]]-AVERAGE(Table2[Sharpe Ratio]))/_xlfn.STDEV.P(Table2[Sharpe Ratio])</f>
        <v>-0.21572852795690753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-0.15966419395417436</v>
      </c>
      <c r="AS416">
        <f>_xlfn.RANK.AVG(Table2[[#This Row],[1Y Return vs Nifty Z-Score]],Table2[1Y Return vs Nifty Z-Score])</f>
        <v>374</v>
      </c>
      <c r="AT416">
        <f>_xlfn.RANK.AVG(Table2[[#This Row],[6M Return vs Nifty Z-Score]],Table2[6M Return vs Nifty Z-Score])</f>
        <v>478</v>
      </c>
      <c r="AU416">
        <f>_xlfn.RANK.AVG(Table2[[#This Row],[Sharpe Ratio Z-Score]],Table2[Sharpe Ratio Z-Score])</f>
        <v>395</v>
      </c>
      <c r="AV416">
        <f>(Table2[[#This Row],[Rank 1Y]]+Table2[[#This Row],[Rank 6M]]+Table2[[#This Row],[Rank Sharpe]])/3</f>
        <v>415.66666666666669</v>
      </c>
    </row>
    <row r="417" spans="1:48" x14ac:dyDescent="0.3">
      <c r="A417" t="s">
        <v>540</v>
      </c>
      <c r="B417" t="s">
        <v>541</v>
      </c>
      <c r="C417" t="s">
        <v>3183</v>
      </c>
      <c r="D417" t="s">
        <v>270</v>
      </c>
      <c r="E417">
        <v>39650.820949109999</v>
      </c>
      <c r="F417">
        <v>2907.1</v>
      </c>
      <c r="G417">
        <v>5.7285245346450004</v>
      </c>
      <c r="H417">
        <f>(Table2[[#This Row],[1Y Return vs Nifty]]-AVERAGE(Table2[1Y Return vs Nifty]))/_xlfn.STDEV.P(Table2[1Y Return vs Nifty])</f>
        <v>-0.31165601568831752</v>
      </c>
      <c r="I417">
        <v>-1.87446812135124</v>
      </c>
      <c r="J417">
        <f>(Table2[[#This Row],[1M Return vs Nifty]]-AVERAGE(Table2[1M Return vs Nifty]))/_xlfn.STDEV.P(Table2[1M Return vs Nifty])</f>
        <v>-9.4252746328502029E-2</v>
      </c>
      <c r="K417">
        <v>20.0956775722439</v>
      </c>
      <c r="L417">
        <f>(Table2[[#This Row],[6M Return vs Nifty]]-AVERAGE(Table2[6M Return vs Nifty]))/_xlfn.STDEV.P(Table2[6M Return vs Nifty])</f>
        <v>0.29878811105195757</v>
      </c>
      <c r="M417">
        <v>2.1971849634045899</v>
      </c>
      <c r="N417">
        <f>(Table2[[#This Row],[1W Return vs Nifty]]-AVERAGE(Table2[1W Return vs Nifty]))/_xlfn.STDEV.P(Table2[1W Return vs Nifty])</f>
        <v>0.34960124513189716</v>
      </c>
      <c r="O417">
        <v>2887.97</v>
      </c>
      <c r="P417">
        <v>2859.4752347950198</v>
      </c>
      <c r="Q417">
        <v>2563.5748144422801</v>
      </c>
      <c r="R417">
        <v>57.110610421021399</v>
      </c>
      <c r="S417" s="1">
        <f>(Table2[[#This Row],[Close Price]]-Table2[[#This Row],[20D EMA]])/Table2[[#This Row],[20D EMA]]</f>
        <v>6.6240300280127947E-3</v>
      </c>
      <c r="T417" s="1">
        <f>(Table2[[#This Row],[Close Price]]-Table2[[#This Row],[50D EMA]])/Table2[[#This Row],[50D EMA]]</f>
        <v>1.6655071750741733E-2</v>
      </c>
      <c r="U417" s="1">
        <f>(Table2[[#This Row],[Close Price]]-Table2[[#This Row],[200D EMA]])/Table2[[#This Row],[200D EMA]]</f>
        <v>0.13400240305936056</v>
      </c>
      <c r="V417">
        <v>0.58678866472922198</v>
      </c>
      <c r="W417">
        <v>2887.25</v>
      </c>
      <c r="X417">
        <v>2937.5</v>
      </c>
      <c r="Y417">
        <v>2887.25</v>
      </c>
      <c r="Z417">
        <v>2937.5</v>
      </c>
      <c r="AA417">
        <v>2782</v>
      </c>
      <c r="AB417">
        <v>3023.8</v>
      </c>
      <c r="AC417" s="1">
        <f>(Table2[[#This Row],[Close Price]]/Table2[[#This Row],[Day Low]])-1</f>
        <v>6.875054117239543E-3</v>
      </c>
      <c r="AD417" s="1">
        <f>(Table2[[#This Row],[Day High]]/Table2[[#This Row],[Close Price]])-1</f>
        <v>1.0457156616559438E-2</v>
      </c>
      <c r="AE417" s="1">
        <f>(Table2[[#This Row],[Close Price]]/Table2[[#This Row],[Current Week Low]])-1</f>
        <v>6.875054117239543E-3</v>
      </c>
      <c r="AF417" s="1">
        <f>(Table2[[#This Row],[Current Week High]]/Table2[[#This Row],[Close Price]])-1</f>
        <v>1.0457156616559438E-2</v>
      </c>
      <c r="AG417" s="1">
        <f>(Table2[[#This Row],[Close Price]]/Table2[[#This Row],[Current Month Low]])-1</f>
        <v>4.4967649173256685E-2</v>
      </c>
      <c r="AH417" s="1">
        <f>(Table2[[#This Row],[Current Month High]]/Table2[[#This Row],[Close Price]])-1</f>
        <v>4.0143097932647809E-2</v>
      </c>
      <c r="AI417">
        <v>9.0089780193319804</v>
      </c>
      <c r="AJ417">
        <v>51.265707521398603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</v>
      </c>
      <c r="AM417" t="s">
        <v>3216</v>
      </c>
      <c r="AN417">
        <v>-0.55000000000000004</v>
      </c>
      <c r="AO417" t="s">
        <v>3214</v>
      </c>
      <c r="AP417">
        <v>-3.8174718288741999E-2</v>
      </c>
      <c r="AQ417">
        <f>(Table2[[#This Row],[Sharpe Ratio]]-AVERAGE(Table2[Sharpe Ratio]))/_xlfn.STDEV.P(Table2[Sharpe Ratio])</f>
        <v>-1.1196161655889727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-0.87713557142193743</v>
      </c>
      <c r="AS417">
        <f>_xlfn.RANK.AVG(Table2[[#This Row],[1Y Return vs Nifty Z-Score]],Table2[1Y Return vs Nifty Z-Score])</f>
        <v>399</v>
      </c>
      <c r="AT417">
        <f>_xlfn.RANK.AVG(Table2[[#This Row],[6M Return vs Nifty Z-Score]],Table2[6M Return vs Nifty Z-Score])</f>
        <v>215</v>
      </c>
      <c r="AU417">
        <f>_xlfn.RANK.AVG(Table2[[#This Row],[Sharpe Ratio Z-Score]],Table2[Sharpe Ratio Z-Score])</f>
        <v>633</v>
      </c>
      <c r="AV417">
        <f>(Table2[[#This Row],[Rank 1Y]]+Table2[[#This Row],[Rank 6M]]+Table2[[#This Row],[Rank Sharpe]])/3</f>
        <v>415.66666666666669</v>
      </c>
    </row>
    <row r="418" spans="1:48" x14ac:dyDescent="0.3">
      <c r="A418" t="s">
        <v>363</v>
      </c>
      <c r="B418" t="s">
        <v>364</v>
      </c>
      <c r="C418" t="s">
        <v>3183</v>
      </c>
      <c r="D418" t="s">
        <v>161</v>
      </c>
      <c r="E418">
        <v>70628.171658549996</v>
      </c>
      <c r="F418">
        <v>4655.75</v>
      </c>
      <c r="G418">
        <v>4.9151483056425302</v>
      </c>
      <c r="H418">
        <f>(Table2[[#This Row],[1Y Return vs Nifty]]-AVERAGE(Table2[1Y Return vs Nifty]))/_xlfn.STDEV.P(Table2[1Y Return vs Nifty])</f>
        <v>-0.32530840463483451</v>
      </c>
      <c r="I418">
        <v>1.6703598684907499</v>
      </c>
      <c r="J418">
        <f>(Table2[[#This Row],[1M Return vs Nifty]]-AVERAGE(Table2[1M Return vs Nifty]))/_xlfn.STDEV.P(Table2[1M Return vs Nifty])</f>
        <v>0.23464414318616317</v>
      </c>
      <c r="K418">
        <v>4.1377656201863502</v>
      </c>
      <c r="L418">
        <f>(Table2[[#This Row],[6M Return vs Nifty]]-AVERAGE(Table2[6M Return vs Nifty]))/_xlfn.STDEV.P(Table2[6M Return vs Nifty])</f>
        <v>-0.20071015776143555</v>
      </c>
      <c r="M418">
        <v>-1.47772305524029</v>
      </c>
      <c r="N418">
        <f>(Table2[[#This Row],[1W Return vs Nifty]]-AVERAGE(Table2[1W Return vs Nifty]))/_xlfn.STDEV.P(Table2[1W Return vs Nifty])</f>
        <v>-0.37120590007491333</v>
      </c>
      <c r="O418">
        <v>4611.42</v>
      </c>
      <c r="P418">
        <v>4437.7652035658502</v>
      </c>
      <c r="Q418">
        <v>3966.8067117486098</v>
      </c>
      <c r="R418">
        <v>55.750650323620498</v>
      </c>
      <c r="S418" s="1">
        <f>(Table2[[#This Row],[Close Price]]-Table2[[#This Row],[20D EMA]])/Table2[[#This Row],[20D EMA]]</f>
        <v>9.6130909784838351E-3</v>
      </c>
      <c r="T418" s="1">
        <f>(Table2[[#This Row],[Close Price]]-Table2[[#This Row],[50D EMA]])/Table2[[#This Row],[50D EMA]]</f>
        <v>4.9120398767152837E-2</v>
      </c>
      <c r="U418" s="1">
        <f>(Table2[[#This Row],[Close Price]]-Table2[[#This Row],[200D EMA]])/Table2[[#This Row],[200D EMA]]</f>
        <v>0.17367705016000057</v>
      </c>
      <c r="V418">
        <v>0.72608222251142596</v>
      </c>
      <c r="W418">
        <v>4631.75</v>
      </c>
      <c r="X418">
        <v>4721</v>
      </c>
      <c r="Y418">
        <v>4631.75</v>
      </c>
      <c r="Z418">
        <v>4721</v>
      </c>
      <c r="AA418">
        <v>4476.6000000000004</v>
      </c>
      <c r="AB418">
        <v>4804.05</v>
      </c>
      <c r="AC418" s="1">
        <f>(Table2[[#This Row],[Close Price]]/Table2[[#This Row],[Day Low]])-1</f>
        <v>5.1816268149187383E-3</v>
      </c>
      <c r="AD418" s="1">
        <f>(Table2[[#This Row],[Day High]]/Table2[[#This Row],[Close Price]])-1</f>
        <v>1.401492777747948E-2</v>
      </c>
      <c r="AE418" s="1">
        <f>(Table2[[#This Row],[Close Price]]/Table2[[#This Row],[Current Week Low]])-1</f>
        <v>5.1816268149187383E-3</v>
      </c>
      <c r="AF418" s="1">
        <f>(Table2[[#This Row],[Current Week High]]/Table2[[#This Row],[Close Price]])-1</f>
        <v>1.401492777747948E-2</v>
      </c>
      <c r="AG418" s="1">
        <f>(Table2[[#This Row],[Close Price]]/Table2[[#This Row],[Current Month Low]])-1</f>
        <v>4.0019211008354372E-2</v>
      </c>
      <c r="AH418" s="1">
        <f>(Table2[[#This Row],[Current Month High]]/Table2[[#This Row],[Close Price]])-1</f>
        <v>3.1853084895022254E-2</v>
      </c>
      <c r="AI418">
        <v>3.1853084895022201</v>
      </c>
      <c r="AJ418">
        <v>44.5885093167701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0.15</v>
      </c>
      <c r="AM418" t="s">
        <v>3215</v>
      </c>
      <c r="AN418">
        <v>0.26</v>
      </c>
      <c r="AO418" t="s">
        <v>3215</v>
      </c>
      <c r="AP418">
        <v>1.5488782049338E-2</v>
      </c>
      <c r="AQ418">
        <f>(Table2[[#This Row],[Sharpe Ratio]]-AVERAGE(Table2[Sharpe Ratio]))/_xlfn.STDEV.P(Table2[Sharpe Ratio])</f>
        <v>-0.50053424958322734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-1.1631145688682476</v>
      </c>
      <c r="AS418">
        <f>_xlfn.RANK.AVG(Table2[[#This Row],[1Y Return vs Nifty Z-Score]],Table2[1Y Return vs Nifty Z-Score])</f>
        <v>404</v>
      </c>
      <c r="AT418">
        <f>_xlfn.RANK.AVG(Table2[[#This Row],[6M Return vs Nifty Z-Score]],Table2[6M Return vs Nifty Z-Score])</f>
        <v>382</v>
      </c>
      <c r="AU418">
        <f>_xlfn.RANK.AVG(Table2[[#This Row],[Sharpe Ratio Z-Score]],Table2[Sharpe Ratio Z-Score])</f>
        <v>462</v>
      </c>
      <c r="AV418">
        <f>(Table2[[#This Row],[Rank 1Y]]+Table2[[#This Row],[Rank 6M]]+Table2[[#This Row],[Rank Sharpe]])/3</f>
        <v>416</v>
      </c>
    </row>
    <row r="419" spans="1:48" x14ac:dyDescent="0.3">
      <c r="A419" t="s">
        <v>122</v>
      </c>
      <c r="B419" t="s">
        <v>123</v>
      </c>
      <c r="C419" t="s">
        <v>3176</v>
      </c>
      <c r="D419" t="s">
        <v>124</v>
      </c>
      <c r="E419">
        <v>251039.54796227999</v>
      </c>
      <c r="F419">
        <v>1030.05</v>
      </c>
      <c r="G419">
        <v>2.2981257224837099</v>
      </c>
      <c r="H419">
        <f>(Table2[[#This Row],[1Y Return vs Nifty]]-AVERAGE(Table2[1Y Return vs Nifty]))/_xlfn.STDEV.P(Table2[1Y Return vs Nifty])</f>
        <v>-0.36923470701881295</v>
      </c>
      <c r="I419">
        <v>4.0715785986778901</v>
      </c>
      <c r="J419">
        <f>(Table2[[#This Row],[1M Return vs Nifty]]-AVERAGE(Table2[1M Return vs Nifty]))/_xlfn.STDEV.P(Table2[1M Return vs Nifty])</f>
        <v>0.45743446578179009</v>
      </c>
      <c r="K419">
        <v>2.5275025297995799</v>
      </c>
      <c r="L419">
        <f>(Table2[[#This Row],[6M Return vs Nifty]]-AVERAGE(Table2[6M Return vs Nifty]))/_xlfn.STDEV.P(Table2[6M Return vs Nifty])</f>
        <v>-0.25111296913166559</v>
      </c>
      <c r="M419">
        <v>2.15379703555557</v>
      </c>
      <c r="N419">
        <f>(Table2[[#This Row],[1W Return vs Nifty]]-AVERAGE(Table2[1W Return vs Nifty]))/_xlfn.STDEV.P(Table2[1W Return vs Nifty])</f>
        <v>0.34109101079388959</v>
      </c>
      <c r="O419">
        <v>971.07</v>
      </c>
      <c r="P419">
        <v>945.46249714029796</v>
      </c>
      <c r="Q419">
        <v>885.03117904735996</v>
      </c>
      <c r="R419">
        <v>79.222813896472005</v>
      </c>
      <c r="S419" s="1">
        <f>(Table2[[#This Row],[Close Price]]-Table2[[#This Row],[20D EMA]])/Table2[[#This Row],[20D EMA]]</f>
        <v>6.0737125027031935E-2</v>
      </c>
      <c r="T419" s="1">
        <f>(Table2[[#This Row],[Close Price]]-Table2[[#This Row],[50D EMA]])/Table2[[#This Row],[50D EMA]]</f>
        <v>8.9466798646747364E-2</v>
      </c>
      <c r="U419" s="1">
        <f>(Table2[[#This Row],[Close Price]]-Table2[[#This Row],[200D EMA]])/Table2[[#This Row],[200D EMA]]</f>
        <v>0.16385730173793089</v>
      </c>
      <c r="V419">
        <v>1.3130059022689899</v>
      </c>
      <c r="W419">
        <v>1004</v>
      </c>
      <c r="X419">
        <v>1032.9000000000001</v>
      </c>
      <c r="Y419">
        <v>1004</v>
      </c>
      <c r="Z419">
        <v>1032.9000000000001</v>
      </c>
      <c r="AA419">
        <v>911.7</v>
      </c>
      <c r="AB419">
        <v>1032.9000000000001</v>
      </c>
      <c r="AC419" s="1">
        <f>(Table2[[#This Row],[Close Price]]/Table2[[#This Row],[Day Low]])-1</f>
        <v>2.5946215139442286E-2</v>
      </c>
      <c r="AD419" s="1">
        <f>(Table2[[#This Row],[Day High]]/Table2[[#This Row],[Close Price]])-1</f>
        <v>2.7668559778653012E-3</v>
      </c>
      <c r="AE419" s="1">
        <f>(Table2[[#This Row],[Close Price]]/Table2[[#This Row],[Current Week Low]])-1</f>
        <v>2.5946215139442286E-2</v>
      </c>
      <c r="AF419" s="1">
        <f>(Table2[[#This Row],[Current Week High]]/Table2[[#This Row],[Close Price]])-1</f>
        <v>2.7668559778653012E-3</v>
      </c>
      <c r="AG419" s="1">
        <f>(Table2[[#This Row],[Close Price]]/Table2[[#This Row],[Current Month Low]])-1</f>
        <v>0.1298124383020729</v>
      </c>
      <c r="AH419" s="1">
        <f>(Table2[[#This Row],[Current Month High]]/Table2[[#This Row],[Close Price]])-1</f>
        <v>2.7668559778653012E-3</v>
      </c>
      <c r="AI419">
        <v>0.27668559778653001</v>
      </c>
      <c r="AJ419">
        <v>42.468879668049702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0.06</v>
      </c>
      <c r="AM419" t="s">
        <v>3215</v>
      </c>
      <c r="AN419">
        <v>7.88</v>
      </c>
      <c r="AO419" t="s">
        <v>3215</v>
      </c>
      <c r="AP419">
        <v>2.7703890996672E-2</v>
      </c>
      <c r="AQ419">
        <f>(Table2[[#This Row],[Sharpe Ratio]]-AVERAGE(Table2[Sharpe Ratio]))/_xlfn.STDEV.P(Table2[Sharpe Ratio])</f>
        <v>-0.35961625124743296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-0.18143845082223176</v>
      </c>
      <c r="AS419">
        <f>_xlfn.RANK.AVG(Table2[[#This Row],[1Y Return vs Nifty Z-Score]],Table2[1Y Return vs Nifty Z-Score])</f>
        <v>416</v>
      </c>
      <c r="AT419">
        <f>_xlfn.RANK.AVG(Table2[[#This Row],[6M Return vs Nifty Z-Score]],Table2[6M Return vs Nifty Z-Score])</f>
        <v>401</v>
      </c>
      <c r="AU419">
        <f>_xlfn.RANK.AVG(Table2[[#This Row],[Sharpe Ratio Z-Score]],Table2[Sharpe Ratio Z-Score])</f>
        <v>432</v>
      </c>
      <c r="AV419">
        <f>(Table2[[#This Row],[Rank 1Y]]+Table2[[#This Row],[Rank 6M]]+Table2[[#This Row],[Rank Sharpe]])/3</f>
        <v>416.33333333333331</v>
      </c>
    </row>
    <row r="420" spans="1:48" x14ac:dyDescent="0.3">
      <c r="A420" t="s">
        <v>663</v>
      </c>
      <c r="B420" t="s">
        <v>664</v>
      </c>
      <c r="C420" t="s">
        <v>3181</v>
      </c>
      <c r="D420" t="s">
        <v>261</v>
      </c>
      <c r="E420">
        <v>28515.775893120001</v>
      </c>
      <c r="F420">
        <v>1498.4</v>
      </c>
      <c r="G420">
        <v>-3.3409111021933899</v>
      </c>
      <c r="H420">
        <f>(Table2[[#This Row],[1Y Return vs Nifty]]-AVERAGE(Table2[1Y Return vs Nifty]))/_xlfn.STDEV.P(Table2[1Y Return vs Nifty])</f>
        <v>-0.46388503151703447</v>
      </c>
      <c r="I420">
        <v>-3.3893764211236501</v>
      </c>
      <c r="J420">
        <f>(Table2[[#This Row],[1M Return vs Nifty]]-AVERAGE(Table2[1M Return vs Nifty]))/_xlfn.STDEV.P(Table2[1M Return vs Nifty])</f>
        <v>-0.23480924980987547</v>
      </c>
      <c r="K420">
        <v>-0.19625321223905801</v>
      </c>
      <c r="L420">
        <f>(Table2[[#This Row],[6M Return vs Nifty]]-AVERAGE(Table2[6M Return vs Nifty]))/_xlfn.STDEV.P(Table2[6M Return vs Nifty])</f>
        <v>-0.33636919074175037</v>
      </c>
      <c r="M420">
        <v>-0.48952256274165001</v>
      </c>
      <c r="N420">
        <f>(Table2[[#This Row],[1W Return vs Nifty]]-AVERAGE(Table2[1W Return vs Nifty]))/_xlfn.STDEV.P(Table2[1W Return vs Nifty])</f>
        <v>-0.1773773818437088</v>
      </c>
      <c r="O420">
        <v>1514.43</v>
      </c>
      <c r="P420">
        <v>1548.4639206996901</v>
      </c>
      <c r="Q420">
        <v>1440.5668250193701</v>
      </c>
      <c r="R420">
        <v>43.883485069155299</v>
      </c>
      <c r="S420" s="1">
        <f>(Table2[[#This Row],[Close Price]]-Table2[[#This Row],[20D EMA]])/Table2[[#This Row],[20D EMA]]</f>
        <v>-1.0584840501046579E-2</v>
      </c>
      <c r="T420" s="1">
        <f>(Table2[[#This Row],[Close Price]]-Table2[[#This Row],[50D EMA]])/Table2[[#This Row],[50D EMA]]</f>
        <v>-3.2331344650941618E-2</v>
      </c>
      <c r="U420" s="1">
        <f>(Table2[[#This Row],[Close Price]]-Table2[[#This Row],[200D EMA]])/Table2[[#This Row],[200D EMA]]</f>
        <v>4.0146124411724105E-2</v>
      </c>
      <c r="V420">
        <v>0.78132126110648004</v>
      </c>
      <c r="W420">
        <v>1476.1</v>
      </c>
      <c r="X420">
        <v>1515</v>
      </c>
      <c r="Y420">
        <v>1476.1</v>
      </c>
      <c r="Z420">
        <v>1515</v>
      </c>
      <c r="AA420">
        <v>1467.8</v>
      </c>
      <c r="AB420">
        <v>1576.8</v>
      </c>
      <c r="AC420" s="1">
        <f>(Table2[[#This Row],[Close Price]]/Table2[[#This Row],[Day Low]])-1</f>
        <v>1.5107377548946754E-2</v>
      </c>
      <c r="AD420" s="1">
        <f>(Table2[[#This Row],[Day High]]/Table2[[#This Row],[Close Price]])-1</f>
        <v>1.107848371596365E-2</v>
      </c>
      <c r="AE420" s="1">
        <f>(Table2[[#This Row],[Close Price]]/Table2[[#This Row],[Current Week Low]])-1</f>
        <v>1.5107377548946754E-2</v>
      </c>
      <c r="AF420" s="1">
        <f>(Table2[[#This Row],[Current Week High]]/Table2[[#This Row],[Close Price]])-1</f>
        <v>1.107848371596365E-2</v>
      </c>
      <c r="AG420" s="1">
        <f>(Table2[[#This Row],[Close Price]]/Table2[[#This Row],[Current Month Low]])-1</f>
        <v>2.0847526911023317E-2</v>
      </c>
      <c r="AH420" s="1">
        <f>(Table2[[#This Row],[Current Month High]]/Table2[[#This Row],[Close Price]])-1</f>
        <v>5.2322477309129534E-2</v>
      </c>
      <c r="AI420">
        <v>22.874399359316602</v>
      </c>
      <c r="AJ420">
        <v>46.099843993759698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-0.14000000000000001</v>
      </c>
      <c r="AM420" t="s">
        <v>3214</v>
      </c>
      <c r="AN420">
        <v>-1.72</v>
      </c>
      <c r="AO420" t="s">
        <v>3214</v>
      </c>
      <c r="AP420">
        <v>4.8096696519750001E-2</v>
      </c>
      <c r="AQ420">
        <f>(Table2[[#This Row],[Sharpe Ratio]]-AVERAGE(Table2[Sharpe Ratio]))/_xlfn.STDEV.P(Table2[Sharpe Ratio])</f>
        <v>-0.12435733156415958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450</v>
      </c>
      <c r="AT420">
        <f>_xlfn.RANK.AVG(Table2[[#This Row],[6M Return vs Nifty Z-Score]],Table2[6M Return vs Nifty Z-Score])</f>
        <v>429</v>
      </c>
      <c r="AU420">
        <f>_xlfn.RANK.AVG(Table2[[#This Row],[Sharpe Ratio Z-Score]],Table2[Sharpe Ratio Z-Score])</f>
        <v>373</v>
      </c>
      <c r="AV420">
        <f>(Table2[[#This Row],[Rank 1Y]]+Table2[[#This Row],[Rank 6M]]+Table2[[#This Row],[Rank Sharpe]])/3</f>
        <v>417.33333333333331</v>
      </c>
    </row>
    <row r="421" spans="1:48" x14ac:dyDescent="0.3">
      <c r="A421" t="s">
        <v>1166</v>
      </c>
      <c r="B421" t="s">
        <v>1167</v>
      </c>
      <c r="C421" t="s">
        <v>3181</v>
      </c>
      <c r="D421" t="s">
        <v>124</v>
      </c>
      <c r="E421">
        <v>10894.526857499999</v>
      </c>
      <c r="F421">
        <v>357.5</v>
      </c>
      <c r="G421">
        <v>-28.553485101807102</v>
      </c>
      <c r="H421">
        <f>(Table2[[#This Row],[1Y Return vs Nifty]]-AVERAGE(Table2[1Y Return vs Nifty]))/_xlfn.STDEV.P(Table2[1Y Return vs Nifty])</f>
        <v>-0.88707402366118626</v>
      </c>
      <c r="I421">
        <v>2.58137309406052</v>
      </c>
      <c r="J421">
        <f>(Table2[[#This Row],[1M Return vs Nifty]]-AVERAGE(Table2[1M Return vs Nifty]))/_xlfn.STDEV.P(Table2[1M Return vs Nifty])</f>
        <v>0.31916994163258522</v>
      </c>
      <c r="K421">
        <v>-8.3274518762713896</v>
      </c>
      <c r="L421">
        <f>(Table2[[#This Row],[6M Return vs Nifty]]-AVERAGE(Table2[6M Return vs Nifty]))/_xlfn.STDEV.P(Table2[6M Return vs Nifty])</f>
        <v>-0.59088367034684985</v>
      </c>
      <c r="M421">
        <v>2.8442931953292199</v>
      </c>
      <c r="N421">
        <f>(Table2[[#This Row],[1W Return vs Nifty]]-AVERAGE(Table2[1W Return vs Nifty]))/_xlfn.STDEV.P(Table2[1W Return vs Nifty])</f>
        <v>0.47652693549663688</v>
      </c>
      <c r="O421">
        <v>351.31</v>
      </c>
      <c r="P421">
        <v>352.98618921747698</v>
      </c>
      <c r="Q421">
        <v>341.40363956185303</v>
      </c>
      <c r="R421">
        <v>59.017203221768703</v>
      </c>
      <c r="S421" s="1">
        <f>(Table2[[#This Row],[Close Price]]-Table2[[#This Row],[20D EMA]])/Table2[[#This Row],[20D EMA]]</f>
        <v>1.7619766018616031E-2</v>
      </c>
      <c r="T421" s="1">
        <f>(Table2[[#This Row],[Close Price]]-Table2[[#This Row],[50D EMA]])/Table2[[#This Row],[50D EMA]]</f>
        <v>1.2787499682436688E-2</v>
      </c>
      <c r="U421" s="1">
        <f>(Table2[[#This Row],[Close Price]]-Table2[[#This Row],[200D EMA]])/Table2[[#This Row],[200D EMA]]</f>
        <v>4.7147594732160882E-2</v>
      </c>
      <c r="V421">
        <v>0.68842735172983605</v>
      </c>
      <c r="W421">
        <v>349</v>
      </c>
      <c r="X421">
        <v>360.9</v>
      </c>
      <c r="Y421">
        <v>349</v>
      </c>
      <c r="Z421">
        <v>360.9</v>
      </c>
      <c r="AA421">
        <v>326.95</v>
      </c>
      <c r="AB421">
        <v>371.7</v>
      </c>
      <c r="AC421" s="1">
        <f>(Table2[[#This Row],[Close Price]]/Table2[[#This Row],[Day Low]])-1</f>
        <v>2.4355300859598916E-2</v>
      </c>
      <c r="AD421" s="1">
        <f>(Table2[[#This Row],[Day High]]/Table2[[#This Row],[Close Price]])-1</f>
        <v>9.5104895104893838E-3</v>
      </c>
      <c r="AE421" s="1">
        <f>(Table2[[#This Row],[Close Price]]/Table2[[#This Row],[Current Week Low]])-1</f>
        <v>2.4355300859598916E-2</v>
      </c>
      <c r="AF421" s="1">
        <f>(Table2[[#This Row],[Current Week High]]/Table2[[#This Row],[Close Price]])-1</f>
        <v>9.5104895104893838E-3</v>
      </c>
      <c r="AG421" s="1">
        <f>(Table2[[#This Row],[Close Price]]/Table2[[#This Row],[Current Month Low]])-1</f>
        <v>9.3439363817097387E-2</v>
      </c>
      <c r="AH421" s="1">
        <f>(Table2[[#This Row],[Current Month High]]/Table2[[#This Row],[Close Price]])-1</f>
        <v>3.9720279720279583E-2</v>
      </c>
      <c r="AI421">
        <v>19.664335664335599</v>
      </c>
      <c r="AJ421">
        <v>41.416139240506297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-0.12</v>
      </c>
      <c r="AM421" t="s">
        <v>3214</v>
      </c>
      <c r="AN421">
        <v>-0.21</v>
      </c>
      <c r="AO421" t="s">
        <v>3214</v>
      </c>
      <c r="AP421">
        <v>0.147370778306395</v>
      </c>
      <c r="AQ421">
        <f>(Table2[[#This Row],[Sharpe Ratio]]-AVERAGE(Table2[Sharpe Ratio]))/_xlfn.STDEV.P(Table2[Sharpe Ratio])</f>
        <v>1.0209050604713383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621</v>
      </c>
      <c r="AT421">
        <f>_xlfn.RANK.AVG(Table2[[#This Row],[6M Return vs Nifty Z-Score]],Table2[6M Return vs Nifty Z-Score])</f>
        <v>525</v>
      </c>
      <c r="AU421">
        <f>_xlfn.RANK.AVG(Table2[[#This Row],[Sharpe Ratio Z-Score]],Table2[Sharpe Ratio Z-Score])</f>
        <v>108</v>
      </c>
      <c r="AV421">
        <f>(Table2[[#This Row],[Rank 1Y]]+Table2[[#This Row],[Rank 6M]]+Table2[[#This Row],[Rank Sharpe]])/3</f>
        <v>418</v>
      </c>
    </row>
    <row r="422" spans="1:48" x14ac:dyDescent="0.3">
      <c r="A422" t="s">
        <v>611</v>
      </c>
      <c r="B422" t="s">
        <v>612</v>
      </c>
      <c r="C422" t="s">
        <v>3179</v>
      </c>
      <c r="D422" t="s">
        <v>613</v>
      </c>
      <c r="E422">
        <v>32799.916660980001</v>
      </c>
      <c r="F422">
        <v>1350.3</v>
      </c>
      <c r="G422">
        <v>-30.0915454336835</v>
      </c>
      <c r="H422">
        <f>(Table2[[#This Row],[1Y Return vs Nifty]]-AVERAGE(Table2[1Y Return vs Nifty]))/_xlfn.STDEV.P(Table2[1Y Return vs Nifty])</f>
        <v>-0.91289011850789425</v>
      </c>
      <c r="I422">
        <v>8.0684976159744597</v>
      </c>
      <c r="J422">
        <f>(Table2[[#This Row],[1M Return vs Nifty]]-AVERAGE(Table2[1M Return vs Nifty]))/_xlfn.STDEV.P(Table2[1M Return vs Nifty])</f>
        <v>0.8282773490466141</v>
      </c>
      <c r="K422">
        <v>24.971440750690402</v>
      </c>
      <c r="L422">
        <f>(Table2[[#This Row],[6M Return vs Nifty]]-AVERAGE(Table2[6M Return vs Nifty]))/_xlfn.STDEV.P(Table2[6M Return vs Nifty])</f>
        <v>0.45140427249556669</v>
      </c>
      <c r="M422">
        <v>4.8598668032119301</v>
      </c>
      <c r="N422">
        <f>(Table2[[#This Row],[1W Return vs Nifty]]-AVERAGE(Table2[1W Return vs Nifty]))/_xlfn.STDEV.P(Table2[1W Return vs Nifty])</f>
        <v>0.87186740412362074</v>
      </c>
      <c r="O422">
        <v>1290.55</v>
      </c>
      <c r="P422">
        <v>1221.56332818233</v>
      </c>
      <c r="Q422">
        <v>1141.46428768326</v>
      </c>
      <c r="R422">
        <v>69.415891540465793</v>
      </c>
      <c r="S422" s="1">
        <f>(Table2[[#This Row],[Close Price]]-Table2[[#This Row],[20D EMA]])/Table2[[#This Row],[20D EMA]]</f>
        <v>4.6298089961644265E-2</v>
      </c>
      <c r="T422" s="1">
        <f>(Table2[[#This Row],[Close Price]]-Table2[[#This Row],[50D EMA]])/Table2[[#This Row],[50D EMA]]</f>
        <v>0.1053868177339839</v>
      </c>
      <c r="U422" s="1">
        <f>(Table2[[#This Row],[Close Price]]-Table2[[#This Row],[200D EMA]])/Table2[[#This Row],[200D EMA]]</f>
        <v>0.18295422342173961</v>
      </c>
      <c r="V422">
        <v>1.45819113446922</v>
      </c>
      <c r="W422">
        <v>1339.05</v>
      </c>
      <c r="X422">
        <v>1383.9</v>
      </c>
      <c r="Y422">
        <v>1339.05</v>
      </c>
      <c r="Z422">
        <v>1383.9</v>
      </c>
      <c r="AA422">
        <v>1216</v>
      </c>
      <c r="AB422">
        <v>1383.9</v>
      </c>
      <c r="AC422" s="1">
        <f>(Table2[[#This Row],[Close Price]]/Table2[[#This Row],[Day Low]])-1</f>
        <v>8.4014786602442104E-3</v>
      </c>
      <c r="AD422" s="1">
        <f>(Table2[[#This Row],[Day High]]/Table2[[#This Row],[Close Price]])-1</f>
        <v>2.4883359253499382E-2</v>
      </c>
      <c r="AE422" s="1">
        <f>(Table2[[#This Row],[Close Price]]/Table2[[#This Row],[Current Week Low]])-1</f>
        <v>8.4014786602442104E-3</v>
      </c>
      <c r="AF422" s="1">
        <f>(Table2[[#This Row],[Current Week High]]/Table2[[#This Row],[Close Price]])-1</f>
        <v>2.4883359253499382E-2</v>
      </c>
      <c r="AG422" s="1">
        <f>(Table2[[#This Row],[Close Price]]/Table2[[#This Row],[Current Month Low]])-1</f>
        <v>0.11044407894736841</v>
      </c>
      <c r="AH422" s="1">
        <f>(Table2[[#This Row],[Current Month High]]/Table2[[#This Row],[Close Price]])-1</f>
        <v>2.4883359253499382E-2</v>
      </c>
      <c r="AI422">
        <v>10.190328075242499</v>
      </c>
      <c r="AJ422">
        <v>52.395463009988099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0.14000000000000001</v>
      </c>
      <c r="AM422" t="s">
        <v>3215</v>
      </c>
      <c r="AN422">
        <v>7.01</v>
      </c>
      <c r="AO422" t="s">
        <v>3215</v>
      </c>
      <c r="AP422">
        <v>1.9970932588298001E-2</v>
      </c>
      <c r="AQ422">
        <f>(Table2[[#This Row],[Sharpe Ratio]]-AVERAGE(Table2[Sharpe Ratio]))/_xlfn.STDEV.P(Table2[Sharpe Ratio])</f>
        <v>-0.44882650920095279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0.78983239795695448</v>
      </c>
      <c r="AS422">
        <f>_xlfn.RANK.AVG(Table2[[#This Row],[1Y Return vs Nifty Z-Score]],Table2[1Y Return vs Nifty Z-Score])</f>
        <v>628</v>
      </c>
      <c r="AT422">
        <f>_xlfn.RANK.AVG(Table2[[#This Row],[6M Return vs Nifty Z-Score]],Table2[6M Return vs Nifty Z-Score])</f>
        <v>179</v>
      </c>
      <c r="AU422">
        <f>_xlfn.RANK.AVG(Table2[[#This Row],[Sharpe Ratio Z-Score]],Table2[Sharpe Ratio Z-Score])</f>
        <v>449</v>
      </c>
      <c r="AV422">
        <f>(Table2[[#This Row],[Rank 1Y]]+Table2[[#This Row],[Rank 6M]]+Table2[[#This Row],[Rank Sharpe]])/3</f>
        <v>418.66666666666669</v>
      </c>
    </row>
    <row r="423" spans="1:48" x14ac:dyDescent="0.3">
      <c r="A423" t="s">
        <v>1253</v>
      </c>
      <c r="B423" t="s">
        <v>1254</v>
      </c>
      <c r="C423" t="s">
        <v>3181</v>
      </c>
      <c r="D423" t="s">
        <v>215</v>
      </c>
      <c r="E423">
        <v>9569.9486902299996</v>
      </c>
      <c r="F423">
        <v>2479.5500000000002</v>
      </c>
      <c r="G423">
        <v>11.515317690618099</v>
      </c>
      <c r="H423">
        <f>(Table2[[#This Row],[1Y Return vs Nifty]]-AVERAGE(Table2[1Y Return vs Nifty]))/_xlfn.STDEV.P(Table2[1Y Return vs Nifty])</f>
        <v>-0.21452562497690303</v>
      </c>
      <c r="I423">
        <v>19.837178395609701</v>
      </c>
      <c r="J423">
        <f>(Table2[[#This Row],[1M Return vs Nifty]]-AVERAGE(Table2[1M Return vs Nifty]))/_xlfn.STDEV.P(Table2[1M Return vs Nifty])</f>
        <v>1.9202012768661951</v>
      </c>
      <c r="K423">
        <v>10.903381980151901</v>
      </c>
      <c r="L423">
        <f>(Table2[[#This Row],[6M Return vs Nifty]]-AVERAGE(Table2[6M Return vs Nifty]))/_xlfn.STDEV.P(Table2[6M Return vs Nifty])</f>
        <v>1.1060258657150749E-2</v>
      </c>
      <c r="M423">
        <v>8.5215362737712699</v>
      </c>
      <c r="N423">
        <f>(Table2[[#This Row],[1W Return vs Nifty]]-AVERAGE(Table2[1W Return vs Nifty]))/_xlfn.STDEV.P(Table2[1W Return vs Nifty])</f>
        <v>1.590077902011966</v>
      </c>
      <c r="O423">
        <v>2235.92</v>
      </c>
      <c r="P423">
        <v>2158.1863999994698</v>
      </c>
      <c r="Q423">
        <v>2030.3230902804501</v>
      </c>
      <c r="R423">
        <v>83.009118001365707</v>
      </c>
      <c r="S423" s="1">
        <f>(Table2[[#This Row],[Close Price]]-Table2[[#This Row],[20D EMA]])/Table2[[#This Row],[20D EMA]]</f>
        <v>0.10896185910050453</v>
      </c>
      <c r="T423" s="1">
        <f>(Table2[[#This Row],[Close Price]]-Table2[[#This Row],[50D EMA]])/Table2[[#This Row],[50D EMA]]</f>
        <v>0.14890446904892429</v>
      </c>
      <c r="U423" s="1">
        <f>(Table2[[#This Row],[Close Price]]-Table2[[#This Row],[200D EMA]])/Table2[[#This Row],[200D EMA]]</f>
        <v>0.22125882913418379</v>
      </c>
      <c r="V423">
        <v>3.5373875669873298</v>
      </c>
      <c r="W423">
        <v>2426.85</v>
      </c>
      <c r="X423">
        <v>2535</v>
      </c>
      <c r="Y423">
        <v>2426.85</v>
      </c>
      <c r="Z423">
        <v>2535</v>
      </c>
      <c r="AA423">
        <v>1955</v>
      </c>
      <c r="AB423">
        <v>2543</v>
      </c>
      <c r="AC423" s="1">
        <f>(Table2[[#This Row],[Close Price]]/Table2[[#This Row],[Day Low]])-1</f>
        <v>2.1715392381070231E-2</v>
      </c>
      <c r="AD423" s="1">
        <f>(Table2[[#This Row],[Day High]]/Table2[[#This Row],[Close Price]])-1</f>
        <v>2.2362928757234002E-2</v>
      </c>
      <c r="AE423" s="1">
        <f>(Table2[[#This Row],[Close Price]]/Table2[[#This Row],[Current Week Low]])-1</f>
        <v>2.1715392381070231E-2</v>
      </c>
      <c r="AF423" s="1">
        <f>(Table2[[#This Row],[Current Week High]]/Table2[[#This Row],[Close Price]])-1</f>
        <v>2.2362928757234002E-2</v>
      </c>
      <c r="AG423" s="1">
        <f>(Table2[[#This Row],[Close Price]]/Table2[[#This Row],[Current Month Low]])-1</f>
        <v>0.26831202046035818</v>
      </c>
      <c r="AH423" s="1">
        <f>(Table2[[#This Row],[Current Month High]]/Table2[[#This Row],[Close Price]])-1</f>
        <v>2.5589320642858571E-2</v>
      </c>
      <c r="AI423">
        <v>10.624911778346799</v>
      </c>
      <c r="AJ423">
        <v>69.611464532457703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0.13</v>
      </c>
      <c r="AM423" t="s">
        <v>3215</v>
      </c>
      <c r="AN423">
        <v>23.96</v>
      </c>
      <c r="AO423" t="s">
        <v>3215</v>
      </c>
      <c r="AP423">
        <v>-1.3987063784631E-2</v>
      </c>
      <c r="AQ423">
        <f>(Table2[[#This Row],[Sharpe Ratio]]-AVERAGE(Table2[Sharpe Ratio]))/_xlfn.STDEV.P(Table2[Sharpe Ratio])</f>
        <v>-0.84057846958045712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2.4662353429779516</v>
      </c>
      <c r="AS423">
        <f>_xlfn.RANK.AVG(Table2[[#This Row],[1Y Return vs Nifty Z-Score]],Table2[1Y Return vs Nifty Z-Score])</f>
        <v>359</v>
      </c>
      <c r="AT423">
        <f>_xlfn.RANK.AVG(Table2[[#This Row],[6M Return vs Nifty Z-Score]],Table2[6M Return vs Nifty Z-Score])</f>
        <v>314</v>
      </c>
      <c r="AU423">
        <f>_xlfn.RANK.AVG(Table2[[#This Row],[Sharpe Ratio Z-Score]],Table2[Sharpe Ratio Z-Score])</f>
        <v>586</v>
      </c>
      <c r="AV423">
        <f>(Table2[[#This Row],[Rank 1Y]]+Table2[[#This Row],[Rank 6M]]+Table2[[#This Row],[Rank Sharpe]])/3</f>
        <v>419.66666666666669</v>
      </c>
    </row>
    <row r="424" spans="1:48" x14ac:dyDescent="0.3">
      <c r="A424" t="s">
        <v>653</v>
      </c>
      <c r="B424" t="s">
        <v>654</v>
      </c>
      <c r="C424" t="s">
        <v>3173</v>
      </c>
      <c r="D424" t="s">
        <v>54</v>
      </c>
      <c r="E424">
        <v>29121.451499999999</v>
      </c>
      <c r="F424">
        <v>1875</v>
      </c>
      <c r="G424">
        <v>-6.6100931722060396</v>
      </c>
      <c r="H424">
        <f>(Table2[[#This Row],[1Y Return vs Nifty]]-AVERAGE(Table2[1Y Return vs Nifty]))/_xlfn.STDEV.P(Table2[1Y Return vs Nifty])</f>
        <v>-0.51875772580701773</v>
      </c>
      <c r="I424">
        <v>-8.3855816363536793</v>
      </c>
      <c r="J424">
        <f>(Table2[[#This Row],[1M Return vs Nifty]]-AVERAGE(Table2[1M Return vs Nifty]))/_xlfn.STDEV.P(Table2[1M Return vs Nifty])</f>
        <v>-0.69836809085235774</v>
      </c>
      <c r="K424">
        <v>-5.0206846341969404</v>
      </c>
      <c r="L424">
        <f>(Table2[[#This Row],[6M Return vs Nifty]]-AVERAGE(Table2[6M Return vs Nifty]))/_xlfn.STDEV.P(Table2[6M Return vs Nifty])</f>
        <v>-0.48737861794730586</v>
      </c>
      <c r="M424">
        <v>-3.47661010817365</v>
      </c>
      <c r="N424">
        <f>(Table2[[#This Row],[1W Return vs Nifty]]-AVERAGE(Table2[1W Return vs Nifty]))/_xlfn.STDEV.P(Table2[1W Return vs Nifty])</f>
        <v>-0.76327341929055037</v>
      </c>
      <c r="O424">
        <v>1900.99</v>
      </c>
      <c r="P424">
        <v>1892.00196580745</v>
      </c>
      <c r="Q424">
        <v>1741.1336318235799</v>
      </c>
      <c r="R424">
        <v>44.349391543513299</v>
      </c>
      <c r="S424" s="1">
        <f>(Table2[[#This Row],[Close Price]]-Table2[[#This Row],[20D EMA]])/Table2[[#This Row],[20D EMA]]</f>
        <v>-1.3671823628740819E-2</v>
      </c>
      <c r="T424" s="1">
        <f>(Table2[[#This Row],[Close Price]]-Table2[[#This Row],[50D EMA]])/Table2[[#This Row],[50D EMA]]</f>
        <v>-8.9862305191602022E-3</v>
      </c>
      <c r="U424" s="1">
        <f>(Table2[[#This Row],[Close Price]]-Table2[[#This Row],[200D EMA]])/Table2[[#This Row],[200D EMA]]</f>
        <v>7.6884603071054852E-2</v>
      </c>
      <c r="V424">
        <v>1.0572711896767499</v>
      </c>
      <c r="W424">
        <v>1849.4</v>
      </c>
      <c r="X424">
        <v>1898.75</v>
      </c>
      <c r="Y424">
        <v>1849.4</v>
      </c>
      <c r="Z424">
        <v>1898.75</v>
      </c>
      <c r="AA424">
        <v>1826.65</v>
      </c>
      <c r="AB424">
        <v>1991.35</v>
      </c>
      <c r="AC424" s="1">
        <f>(Table2[[#This Row],[Close Price]]/Table2[[#This Row],[Day Low]])-1</f>
        <v>1.3842327241267327E-2</v>
      </c>
      <c r="AD424" s="1">
        <f>(Table2[[#This Row],[Day High]]/Table2[[#This Row],[Close Price]])-1</f>
        <v>1.2666666666666604E-2</v>
      </c>
      <c r="AE424" s="1">
        <f>(Table2[[#This Row],[Close Price]]/Table2[[#This Row],[Current Week Low]])-1</f>
        <v>1.3842327241267327E-2</v>
      </c>
      <c r="AF424" s="1">
        <f>(Table2[[#This Row],[Current Week High]]/Table2[[#This Row],[Close Price]])-1</f>
        <v>1.2666666666666604E-2</v>
      </c>
      <c r="AG424" s="1">
        <f>(Table2[[#This Row],[Close Price]]/Table2[[#This Row],[Current Month Low]])-1</f>
        <v>2.646921960966786E-2</v>
      </c>
      <c r="AH424" s="1">
        <f>(Table2[[#This Row],[Current Month High]]/Table2[[#This Row],[Close Price]])-1</f>
        <v>6.2053333333333294E-2</v>
      </c>
      <c r="AI424">
        <v>8.2666666666666604</v>
      </c>
      <c r="AJ424">
        <v>50.6689702278114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-0.04</v>
      </c>
      <c r="AM424" t="s">
        <v>3214</v>
      </c>
      <c r="AN424">
        <v>-0.44</v>
      </c>
      <c r="AO424" t="s">
        <v>3214</v>
      </c>
      <c r="AP424">
        <v>7.5052779524815996E-2</v>
      </c>
      <c r="AQ424">
        <f>(Table2[[#This Row],[Sharpe Ratio]]-AVERAGE(Table2[Sharpe Ratio]))/_xlfn.STDEV.P(Table2[Sharpe Ratio])</f>
        <v>0.18661797585432105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-2.281159878042911</v>
      </c>
      <c r="AS424">
        <f>_xlfn.RANK.AVG(Table2[[#This Row],[1Y Return vs Nifty Z-Score]],Table2[1Y Return vs Nifty Z-Score])</f>
        <v>475</v>
      </c>
      <c r="AT424">
        <f>_xlfn.RANK.AVG(Table2[[#This Row],[6M Return vs Nifty Z-Score]],Table2[6M Return vs Nifty Z-Score])</f>
        <v>490</v>
      </c>
      <c r="AU424">
        <f>_xlfn.RANK.AVG(Table2[[#This Row],[Sharpe Ratio Z-Score]],Table2[Sharpe Ratio Z-Score])</f>
        <v>296</v>
      </c>
      <c r="AV424">
        <f>(Table2[[#This Row],[Rank 1Y]]+Table2[[#This Row],[Rank 6M]]+Table2[[#This Row],[Rank Sharpe]])/3</f>
        <v>420.33333333333331</v>
      </c>
    </row>
    <row r="425" spans="1:48" x14ac:dyDescent="0.3">
      <c r="A425" t="s">
        <v>47</v>
      </c>
      <c r="B425" t="s">
        <v>48</v>
      </c>
      <c r="C425" t="s">
        <v>3168</v>
      </c>
      <c r="D425" t="s">
        <v>21</v>
      </c>
      <c r="E425">
        <v>486048.59285289003</v>
      </c>
      <c r="F425">
        <v>1796.1</v>
      </c>
      <c r="G425">
        <v>13.567606109505601</v>
      </c>
      <c r="H425">
        <f>(Table2[[#This Row],[1Y Return vs Nifty]]-AVERAGE(Table2[1Y Return vs Nifty]))/_xlfn.STDEV.P(Table2[1Y Return vs Nifty])</f>
        <v>-0.1800782945460068</v>
      </c>
      <c r="I425">
        <v>0.76443309986795305</v>
      </c>
      <c r="J425">
        <f>(Table2[[#This Row],[1M Return vs Nifty]]-AVERAGE(Table2[1M Return vs Nifty]))/_xlfn.STDEV.P(Table2[1M Return vs Nifty])</f>
        <v>0.15059027733373542</v>
      </c>
      <c r="K425">
        <v>-0.22558539982380599</v>
      </c>
      <c r="L425">
        <f>(Table2[[#This Row],[6M Return vs Nifty]]-AVERAGE(Table2[6M Return vs Nifty]))/_xlfn.STDEV.P(Table2[6M Return vs Nifty])</f>
        <v>-0.33728731693289044</v>
      </c>
      <c r="M425">
        <v>3.1188702044294301</v>
      </c>
      <c r="N425">
        <f>(Table2[[#This Row],[1W Return vs Nifty]]-AVERAGE(Table2[1W Return vs Nifty]))/_xlfn.STDEV.P(Table2[1W Return vs Nifty])</f>
        <v>0.53038326851634843</v>
      </c>
      <c r="O425">
        <v>1768.6</v>
      </c>
      <c r="P425">
        <v>1702.39352956228</v>
      </c>
      <c r="Q425">
        <v>1534.74753710089</v>
      </c>
      <c r="R425">
        <v>58.5520908006391</v>
      </c>
      <c r="S425" s="1">
        <f>(Table2[[#This Row],[Close Price]]-Table2[[#This Row],[20D EMA]])/Table2[[#This Row],[20D EMA]]</f>
        <v>1.5549021825172454E-2</v>
      </c>
      <c r="T425" s="1">
        <f>(Table2[[#This Row],[Close Price]]-Table2[[#This Row],[50D EMA]])/Table2[[#This Row],[50D EMA]]</f>
        <v>5.5043953592688821E-2</v>
      </c>
      <c r="U425" s="1">
        <f>(Table2[[#This Row],[Close Price]]-Table2[[#This Row],[200D EMA]])/Table2[[#This Row],[200D EMA]]</f>
        <v>0.17029019860347841</v>
      </c>
      <c r="V425">
        <v>0.881771496281617</v>
      </c>
      <c r="W425">
        <v>1789.15</v>
      </c>
      <c r="X425">
        <v>1820.7</v>
      </c>
      <c r="Y425">
        <v>1789.15</v>
      </c>
      <c r="Z425">
        <v>1820.7</v>
      </c>
      <c r="AA425">
        <v>1721.4</v>
      </c>
      <c r="AB425">
        <v>1828.55</v>
      </c>
      <c r="AC425" s="1">
        <f>(Table2[[#This Row],[Close Price]]/Table2[[#This Row],[Day Low]])-1</f>
        <v>3.8845261716455859E-3</v>
      </c>
      <c r="AD425" s="1">
        <f>(Table2[[#This Row],[Day High]]/Table2[[#This Row],[Close Price]])-1</f>
        <v>1.3696342074494883E-2</v>
      </c>
      <c r="AE425" s="1">
        <f>(Table2[[#This Row],[Close Price]]/Table2[[#This Row],[Current Week Low]])-1</f>
        <v>3.8845261716455859E-3</v>
      </c>
      <c r="AF425" s="1">
        <f>(Table2[[#This Row],[Current Week High]]/Table2[[#This Row],[Close Price]])-1</f>
        <v>1.3696342074494883E-2</v>
      </c>
      <c r="AG425" s="1">
        <f>(Table2[[#This Row],[Close Price]]/Table2[[#This Row],[Current Month Low]])-1</f>
        <v>4.3394911118856738E-2</v>
      </c>
      <c r="AH425" s="1">
        <f>(Table2[[#This Row],[Current Month High]]/Table2[[#This Row],[Close Price]])-1</f>
        <v>1.806692277712818E-2</v>
      </c>
      <c r="AI425">
        <v>1.80669227771281</v>
      </c>
      <c r="AJ425">
        <v>48.616110214720102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0.06</v>
      </c>
      <c r="AM425" t="s">
        <v>3215</v>
      </c>
      <c r="AN425">
        <v>-0.64</v>
      </c>
      <c r="AO425" t="s">
        <v>3214</v>
      </c>
      <c r="AP425">
        <v>5.2864485858659998E-3</v>
      </c>
      <c r="AQ425">
        <f>(Table2[[#This Row],[Sharpe Ratio]]-AVERAGE(Table2[Sharpe Ratio]))/_xlfn.STDEV.P(Table2[Sharpe Ratio])</f>
        <v>-0.61823212818794893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-0.45462419381676222</v>
      </c>
      <c r="AS425">
        <f>_xlfn.RANK.AVG(Table2[[#This Row],[1Y Return vs Nifty Z-Score]],Table2[1Y Return vs Nifty Z-Score])</f>
        <v>350</v>
      </c>
      <c r="AT425">
        <f>_xlfn.RANK.AVG(Table2[[#This Row],[6M Return vs Nifty Z-Score]],Table2[6M Return vs Nifty Z-Score])</f>
        <v>431</v>
      </c>
      <c r="AU425">
        <f>_xlfn.RANK.AVG(Table2[[#This Row],[Sharpe Ratio Z-Score]],Table2[Sharpe Ratio Z-Score])</f>
        <v>486</v>
      </c>
      <c r="AV425">
        <f>(Table2[[#This Row],[Rank 1Y]]+Table2[[#This Row],[Rank 6M]]+Table2[[#This Row],[Rank Sharpe]])/3</f>
        <v>422.33333333333331</v>
      </c>
    </row>
    <row r="426" spans="1:48" x14ac:dyDescent="0.3">
      <c r="A426" t="s">
        <v>1168</v>
      </c>
      <c r="B426" t="s">
        <v>1169</v>
      </c>
      <c r="C426" t="s">
        <v>3178</v>
      </c>
      <c r="D426" t="s">
        <v>111</v>
      </c>
      <c r="E426">
        <v>10801.1694945</v>
      </c>
      <c r="F426">
        <v>781.55</v>
      </c>
      <c r="G426">
        <v>25.437589581376098</v>
      </c>
      <c r="H426">
        <f>(Table2[[#This Row],[1Y Return vs Nifty]]-AVERAGE(Table2[1Y Return vs Nifty]))/_xlfn.STDEV.P(Table2[1Y Return vs Nifty])</f>
        <v>1.9157465448414176E-2</v>
      </c>
      <c r="I426">
        <v>7.3520410455024097</v>
      </c>
      <c r="J426">
        <f>(Table2[[#This Row],[1M Return vs Nifty]]-AVERAGE(Table2[1M Return vs Nifty]))/_xlfn.STDEV.P(Table2[1M Return vs Nifty])</f>
        <v>0.76180294234032264</v>
      </c>
      <c r="K426">
        <v>-1.3926679830161799</v>
      </c>
      <c r="L426">
        <f>(Table2[[#This Row],[6M Return vs Nifty]]-AVERAGE(Table2[6M Return vs Nifty]))/_xlfn.STDEV.P(Table2[6M Return vs Nifty])</f>
        <v>-0.37381814450094764</v>
      </c>
      <c r="M426">
        <v>-1.4991419582413501</v>
      </c>
      <c r="N426">
        <f>(Table2[[#This Row],[1W Return vs Nifty]]-AVERAGE(Table2[1W Return vs Nifty]))/_xlfn.STDEV.P(Table2[1W Return vs Nifty])</f>
        <v>-0.37540706599452967</v>
      </c>
      <c r="O426">
        <v>729.36</v>
      </c>
      <c r="P426">
        <v>719.22659797777806</v>
      </c>
      <c r="Q426">
        <v>653.63821383242896</v>
      </c>
      <c r="R426">
        <v>74.934836499475296</v>
      </c>
      <c r="S426" s="1">
        <f>(Table2[[#This Row],[Close Price]]-Table2[[#This Row],[20D EMA]])/Table2[[#This Row],[20D EMA]]</f>
        <v>7.1555884611165868E-2</v>
      </c>
      <c r="T426" s="1">
        <f>(Table2[[#This Row],[Close Price]]-Table2[[#This Row],[50D EMA]])/Table2[[#This Row],[50D EMA]]</f>
        <v>8.6653360981718733E-2</v>
      </c>
      <c r="U426" s="1">
        <f>(Table2[[#This Row],[Close Price]]-Table2[[#This Row],[200D EMA]])/Table2[[#This Row],[200D EMA]]</f>
        <v>0.1956920257424902</v>
      </c>
      <c r="V426">
        <v>0.89544176178229096</v>
      </c>
      <c r="W426">
        <v>731.05</v>
      </c>
      <c r="X426">
        <v>788</v>
      </c>
      <c r="Y426">
        <v>731.05</v>
      </c>
      <c r="Z426">
        <v>788</v>
      </c>
      <c r="AA426">
        <v>668.95</v>
      </c>
      <c r="AB426">
        <v>788</v>
      </c>
      <c r="AC426" s="1">
        <f>(Table2[[#This Row],[Close Price]]/Table2[[#This Row],[Day Low]])-1</f>
        <v>6.9078722385609748E-2</v>
      </c>
      <c r="AD426" s="1">
        <f>(Table2[[#This Row],[Day High]]/Table2[[#This Row],[Close Price]])-1</f>
        <v>8.2528309129294986E-3</v>
      </c>
      <c r="AE426" s="1">
        <f>(Table2[[#This Row],[Close Price]]/Table2[[#This Row],[Current Week Low]])-1</f>
        <v>6.9078722385609748E-2</v>
      </c>
      <c r="AF426" s="1">
        <f>(Table2[[#This Row],[Current Week High]]/Table2[[#This Row],[Close Price]])-1</f>
        <v>8.2528309129294986E-3</v>
      </c>
      <c r="AG426" s="1">
        <f>(Table2[[#This Row],[Close Price]]/Table2[[#This Row],[Current Month Low]])-1</f>
        <v>0.1683234920397636</v>
      </c>
      <c r="AH426" s="1">
        <f>(Table2[[#This Row],[Current Month High]]/Table2[[#This Row],[Close Price]])-1</f>
        <v>8.2528309129294986E-3</v>
      </c>
      <c r="AI426">
        <v>3.64659970571301</v>
      </c>
      <c r="AJ426">
        <v>78.823933188422302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-0.05</v>
      </c>
      <c r="AM426" t="s">
        <v>3214</v>
      </c>
      <c r="AN426">
        <v>6.26</v>
      </c>
      <c r="AO426" t="s">
        <v>3215</v>
      </c>
      <c r="AQ426">
        <f>(Table2[[#This Row],[Sharpe Ratio]]-AVERAGE(Table2[Sharpe Ratio]))/_xlfn.STDEV.P(Table2[Sharpe Ratio])</f>
        <v>-0.67921854723973452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-0.64748334994647505</v>
      </c>
      <c r="AS426">
        <f>_xlfn.RANK.AVG(Table2[[#This Row],[1Y Return vs Nifty Z-Score]],Table2[1Y Return vs Nifty Z-Score])</f>
        <v>298</v>
      </c>
      <c r="AT426">
        <f>_xlfn.RANK.AVG(Table2[[#This Row],[6M Return vs Nifty Z-Score]],Table2[6M Return vs Nifty Z-Score])</f>
        <v>443</v>
      </c>
      <c r="AU426">
        <f>_xlfn.RANK.AVG(Table2[[#This Row],[Sharpe Ratio Z-Score]],Table2[Sharpe Ratio Z-Score])</f>
        <v>527.5</v>
      </c>
      <c r="AV426">
        <f>(Table2[[#This Row],[Rank 1Y]]+Table2[[#This Row],[Rank 6M]]+Table2[[#This Row],[Rank Sharpe]])/3</f>
        <v>422.83333333333331</v>
      </c>
    </row>
    <row r="427" spans="1:48" x14ac:dyDescent="0.3">
      <c r="A427" t="s">
        <v>508</v>
      </c>
      <c r="B427" t="s">
        <v>509</v>
      </c>
      <c r="C427" t="s">
        <v>3173</v>
      </c>
      <c r="D427" t="s">
        <v>510</v>
      </c>
      <c r="E427">
        <v>43472.279305299999</v>
      </c>
      <c r="F427">
        <v>363.1</v>
      </c>
      <c r="G427">
        <v>1.7187987212993501</v>
      </c>
      <c r="H427">
        <f>(Table2[[#This Row],[1Y Return vs Nifty]]-AVERAGE(Table2[1Y Return vs Nifty]))/_xlfn.STDEV.P(Table2[1Y Return vs Nifty])</f>
        <v>-0.37895861738817305</v>
      </c>
      <c r="I427">
        <v>1.33124861893066</v>
      </c>
      <c r="J427">
        <f>(Table2[[#This Row],[1M Return vs Nifty]]-AVERAGE(Table2[1M Return vs Nifty]))/_xlfn.STDEV.P(Table2[1M Return vs Nifty])</f>
        <v>0.20318066019083833</v>
      </c>
      <c r="K427">
        <v>19.0268004799211</v>
      </c>
      <c r="L427">
        <f>(Table2[[#This Row],[6M Return vs Nifty]]-AVERAGE(Table2[6M Return vs Nifty]))/_xlfn.STDEV.P(Table2[6M Return vs Nifty])</f>
        <v>0.26533121150309819</v>
      </c>
      <c r="M427">
        <v>1.86842818701353</v>
      </c>
      <c r="N427">
        <f>(Table2[[#This Row],[1W Return vs Nifty]]-AVERAGE(Table2[1W Return vs Nifty]))/_xlfn.STDEV.P(Table2[1W Return vs Nifty])</f>
        <v>0.28511793500398375</v>
      </c>
      <c r="O427">
        <v>369.28</v>
      </c>
      <c r="P427">
        <v>360.63357813337598</v>
      </c>
      <c r="Q427">
        <v>319.455250771637</v>
      </c>
      <c r="R427">
        <v>39.915323554131199</v>
      </c>
      <c r="S427" s="1">
        <f>(Table2[[#This Row],[Close Price]]-Table2[[#This Row],[20D EMA]])/Table2[[#This Row],[20D EMA]]</f>
        <v>-1.6735268630849086E-2</v>
      </c>
      <c r="T427" s="1">
        <f>(Table2[[#This Row],[Close Price]]-Table2[[#This Row],[50D EMA]])/Table2[[#This Row],[50D EMA]]</f>
        <v>6.839135388862402E-3</v>
      </c>
      <c r="U427" s="1">
        <f>(Table2[[#This Row],[Close Price]]-Table2[[#This Row],[200D EMA]])/Table2[[#This Row],[200D EMA]]</f>
        <v>0.1366224193308456</v>
      </c>
      <c r="V427">
        <v>1.0684159974157399</v>
      </c>
      <c r="W427">
        <v>361.15</v>
      </c>
      <c r="X427">
        <v>369.2</v>
      </c>
      <c r="Y427">
        <v>361.15</v>
      </c>
      <c r="Z427">
        <v>369.2</v>
      </c>
      <c r="AA427">
        <v>351</v>
      </c>
      <c r="AB427">
        <v>395.8</v>
      </c>
      <c r="AC427" s="1">
        <f>(Table2[[#This Row],[Close Price]]/Table2[[#This Row],[Day Low]])-1</f>
        <v>5.3994185241590387E-3</v>
      </c>
      <c r="AD427" s="1">
        <f>(Table2[[#This Row],[Day High]]/Table2[[#This Row],[Close Price]])-1</f>
        <v>1.6799779675020554E-2</v>
      </c>
      <c r="AE427" s="1">
        <f>(Table2[[#This Row],[Close Price]]/Table2[[#This Row],[Current Week Low]])-1</f>
        <v>5.3994185241590387E-3</v>
      </c>
      <c r="AF427" s="1">
        <f>(Table2[[#This Row],[Current Week High]]/Table2[[#This Row],[Close Price]])-1</f>
        <v>1.6799779675020554E-2</v>
      </c>
      <c r="AG427" s="1">
        <f>(Table2[[#This Row],[Close Price]]/Table2[[#This Row],[Current Month Low]])-1</f>
        <v>3.4472934472934647E-2</v>
      </c>
      <c r="AH427" s="1">
        <f>(Table2[[#This Row],[Current Month High]]/Table2[[#This Row],[Close Price]])-1</f>
        <v>9.0057835307078005E-2</v>
      </c>
      <c r="AI427">
        <v>9.0057835307078005</v>
      </c>
      <c r="AJ427">
        <v>66.942528735632195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-0.09</v>
      </c>
      <c r="AM427" t="s">
        <v>3214</v>
      </c>
      <c r="AN427">
        <v>-3.58</v>
      </c>
      <c r="AO427" t="s">
        <v>3214</v>
      </c>
      <c r="AP427">
        <v>-2.9883580828484999E-2</v>
      </c>
      <c r="AQ427">
        <f>(Table2[[#This Row],[Sharpe Ratio]]-AVERAGE(Table2[Sharpe Ratio]))/_xlfn.STDEV.P(Table2[Sharpe Ratio])</f>
        <v>-1.0239665483924483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-0.6492953590827012</v>
      </c>
      <c r="AS427">
        <f>_xlfn.RANK.AVG(Table2[[#This Row],[1Y Return vs Nifty Z-Score]],Table2[1Y Return vs Nifty Z-Score])</f>
        <v>420</v>
      </c>
      <c r="AT427">
        <f>_xlfn.RANK.AVG(Table2[[#This Row],[6M Return vs Nifty Z-Score]],Table2[6M Return vs Nifty Z-Score])</f>
        <v>229</v>
      </c>
      <c r="AU427">
        <f>_xlfn.RANK.AVG(Table2[[#This Row],[Sharpe Ratio Z-Score]],Table2[Sharpe Ratio Z-Score])</f>
        <v>621</v>
      </c>
      <c r="AV427">
        <f>(Table2[[#This Row],[Rank 1Y]]+Table2[[#This Row],[Rank 6M]]+Table2[[#This Row],[Rank Sharpe]])/3</f>
        <v>423.33333333333331</v>
      </c>
    </row>
    <row r="428" spans="1:48" x14ac:dyDescent="0.3">
      <c r="A428" t="s">
        <v>494</v>
      </c>
      <c r="B428" t="s">
        <v>495</v>
      </c>
      <c r="C428" t="s">
        <v>3179</v>
      </c>
      <c r="D428" t="s">
        <v>496</v>
      </c>
      <c r="E428">
        <v>44834.966186760001</v>
      </c>
      <c r="F428">
        <v>681.9</v>
      </c>
      <c r="G428">
        <v>-5.2235205337614499</v>
      </c>
      <c r="H428">
        <f>(Table2[[#This Row],[1Y Return vs Nifty]]-AVERAGE(Table2[1Y Return vs Nifty]))/_xlfn.STDEV.P(Table2[1Y Return vs Nifty])</f>
        <v>-0.49548432748572718</v>
      </c>
      <c r="I428">
        <v>3.4436642629700698</v>
      </c>
      <c r="J428">
        <f>(Table2[[#This Row],[1M Return vs Nifty]]-AVERAGE(Table2[1M Return vs Nifty]))/_xlfn.STDEV.P(Table2[1M Return vs Nifty])</f>
        <v>0.39917520116083588</v>
      </c>
      <c r="K428">
        <v>34.313284156917902</v>
      </c>
      <c r="L428">
        <f>(Table2[[#This Row],[6M Return vs Nifty]]-AVERAGE(Table2[6M Return vs Nifty]))/_xlfn.STDEV.P(Table2[6M Return vs Nifty])</f>
        <v>0.7438131178981009</v>
      </c>
      <c r="M428">
        <v>-2.0268323878349599</v>
      </c>
      <c r="N428">
        <f>(Table2[[#This Row],[1W Return vs Nifty]]-AVERAGE(Table2[1W Return vs Nifty]))/_xlfn.STDEV.P(Table2[1W Return vs Nifty])</f>
        <v>-0.47890980134968125</v>
      </c>
      <c r="O428">
        <v>677.61</v>
      </c>
      <c r="P428">
        <v>643.93493812196402</v>
      </c>
      <c r="Q428">
        <v>562.94014141712398</v>
      </c>
      <c r="R428">
        <v>47.514981575678597</v>
      </c>
      <c r="S428" s="1">
        <f>(Table2[[#This Row],[Close Price]]-Table2[[#This Row],[20D EMA]])/Table2[[#This Row],[20D EMA]]</f>
        <v>6.3310753973524056E-3</v>
      </c>
      <c r="T428" s="1">
        <f>(Table2[[#This Row],[Close Price]]-Table2[[#This Row],[50D EMA]])/Table2[[#This Row],[50D EMA]]</f>
        <v>5.8957915824168573E-2</v>
      </c>
      <c r="U428" s="1">
        <f>(Table2[[#This Row],[Close Price]]-Table2[[#This Row],[200D EMA]])/Table2[[#This Row],[200D EMA]]</f>
        <v>0.21131884161504452</v>
      </c>
      <c r="V428">
        <v>0.89760924042597601</v>
      </c>
      <c r="W428">
        <v>675.05</v>
      </c>
      <c r="X428">
        <v>691.25</v>
      </c>
      <c r="Y428">
        <v>675.05</v>
      </c>
      <c r="Z428">
        <v>691.25</v>
      </c>
      <c r="AA428">
        <v>634.79999999999995</v>
      </c>
      <c r="AB428">
        <v>715.45</v>
      </c>
      <c r="AC428" s="1">
        <f>(Table2[[#This Row],[Close Price]]/Table2[[#This Row],[Day Low]])-1</f>
        <v>1.0147396489148974E-2</v>
      </c>
      <c r="AD428" s="1">
        <f>(Table2[[#This Row],[Day High]]/Table2[[#This Row],[Close Price]])-1</f>
        <v>1.3711687930781702E-2</v>
      </c>
      <c r="AE428" s="1">
        <f>(Table2[[#This Row],[Close Price]]/Table2[[#This Row],[Current Week Low]])-1</f>
        <v>1.0147396489148974E-2</v>
      </c>
      <c r="AF428" s="1">
        <f>(Table2[[#This Row],[Current Week High]]/Table2[[#This Row],[Close Price]])-1</f>
        <v>1.3711687930781702E-2</v>
      </c>
      <c r="AG428" s="1">
        <f>(Table2[[#This Row],[Close Price]]/Table2[[#This Row],[Current Month Low]])-1</f>
        <v>7.4196597353497262E-2</v>
      </c>
      <c r="AH428" s="1">
        <f>(Table2[[#This Row],[Current Month High]]/Table2[[#This Row],[Close Price]])-1</f>
        <v>4.9200762575157819E-2</v>
      </c>
      <c r="AI428">
        <v>4.9200762575157801</v>
      </c>
      <c r="AJ428">
        <v>61.952262201638703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0.06</v>
      </c>
      <c r="AM428" t="s">
        <v>3215</v>
      </c>
      <c r="AN428">
        <v>1.85</v>
      </c>
      <c r="AO428" t="s">
        <v>3215</v>
      </c>
      <c r="AP428">
        <v>-6.6060860748965999E-2</v>
      </c>
      <c r="AQ428">
        <f>(Table2[[#This Row],[Sharpe Ratio]]-AVERAGE(Table2[Sharpe Ratio]))/_xlfn.STDEV.P(Table2[Sharpe Ratio])</f>
        <v>-1.44132098162823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-1.2727267914047018</v>
      </c>
      <c r="AS428">
        <f>_xlfn.RANK.AVG(Table2[[#This Row],[1Y Return vs Nifty Z-Score]],Table2[1Y Return vs Nifty Z-Score])</f>
        <v>465</v>
      </c>
      <c r="AT428">
        <f>_xlfn.RANK.AVG(Table2[[#This Row],[6M Return vs Nifty Z-Score]],Table2[6M Return vs Nifty Z-Score])</f>
        <v>127</v>
      </c>
      <c r="AU428">
        <f>_xlfn.RANK.AVG(Table2[[#This Row],[Sharpe Ratio Z-Score]],Table2[Sharpe Ratio Z-Score])</f>
        <v>679</v>
      </c>
      <c r="AV428">
        <f>(Table2[[#This Row],[Rank 1Y]]+Table2[[#This Row],[Rank 6M]]+Table2[[#This Row],[Rank Sharpe]])/3</f>
        <v>423.66666666666669</v>
      </c>
    </row>
    <row r="429" spans="1:48" x14ac:dyDescent="0.3">
      <c r="A429" t="s">
        <v>1655</v>
      </c>
      <c r="B429" t="s">
        <v>1656</v>
      </c>
      <c r="C429" t="s">
        <v>3169</v>
      </c>
      <c r="D429" t="s">
        <v>51</v>
      </c>
      <c r="E429">
        <v>5461.0054423800002</v>
      </c>
      <c r="F429">
        <v>60.81</v>
      </c>
      <c r="G429">
        <v>55.102559387754503</v>
      </c>
      <c r="H429">
        <f>(Table2[[#This Row],[1Y Return vs Nifty]]-AVERAGE(Table2[1Y Return vs Nifty]))/_xlfn.STDEV.P(Table2[1Y Return vs Nifty])</f>
        <v>0.51707920380564465</v>
      </c>
      <c r="I429">
        <v>-6.1540276607393603</v>
      </c>
      <c r="J429">
        <f>(Table2[[#This Row],[1M Return vs Nifty]]-AVERAGE(Table2[1M Return vs Nifty]))/_xlfn.STDEV.P(Table2[1M Return vs Nifty])</f>
        <v>-0.49131963505511322</v>
      </c>
      <c r="K429">
        <v>-22.6226197049258</v>
      </c>
      <c r="L429">
        <f>(Table2[[#This Row],[6M Return vs Nifty]]-AVERAGE(Table2[6M Return vs Nifty]))/_xlfn.STDEV.P(Table2[6M Return vs Nifty])</f>
        <v>-1.0383364200713607</v>
      </c>
      <c r="M429">
        <v>2.0357571562316901</v>
      </c>
      <c r="N429">
        <f>(Table2[[#This Row],[1W Return vs Nifty]]-AVERAGE(Table2[1W Return vs Nifty]))/_xlfn.STDEV.P(Table2[1W Return vs Nifty])</f>
        <v>0.31793832560984597</v>
      </c>
      <c r="O429">
        <v>62.66</v>
      </c>
      <c r="P429">
        <v>63.693787190185297</v>
      </c>
      <c r="Q429">
        <v>62.079267760013302</v>
      </c>
      <c r="R429">
        <v>44.216872987505802</v>
      </c>
      <c r="S429" s="1">
        <f>(Table2[[#This Row],[Close Price]]-Table2[[#This Row],[20D EMA]])/Table2[[#This Row],[20D EMA]]</f>
        <v>-2.9524417491222383E-2</v>
      </c>
      <c r="T429" s="1">
        <f>(Table2[[#This Row],[Close Price]]-Table2[[#This Row],[50D EMA]])/Table2[[#This Row],[50D EMA]]</f>
        <v>-4.5275800315884865E-2</v>
      </c>
      <c r="U429" s="1">
        <f>(Table2[[#This Row],[Close Price]]-Table2[[#This Row],[200D EMA]])/Table2[[#This Row],[200D EMA]]</f>
        <v>-2.0445920285658788E-2</v>
      </c>
      <c r="V429">
        <v>1.5869485617129599</v>
      </c>
      <c r="W429">
        <v>60.11</v>
      </c>
      <c r="X429">
        <v>60.8</v>
      </c>
      <c r="Y429">
        <v>59.63</v>
      </c>
      <c r="Z429">
        <v>61.7</v>
      </c>
      <c r="AA429">
        <v>59.63</v>
      </c>
      <c r="AB429">
        <v>61.7</v>
      </c>
      <c r="AC429" s="1">
        <f>(Table2[[#This Row],[Close Price]]/Table2[[#This Row],[Day Low]])-1</f>
        <v>1.1645316918981852E-2</v>
      </c>
      <c r="AD429" s="1">
        <f>(Table2[[#This Row],[Day High]]/Table2[[#This Row],[Close Price]])-1</f>
        <v>-1.644466370663844E-4</v>
      </c>
      <c r="AE429" s="1">
        <f>(Table2[[#This Row],[Close Price]]/Table2[[#This Row],[Current Week Low]])-1</f>
        <v>1.9788696964615049E-2</v>
      </c>
      <c r="AF429" s="1">
        <f>(Table2[[#This Row],[Current Week High]]/Table2[[#This Row],[Close Price]])-1</f>
        <v>1.4635750698898109E-2</v>
      </c>
      <c r="AG429" s="1">
        <f>(Table2[[#This Row],[Close Price]]/Table2[[#This Row],[Current Month Low]])-1</f>
        <v>1.9788696964615049E-2</v>
      </c>
      <c r="AH429" s="1">
        <f>(Table2[[#This Row],[Current Month High]]/Table2[[#This Row],[Close Price]])-1</f>
        <v>1.4635750698898109E-2</v>
      </c>
      <c r="AI429">
        <v>63.838184509126698</v>
      </c>
      <c r="AJ429">
        <v>93.816733067729004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-0.26</v>
      </c>
      <c r="AM429" t="s">
        <v>3214</v>
      </c>
      <c r="AN429">
        <v>0.51</v>
      </c>
      <c r="AO429" t="s">
        <v>3215</v>
      </c>
      <c r="AP429">
        <v>1.9400778703298999E-2</v>
      </c>
      <c r="AQ429">
        <f>(Table2[[#This Row],[Sharpe Ratio]]-AVERAGE(Table2[Sharpe Ratio]))/_xlfn.STDEV.P(Table2[Sharpe Ratio])</f>
        <v>-0.45540401453175633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171</v>
      </c>
      <c r="AT429">
        <f>_xlfn.RANK.AVG(Table2[[#This Row],[6M Return vs Nifty Z-Score]],Table2[6M Return vs Nifty Z-Score])</f>
        <v>654</v>
      </c>
      <c r="AU429">
        <f>_xlfn.RANK.AVG(Table2[[#This Row],[Sharpe Ratio Z-Score]],Table2[Sharpe Ratio Z-Score])</f>
        <v>450</v>
      </c>
      <c r="AV429">
        <f>(Table2[[#This Row],[Rank 1Y]]+Table2[[#This Row],[Rank 6M]]+Table2[[#This Row],[Rank Sharpe]])/3</f>
        <v>425</v>
      </c>
    </row>
    <row r="430" spans="1:48" x14ac:dyDescent="0.3">
      <c r="A430" t="s">
        <v>840</v>
      </c>
      <c r="B430" t="s">
        <v>841</v>
      </c>
      <c r="C430" t="s">
        <v>3169</v>
      </c>
      <c r="D430" t="s">
        <v>564</v>
      </c>
      <c r="E430">
        <v>19633.929802760002</v>
      </c>
      <c r="F430">
        <v>462.8</v>
      </c>
      <c r="G430">
        <v>-53.8195942341261</v>
      </c>
      <c r="H430">
        <f>(Table2[[#This Row],[1Y Return vs Nifty]]-AVERAGE(Table2[1Y Return vs Nifty]))/_xlfn.STDEV.P(Table2[1Y Return vs Nifty])</f>
        <v>-1.3111615943818136</v>
      </c>
      <c r="I430">
        <v>2.5368784892926</v>
      </c>
      <c r="J430">
        <f>(Table2[[#This Row],[1M Return vs Nifty]]-AVERAGE(Table2[1M Return vs Nifty]))/_xlfn.STDEV.P(Table2[1M Return vs Nifty])</f>
        <v>0.31504163494174192</v>
      </c>
      <c r="K430">
        <v>22.314431982462899</v>
      </c>
      <c r="L430">
        <f>(Table2[[#This Row],[6M Return vs Nifty]]-AVERAGE(Table2[6M Return vs Nifty]))/_xlfn.STDEV.P(Table2[6M Return vs Nifty])</f>
        <v>0.36823729651908105</v>
      </c>
      <c r="M430">
        <v>-9.9042642403860093</v>
      </c>
      <c r="N430">
        <f>(Table2[[#This Row],[1W Return vs Nifty]]-AVERAGE(Table2[1W Return vs Nifty]))/_xlfn.STDEV.P(Table2[1W Return vs Nifty])</f>
        <v>-2.0240121920463383</v>
      </c>
      <c r="O430">
        <v>487.83</v>
      </c>
      <c r="P430">
        <v>474.230770122671</v>
      </c>
      <c r="Q430">
        <v>477.10578709478398</v>
      </c>
      <c r="R430">
        <v>34.741501942364003</v>
      </c>
      <c r="S430" s="1">
        <f>(Table2[[#This Row],[Close Price]]-Table2[[#This Row],[20D EMA]])/Table2[[#This Row],[20D EMA]]</f>
        <v>-5.1308857593833863E-2</v>
      </c>
      <c r="T430" s="1">
        <f>(Table2[[#This Row],[Close Price]]-Table2[[#This Row],[50D EMA]])/Table2[[#This Row],[50D EMA]]</f>
        <v>-2.4103813676438907E-2</v>
      </c>
      <c r="U430" s="1">
        <f>(Table2[[#This Row],[Close Price]]-Table2[[#This Row],[200D EMA]])/Table2[[#This Row],[200D EMA]]</f>
        <v>-2.9984518070710207E-2</v>
      </c>
      <c r="V430">
        <v>2.70337968762193</v>
      </c>
      <c r="W430">
        <v>459</v>
      </c>
      <c r="X430">
        <v>478.2</v>
      </c>
      <c r="Y430">
        <v>459</v>
      </c>
      <c r="Z430">
        <v>478.2</v>
      </c>
      <c r="AA430">
        <v>444.45</v>
      </c>
      <c r="AB430">
        <v>560.6</v>
      </c>
      <c r="AC430" s="1">
        <f>(Table2[[#This Row],[Close Price]]/Table2[[#This Row],[Day Low]])-1</f>
        <v>8.2788671023965588E-3</v>
      </c>
      <c r="AD430" s="1">
        <f>(Table2[[#This Row],[Day High]]/Table2[[#This Row],[Close Price]])-1</f>
        <v>3.3275713050993971E-2</v>
      </c>
      <c r="AE430" s="1">
        <f>(Table2[[#This Row],[Close Price]]/Table2[[#This Row],[Current Week Low]])-1</f>
        <v>8.2788671023965588E-3</v>
      </c>
      <c r="AF430" s="1">
        <f>(Table2[[#This Row],[Current Week High]]/Table2[[#This Row],[Close Price]])-1</f>
        <v>3.3275713050993971E-2</v>
      </c>
      <c r="AG430" s="1">
        <f>(Table2[[#This Row],[Close Price]]/Table2[[#This Row],[Current Month Low]])-1</f>
        <v>4.1286983912701247E-2</v>
      </c>
      <c r="AH430" s="1">
        <f>(Table2[[#This Row],[Current Month High]]/Table2[[#This Row],[Close Price]])-1</f>
        <v>0.21132238547968885</v>
      </c>
      <c r="AI430">
        <v>48.016977267798197</v>
      </c>
      <c r="AJ430">
        <v>52.096752990666502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</v>
      </c>
      <c r="AM430" t="s">
        <v>3214</v>
      </c>
      <c r="AN430">
        <v>-4.87</v>
      </c>
      <c r="AO430" t="s">
        <v>3214</v>
      </c>
      <c r="AP430">
        <v>5.0400042011561001E-2</v>
      </c>
      <c r="AQ430">
        <f>(Table2[[#This Row],[Sharpe Ratio]]-AVERAGE(Table2[Sharpe Ratio]))/_xlfn.STDEV.P(Table2[Sharpe Ratio])</f>
        <v>-9.7785089140351847E-2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712</v>
      </c>
      <c r="AT430">
        <f>_xlfn.RANK.AVG(Table2[[#This Row],[6M Return vs Nifty Z-Score]],Table2[6M Return vs Nifty Z-Score])</f>
        <v>198</v>
      </c>
      <c r="AU430">
        <f>_xlfn.RANK.AVG(Table2[[#This Row],[Sharpe Ratio Z-Score]],Table2[Sharpe Ratio Z-Score])</f>
        <v>368</v>
      </c>
      <c r="AV430">
        <f>(Table2[[#This Row],[Rank 1Y]]+Table2[[#This Row],[Rank 6M]]+Table2[[#This Row],[Rank Sharpe]])/3</f>
        <v>426</v>
      </c>
    </row>
    <row r="431" spans="1:48" x14ac:dyDescent="0.3">
      <c r="A431" t="s">
        <v>1036</v>
      </c>
      <c r="B431" t="s">
        <v>1037</v>
      </c>
      <c r="C431" t="s">
        <v>3175</v>
      </c>
      <c r="D431" t="s">
        <v>215</v>
      </c>
      <c r="E431">
        <v>13588.055606664901</v>
      </c>
      <c r="F431">
        <v>1655.45</v>
      </c>
      <c r="G431">
        <v>6.2075616002200897</v>
      </c>
      <c r="H431">
        <f>(Table2[[#This Row],[1Y Return vs Nifty]]-AVERAGE(Table2[1Y Return vs Nifty]))/_xlfn.STDEV.P(Table2[1Y Return vs Nifty])</f>
        <v>-0.30361545572869109</v>
      </c>
      <c r="I431">
        <v>1.4162481205042501</v>
      </c>
      <c r="J431">
        <f>(Table2[[#This Row],[1M Return vs Nifty]]-AVERAGE(Table2[1M Return vs Nifty]))/_xlfn.STDEV.P(Table2[1M Return vs Nifty])</f>
        <v>0.21106709974670992</v>
      </c>
      <c r="K431">
        <v>-29.155538738191499</v>
      </c>
      <c r="L431">
        <f>(Table2[[#This Row],[6M Return vs Nifty]]-AVERAGE(Table2[6M Return vs Nifty]))/_xlfn.STDEV.P(Table2[6M Return vs Nifty])</f>
        <v>-1.242823182325588</v>
      </c>
      <c r="M431">
        <v>-2.12144666494792</v>
      </c>
      <c r="N431">
        <f>(Table2[[#This Row],[1W Return vs Nifty]]-AVERAGE(Table2[1W Return vs Nifty]))/_xlfn.STDEV.P(Table2[1W Return vs Nifty])</f>
        <v>-0.497467720795716</v>
      </c>
      <c r="O431">
        <v>1640.63</v>
      </c>
      <c r="P431">
        <v>1647.8702396266699</v>
      </c>
      <c r="Q431">
        <v>1607.8757470364701</v>
      </c>
      <c r="R431">
        <v>52.607084866084101</v>
      </c>
      <c r="S431" s="1">
        <f>(Table2[[#This Row],[Close Price]]-Table2[[#This Row],[20D EMA]])/Table2[[#This Row],[20D EMA]]</f>
        <v>9.033115327648486E-3</v>
      </c>
      <c r="T431" s="1">
        <f>(Table2[[#This Row],[Close Price]]-Table2[[#This Row],[50D EMA]])/Table2[[#This Row],[50D EMA]]</f>
        <v>4.5997313326365816E-3</v>
      </c>
      <c r="U431" s="1">
        <f>(Table2[[#This Row],[Close Price]]-Table2[[#This Row],[200D EMA]])/Table2[[#This Row],[200D EMA]]</f>
        <v>2.9588264547938888E-2</v>
      </c>
      <c r="V431">
        <v>0.90591110440865497</v>
      </c>
      <c r="W431">
        <v>1615</v>
      </c>
      <c r="X431">
        <v>1670</v>
      </c>
      <c r="Y431">
        <v>1615</v>
      </c>
      <c r="Z431">
        <v>1670</v>
      </c>
      <c r="AA431">
        <v>1521</v>
      </c>
      <c r="AB431">
        <v>1733.9</v>
      </c>
      <c r="AC431" s="1">
        <f>(Table2[[#This Row],[Close Price]]/Table2[[#This Row],[Day Low]])-1</f>
        <v>2.5046439628483075E-2</v>
      </c>
      <c r="AD431" s="1">
        <f>(Table2[[#This Row],[Day High]]/Table2[[#This Row],[Close Price]])-1</f>
        <v>8.7891509861366401E-3</v>
      </c>
      <c r="AE431" s="1">
        <f>(Table2[[#This Row],[Close Price]]/Table2[[#This Row],[Current Week Low]])-1</f>
        <v>2.5046439628483075E-2</v>
      </c>
      <c r="AF431" s="1">
        <f>(Table2[[#This Row],[Current Week High]]/Table2[[#This Row],[Close Price]])-1</f>
        <v>8.7891509861366401E-3</v>
      </c>
      <c r="AG431" s="1">
        <f>(Table2[[#This Row],[Close Price]]/Table2[[#This Row],[Current Month Low]])-1</f>
        <v>8.8395792241946047E-2</v>
      </c>
      <c r="AH431" s="1">
        <f>(Table2[[#This Row],[Current Month High]]/Table2[[#This Row],[Close Price]])-1</f>
        <v>4.7388927481953669E-2</v>
      </c>
      <c r="AI431">
        <v>34.220302636745203</v>
      </c>
      <c r="AJ431">
        <v>62.617878192534299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-0.16</v>
      </c>
      <c r="AM431" t="s">
        <v>3214</v>
      </c>
      <c r="AN431">
        <v>1.66</v>
      </c>
      <c r="AO431" t="s">
        <v>3215</v>
      </c>
      <c r="AP431">
        <v>0.11149308302642</v>
      </c>
      <c r="AQ431">
        <f>(Table2[[#This Row],[Sharpe Ratio]]-AVERAGE(Table2[Sharpe Ratio]))/_xlfn.STDEV.P(Table2[Sharpe Ratio])</f>
        <v>0.60700674605154714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395</v>
      </c>
      <c r="AT431">
        <f>_xlfn.RANK.AVG(Table2[[#This Row],[6M Return vs Nifty Z-Score]],Table2[6M Return vs Nifty Z-Score])</f>
        <v>690</v>
      </c>
      <c r="AU431">
        <f>_xlfn.RANK.AVG(Table2[[#This Row],[Sharpe Ratio Z-Score]],Table2[Sharpe Ratio Z-Score])</f>
        <v>193</v>
      </c>
      <c r="AV431">
        <f>(Table2[[#This Row],[Rank 1Y]]+Table2[[#This Row],[Rank 6M]]+Table2[[#This Row],[Rank Sharpe]])/3</f>
        <v>426</v>
      </c>
    </row>
    <row r="432" spans="1:48" x14ac:dyDescent="0.3">
      <c r="A432" t="s">
        <v>1643</v>
      </c>
      <c r="B432" t="s">
        <v>1644</v>
      </c>
      <c r="C432" t="s">
        <v>3180</v>
      </c>
      <c r="D432" t="s">
        <v>132</v>
      </c>
      <c r="E432">
        <v>5687.46</v>
      </c>
      <c r="F432">
        <v>199.56</v>
      </c>
      <c r="G432">
        <v>41.647741601132203</v>
      </c>
      <c r="H432">
        <f>(Table2[[#This Row],[1Y Return vs Nifty]]-AVERAGE(Table2[1Y Return vs Nifty]))/_xlfn.STDEV.P(Table2[1Y Return vs Nifty])</f>
        <v>0.29124225519852759</v>
      </c>
      <c r="I432">
        <v>0.185215247338193</v>
      </c>
      <c r="J432">
        <f>(Table2[[#This Row],[1M Return vs Nifty]]-AVERAGE(Table2[1M Return vs Nifty]))/_xlfn.STDEV.P(Table2[1M Return vs Nifty])</f>
        <v>9.6849178867376901E-2</v>
      </c>
      <c r="K432">
        <v>-19.6850209008274</v>
      </c>
      <c r="L432">
        <f>(Table2[[#This Row],[6M Return vs Nifty]]-AVERAGE(Table2[6M Return vs Nifty]))/_xlfn.STDEV.P(Table2[6M Return vs Nifty])</f>
        <v>-0.9463867012407432</v>
      </c>
      <c r="M432">
        <v>10.816472542512599</v>
      </c>
      <c r="N432">
        <f>(Table2[[#This Row],[1W Return vs Nifty]]-AVERAGE(Table2[1W Return vs Nifty]))/_xlfn.STDEV.P(Table2[1W Return vs Nifty])</f>
        <v>2.0402133753109668</v>
      </c>
      <c r="O432">
        <v>190.83</v>
      </c>
      <c r="P432">
        <v>199.612211965082</v>
      </c>
      <c r="Q432">
        <v>189.202892615591</v>
      </c>
      <c r="R432">
        <v>53.531011160625198</v>
      </c>
      <c r="S432" s="1">
        <f>(Table2[[#This Row],[Close Price]]-Table2[[#This Row],[20D EMA]])/Table2[[#This Row],[20D EMA]]</f>
        <v>4.5747523974217837E-2</v>
      </c>
      <c r="T432" s="1">
        <f>(Table2[[#This Row],[Close Price]]-Table2[[#This Row],[50D EMA]])/Table2[[#This Row],[50D EMA]]</f>
        <v>-2.6156698815164647E-4</v>
      </c>
      <c r="U432" s="1">
        <f>(Table2[[#This Row],[Close Price]]-Table2[[#This Row],[200D EMA]])/Table2[[#This Row],[200D EMA]]</f>
        <v>5.474074545705726E-2</v>
      </c>
      <c r="V432">
        <v>0.81640282568312905</v>
      </c>
      <c r="W432">
        <v>197.58</v>
      </c>
      <c r="X432">
        <v>201.61</v>
      </c>
      <c r="Y432">
        <v>198.57</v>
      </c>
      <c r="Z432">
        <v>207</v>
      </c>
      <c r="AA432">
        <v>198.57</v>
      </c>
      <c r="AB432">
        <v>207</v>
      </c>
      <c r="AC432" s="1">
        <f>(Table2[[#This Row],[Close Price]]/Table2[[#This Row],[Day Low]])-1</f>
        <v>1.0021257212268431E-2</v>
      </c>
      <c r="AD432" s="1">
        <f>(Table2[[#This Row],[Day High]]/Table2[[#This Row],[Close Price]])-1</f>
        <v>1.0272599719382658E-2</v>
      </c>
      <c r="AE432" s="1">
        <f>(Table2[[#This Row],[Close Price]]/Table2[[#This Row],[Current Week Low]])-1</f>
        <v>4.9856473787581734E-3</v>
      </c>
      <c r="AF432" s="1">
        <f>(Table2[[#This Row],[Current Week High]]/Table2[[#This Row],[Close Price]])-1</f>
        <v>3.7282020444978858E-2</v>
      </c>
      <c r="AG432" s="1">
        <f>(Table2[[#This Row],[Close Price]]/Table2[[#This Row],[Current Month Low]])-1</f>
        <v>4.9856473787581734E-3</v>
      </c>
      <c r="AH432" s="1">
        <f>(Table2[[#This Row],[Current Month High]]/Table2[[#This Row],[Close Price]])-1</f>
        <v>3.7282020444978858E-2</v>
      </c>
      <c r="AI432">
        <v>32.767087592703902</v>
      </c>
      <c r="AJ432">
        <v>82.080291970802904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-0.09</v>
      </c>
      <c r="AM432" t="s">
        <v>3214</v>
      </c>
      <c r="AN432">
        <v>2.65</v>
      </c>
      <c r="AO432" t="s">
        <v>3215</v>
      </c>
      <c r="AP432">
        <v>3.0308427215363001E-2</v>
      </c>
      <c r="AQ432">
        <f>(Table2[[#This Row],[Sharpe Ratio]]-AVERAGE(Table2[Sharpe Ratio]))/_xlfn.STDEV.P(Table2[Sharpe Ratio])</f>
        <v>-0.32956936160334838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224</v>
      </c>
      <c r="AT432">
        <f>_xlfn.RANK.AVG(Table2[[#This Row],[6M Return vs Nifty Z-Score]],Table2[6M Return vs Nifty Z-Score])</f>
        <v>631</v>
      </c>
      <c r="AU432">
        <f>_xlfn.RANK.AVG(Table2[[#This Row],[Sharpe Ratio Z-Score]],Table2[Sharpe Ratio Z-Score])</f>
        <v>426</v>
      </c>
      <c r="AV432">
        <f>(Table2[[#This Row],[Rank 1Y]]+Table2[[#This Row],[Rank 6M]]+Table2[[#This Row],[Rank Sharpe]])/3</f>
        <v>427</v>
      </c>
    </row>
    <row r="433" spans="1:48" x14ac:dyDescent="0.3">
      <c r="A433" t="s">
        <v>1737</v>
      </c>
      <c r="B433" t="s">
        <v>1738</v>
      </c>
      <c r="C433" t="s">
        <v>3178</v>
      </c>
      <c r="D433" t="s">
        <v>1565</v>
      </c>
      <c r="E433">
        <v>4805.2859169599997</v>
      </c>
      <c r="F433">
        <v>402.4</v>
      </c>
      <c r="G433">
        <v>-6.8445946235447197</v>
      </c>
      <c r="H433">
        <f>(Table2[[#This Row],[1Y Return vs Nifty]]-AVERAGE(Table2[1Y Return vs Nifty]))/_xlfn.STDEV.P(Table2[1Y Return vs Nifty])</f>
        <v>-0.52269379488310164</v>
      </c>
      <c r="I433">
        <v>-6.7380131678321504</v>
      </c>
      <c r="J433">
        <f>(Table2[[#This Row],[1M Return vs Nifty]]-AVERAGE(Table2[1M Return vs Nifty]))/_xlfn.STDEV.P(Table2[1M Return vs Nifty])</f>
        <v>-0.54550308693341565</v>
      </c>
      <c r="K433">
        <v>-7.1406592212343201</v>
      </c>
      <c r="L433">
        <f>(Table2[[#This Row],[6M Return vs Nifty]]-AVERAGE(Table2[6M Return vs Nifty]))/_xlfn.STDEV.P(Table2[6M Return vs Nifty])</f>
        <v>-0.55373589823152414</v>
      </c>
      <c r="M433">
        <v>1.615753888525</v>
      </c>
      <c r="N433">
        <f>(Table2[[#This Row],[1W Return vs Nifty]]-AVERAGE(Table2[1W Return vs Nifty]))/_xlfn.STDEV.P(Table2[1W Return vs Nifty])</f>
        <v>0.23555766333552144</v>
      </c>
      <c r="O433">
        <v>372.63</v>
      </c>
      <c r="P433">
        <v>401.83196792987599</v>
      </c>
      <c r="Q433">
        <v>371.17666204801702</v>
      </c>
      <c r="R433">
        <v>38.742927654750503</v>
      </c>
      <c r="S433" s="1">
        <f>(Table2[[#This Row],[Close Price]]-Table2[[#This Row],[20D EMA]])/Table2[[#This Row],[20D EMA]]</f>
        <v>7.9891581461503325E-2</v>
      </c>
      <c r="T433" s="1">
        <f>(Table2[[#This Row],[Close Price]]-Table2[[#This Row],[50D EMA]])/Table2[[#This Row],[50D EMA]]</f>
        <v>1.4136059732886121E-3</v>
      </c>
      <c r="U433" s="1">
        <f>(Table2[[#This Row],[Close Price]]-Table2[[#This Row],[200D EMA]])/Table2[[#This Row],[200D EMA]]</f>
        <v>8.4119884530735309E-2</v>
      </c>
      <c r="V433">
        <v>0.46553367595864098</v>
      </c>
      <c r="W433">
        <v>401.55</v>
      </c>
      <c r="X433">
        <v>412.9</v>
      </c>
      <c r="Y433">
        <v>399.75</v>
      </c>
      <c r="Z433">
        <v>409.4</v>
      </c>
      <c r="AA433">
        <v>399.75</v>
      </c>
      <c r="AB433">
        <v>409.4</v>
      </c>
      <c r="AC433" s="1">
        <f>(Table2[[#This Row],[Close Price]]/Table2[[#This Row],[Day Low]])-1</f>
        <v>2.1167974100360087E-3</v>
      </c>
      <c r="AD433" s="1">
        <f>(Table2[[#This Row],[Day High]]/Table2[[#This Row],[Close Price]])-1</f>
        <v>2.6093439363817028E-2</v>
      </c>
      <c r="AE433" s="1">
        <f>(Table2[[#This Row],[Close Price]]/Table2[[#This Row],[Current Week Low]])-1</f>
        <v>6.6291432145089146E-3</v>
      </c>
      <c r="AF433" s="1">
        <f>(Table2[[#This Row],[Current Week High]]/Table2[[#This Row],[Close Price]])-1</f>
        <v>1.7395626242544759E-2</v>
      </c>
      <c r="AG433" s="1">
        <f>(Table2[[#This Row],[Close Price]]/Table2[[#This Row],[Current Month Low]])-1</f>
        <v>6.6291432145089146E-3</v>
      </c>
      <c r="AH433" s="1">
        <f>(Table2[[#This Row],[Current Month High]]/Table2[[#This Row],[Close Price]])-1</f>
        <v>1.7395626242544759E-2</v>
      </c>
      <c r="AI433">
        <v>11.7668986083498</v>
      </c>
      <c r="AJ433">
        <v>41.069237510955297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-0.01</v>
      </c>
      <c r="AM433" t="s">
        <v>3214</v>
      </c>
      <c r="AN433">
        <v>-4.93</v>
      </c>
      <c r="AO433" t="s">
        <v>3214</v>
      </c>
      <c r="AP433">
        <v>7.6168725715614005E-2</v>
      </c>
      <c r="AQ433">
        <f>(Table2[[#This Row],[Sharpe Ratio]]-AVERAGE(Table2[Sharpe Ratio]))/_xlfn.STDEV.P(Table2[Sharpe Ratio])</f>
        <v>0.19949194236053316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478</v>
      </c>
      <c r="AT433">
        <f>_xlfn.RANK.AVG(Table2[[#This Row],[6M Return vs Nifty Z-Score]],Table2[6M Return vs Nifty Z-Score])</f>
        <v>516</v>
      </c>
      <c r="AU433">
        <f>_xlfn.RANK.AVG(Table2[[#This Row],[Sharpe Ratio Z-Score]],Table2[Sharpe Ratio Z-Score])</f>
        <v>292</v>
      </c>
      <c r="AV433">
        <f>(Table2[[#This Row],[Rank 1Y]]+Table2[[#This Row],[Rank 6M]]+Table2[[#This Row],[Rank Sharpe]])/3</f>
        <v>428.66666666666669</v>
      </c>
    </row>
    <row r="434" spans="1:48" x14ac:dyDescent="0.3">
      <c r="A434" t="s">
        <v>240</v>
      </c>
      <c r="B434" t="s">
        <v>241</v>
      </c>
      <c r="C434" t="s">
        <v>3169</v>
      </c>
      <c r="D434" t="s">
        <v>43</v>
      </c>
      <c r="E434">
        <v>112685.636866214</v>
      </c>
      <c r="F434">
        <v>780.15</v>
      </c>
      <c r="G434">
        <v>8.16799393756129</v>
      </c>
      <c r="H434">
        <f>(Table2[[#This Row],[1Y Return vs Nifty]]-AVERAGE(Table2[1Y Return vs Nifty]))/_xlfn.STDEV.P(Table2[1Y Return vs Nifty])</f>
        <v>-0.27070991482600748</v>
      </c>
      <c r="I434">
        <v>3.9801099010090799</v>
      </c>
      <c r="J434">
        <f>(Table2[[#This Row],[1M Return vs Nifty]]-AVERAGE(Table2[1M Return vs Nifty]))/_xlfn.STDEV.P(Table2[1M Return vs Nifty])</f>
        <v>0.44894780007122903</v>
      </c>
      <c r="K434">
        <v>11.02289983274</v>
      </c>
      <c r="L434">
        <f>(Table2[[#This Row],[6M Return vs Nifty]]-AVERAGE(Table2[6M Return vs Nifty]))/_xlfn.STDEV.P(Table2[6M Return vs Nifty])</f>
        <v>1.4801284465502372E-2</v>
      </c>
      <c r="M434">
        <v>3.5486670615553</v>
      </c>
      <c r="N434">
        <f>(Table2[[#This Row],[1W Return vs Nifty]]-AVERAGE(Table2[1W Return vs Nifty]))/_xlfn.STDEV.P(Table2[1W Return vs Nifty])</f>
        <v>0.61468487389856874</v>
      </c>
      <c r="O434">
        <v>764.05</v>
      </c>
      <c r="P434">
        <v>733.03767291934105</v>
      </c>
      <c r="Q434">
        <v>637.19786991257695</v>
      </c>
      <c r="R434">
        <v>59.641914118565097</v>
      </c>
      <c r="S434" s="1">
        <f>(Table2[[#This Row],[Close Price]]-Table2[[#This Row],[20D EMA]])/Table2[[#This Row],[20D EMA]]</f>
        <v>2.1071919377004155E-2</v>
      </c>
      <c r="T434" s="1">
        <f>(Table2[[#This Row],[Close Price]]-Table2[[#This Row],[50D EMA]])/Table2[[#This Row],[50D EMA]]</f>
        <v>6.4269994327894361E-2</v>
      </c>
      <c r="U434" s="1">
        <f>(Table2[[#This Row],[Close Price]]-Table2[[#This Row],[200D EMA]])/Table2[[#This Row],[200D EMA]]</f>
        <v>0.22434495913653313</v>
      </c>
      <c r="V434">
        <v>0.68968242436736604</v>
      </c>
      <c r="W434">
        <v>777.25</v>
      </c>
      <c r="X434">
        <v>793.8</v>
      </c>
      <c r="Y434">
        <v>777.25</v>
      </c>
      <c r="Z434">
        <v>793.8</v>
      </c>
      <c r="AA434">
        <v>740.35</v>
      </c>
      <c r="AB434">
        <v>795</v>
      </c>
      <c r="AC434" s="1">
        <f>(Table2[[#This Row],[Close Price]]/Table2[[#This Row],[Day Low]])-1</f>
        <v>3.7311032486329054E-3</v>
      </c>
      <c r="AD434" s="1">
        <f>(Table2[[#This Row],[Day High]]/Table2[[#This Row],[Close Price]])-1</f>
        <v>1.7496635262449489E-2</v>
      </c>
      <c r="AE434" s="1">
        <f>(Table2[[#This Row],[Close Price]]/Table2[[#This Row],[Current Week Low]])-1</f>
        <v>3.7311032486329054E-3</v>
      </c>
      <c r="AF434" s="1">
        <f>(Table2[[#This Row],[Current Week High]]/Table2[[#This Row],[Close Price]])-1</f>
        <v>1.7496635262449489E-2</v>
      </c>
      <c r="AG434" s="1">
        <f>(Table2[[#This Row],[Close Price]]/Table2[[#This Row],[Current Month Low]])-1</f>
        <v>5.3758357533598922E-2</v>
      </c>
      <c r="AH434" s="1">
        <f>(Table2[[#This Row],[Current Month High]]/Table2[[#This Row],[Close Price]])-1</f>
        <v>1.903480099980781E-2</v>
      </c>
      <c r="AI434">
        <v>1.9034800999807799</v>
      </c>
      <c r="AJ434">
        <v>68.335311252562306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0.15</v>
      </c>
      <c r="AM434" t="s">
        <v>3215</v>
      </c>
      <c r="AN434">
        <v>3.24</v>
      </c>
      <c r="AO434" t="s">
        <v>3215</v>
      </c>
      <c r="AP434">
        <v>-1.5854170327970998E-2</v>
      </c>
      <c r="AQ434">
        <f>(Table2[[#This Row],[Sharpe Ratio]]-AVERAGE(Table2[Sharpe Ratio]))/_xlfn.STDEV.P(Table2[Sharpe Ratio])</f>
        <v>-0.86211809873166179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-5.4394055122369056E-2</v>
      </c>
      <c r="AS434">
        <f>_xlfn.RANK.AVG(Table2[[#This Row],[1Y Return vs Nifty Z-Score]],Table2[1Y Return vs Nifty Z-Score])</f>
        <v>383</v>
      </c>
      <c r="AT434">
        <f>_xlfn.RANK.AVG(Table2[[#This Row],[6M Return vs Nifty Z-Score]],Table2[6M Return vs Nifty Z-Score])</f>
        <v>313</v>
      </c>
      <c r="AU434">
        <f>_xlfn.RANK.AVG(Table2[[#This Row],[Sharpe Ratio Z-Score]],Table2[Sharpe Ratio Z-Score])</f>
        <v>592</v>
      </c>
      <c r="AV434">
        <f>(Table2[[#This Row],[Rank 1Y]]+Table2[[#This Row],[Rank 6M]]+Table2[[#This Row],[Rank Sharpe]])/3</f>
        <v>429.33333333333331</v>
      </c>
    </row>
    <row r="435" spans="1:48" x14ac:dyDescent="0.3">
      <c r="A435" t="s">
        <v>693</v>
      </c>
      <c r="B435" t="s">
        <v>694</v>
      </c>
      <c r="C435" t="s">
        <v>3181</v>
      </c>
      <c r="D435" t="s">
        <v>261</v>
      </c>
      <c r="E435">
        <v>26633.696</v>
      </c>
      <c r="F435">
        <v>2405.5</v>
      </c>
      <c r="G435">
        <v>-16.1064951663686</v>
      </c>
      <c r="H435">
        <f>(Table2[[#This Row],[1Y Return vs Nifty]]-AVERAGE(Table2[1Y Return vs Nifty]))/_xlfn.STDEV.P(Table2[1Y Return vs Nifty])</f>
        <v>-0.67815330314739319</v>
      </c>
      <c r="I435">
        <v>-4.8518238928985502</v>
      </c>
      <c r="J435">
        <f>(Table2[[#This Row],[1M Return vs Nifty]]-AVERAGE(Table2[1M Return vs Nifty]))/_xlfn.STDEV.P(Table2[1M Return vs Nifty])</f>
        <v>-0.37049832299584717</v>
      </c>
      <c r="K435">
        <v>7.8306632374824101</v>
      </c>
      <c r="L435">
        <f>(Table2[[#This Row],[6M Return vs Nifty]]-AVERAGE(Table2[6M Return vs Nifty]))/_xlfn.STDEV.P(Table2[6M Return vs Nifty])</f>
        <v>-8.5118846549403743E-2</v>
      </c>
      <c r="M435">
        <v>1.47877323425884</v>
      </c>
      <c r="N435">
        <f>(Table2[[#This Row],[1W Return vs Nifty]]-AVERAGE(Table2[1W Return vs Nifty]))/_xlfn.STDEV.P(Table2[1W Return vs Nifty])</f>
        <v>0.2086898794755703</v>
      </c>
      <c r="O435">
        <v>2413.3200000000002</v>
      </c>
      <c r="P435">
        <v>2456.6551297805599</v>
      </c>
      <c r="Q435">
        <v>2367.8818194844498</v>
      </c>
      <c r="R435">
        <v>51.0983466443328</v>
      </c>
      <c r="S435" s="1">
        <f>(Table2[[#This Row],[Close Price]]-Table2[[#This Row],[20D EMA]])/Table2[[#This Row],[20D EMA]]</f>
        <v>-3.2403493941956158E-3</v>
      </c>
      <c r="T435" s="1">
        <f>(Table2[[#This Row],[Close Price]]-Table2[[#This Row],[50D EMA]])/Table2[[#This Row],[50D EMA]]</f>
        <v>-2.082308141685698E-2</v>
      </c>
      <c r="U435" s="1">
        <f>(Table2[[#This Row],[Close Price]]-Table2[[#This Row],[200D EMA]])/Table2[[#This Row],[200D EMA]]</f>
        <v>1.5886848830884922E-2</v>
      </c>
      <c r="V435">
        <v>0.58259642695302405</v>
      </c>
      <c r="W435">
        <v>2385.25</v>
      </c>
      <c r="X435">
        <v>2426</v>
      </c>
      <c r="Y435">
        <v>2385.25</v>
      </c>
      <c r="Z435">
        <v>2426</v>
      </c>
      <c r="AA435">
        <v>2325.1999999999998</v>
      </c>
      <c r="AB435">
        <v>2539.4</v>
      </c>
      <c r="AC435" s="1">
        <f>(Table2[[#This Row],[Close Price]]/Table2[[#This Row],[Day Low]])-1</f>
        <v>8.4896761345771843E-3</v>
      </c>
      <c r="AD435" s="1">
        <f>(Table2[[#This Row],[Day High]]/Table2[[#This Row],[Close Price]])-1</f>
        <v>8.522136769902211E-3</v>
      </c>
      <c r="AE435" s="1">
        <f>(Table2[[#This Row],[Close Price]]/Table2[[#This Row],[Current Week Low]])-1</f>
        <v>8.4896761345771843E-3</v>
      </c>
      <c r="AF435" s="1">
        <f>(Table2[[#This Row],[Current Week High]]/Table2[[#This Row],[Close Price]])-1</f>
        <v>8.522136769902211E-3</v>
      </c>
      <c r="AG435" s="1">
        <f>(Table2[[#This Row],[Close Price]]/Table2[[#This Row],[Current Month Low]])-1</f>
        <v>3.453466368484448E-2</v>
      </c>
      <c r="AH435" s="1">
        <f>(Table2[[#This Row],[Current Month High]]/Table2[[#This Row],[Close Price]])-1</f>
        <v>5.5664103097069262E-2</v>
      </c>
      <c r="AI435">
        <v>23.051340677613801</v>
      </c>
      <c r="AJ435">
        <v>28.279650170648399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-0.15</v>
      </c>
      <c r="AM435" t="s">
        <v>3214</v>
      </c>
      <c r="AN435">
        <v>-2.34</v>
      </c>
      <c r="AO435" t="s">
        <v>3214</v>
      </c>
      <c r="AP435">
        <v>4.0161292436682997E-2</v>
      </c>
      <c r="AQ435">
        <f>(Table2[[#This Row],[Sharpe Ratio]]-AVERAGE(Table2[Sharpe Ratio]))/_xlfn.STDEV.P(Table2[Sharpe Ratio])</f>
        <v>-0.2159030774263406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550</v>
      </c>
      <c r="AT435">
        <f>_xlfn.RANK.AVG(Table2[[#This Row],[6M Return vs Nifty Z-Score]],Table2[6M Return vs Nifty Z-Score])</f>
        <v>344</v>
      </c>
      <c r="AU435">
        <f>_xlfn.RANK.AVG(Table2[[#This Row],[Sharpe Ratio Z-Score]],Table2[Sharpe Ratio Z-Score])</f>
        <v>396</v>
      </c>
      <c r="AV435">
        <f>(Table2[[#This Row],[Rank 1Y]]+Table2[[#This Row],[Rank 6M]]+Table2[[#This Row],[Rank Sharpe]])/3</f>
        <v>430</v>
      </c>
    </row>
    <row r="436" spans="1:48" x14ac:dyDescent="0.3">
      <c r="A436" t="s">
        <v>1345</v>
      </c>
      <c r="B436" t="s">
        <v>1346</v>
      </c>
      <c r="C436" t="s">
        <v>3171</v>
      </c>
      <c r="D436" t="s">
        <v>404</v>
      </c>
      <c r="E436">
        <v>8563.0378454999991</v>
      </c>
      <c r="F436">
        <v>628.5</v>
      </c>
      <c r="G436">
        <v>10.4584208492193</v>
      </c>
      <c r="H436">
        <f>(Table2[[#This Row],[1Y Return vs Nifty]]-AVERAGE(Table2[1Y Return vs Nifty]))/_xlfn.STDEV.P(Table2[1Y Return vs Nifty])</f>
        <v>-0.23226546816462151</v>
      </c>
      <c r="I436">
        <v>-9.2433263881472598</v>
      </c>
      <c r="J436">
        <f>(Table2[[#This Row],[1M Return vs Nifty]]-AVERAGE(Table2[1M Return vs Nifty]))/_xlfn.STDEV.P(Table2[1M Return vs Nifty])</f>
        <v>-0.77795152386260435</v>
      </c>
      <c r="K436">
        <v>9.6198771556279503</v>
      </c>
      <c r="L436">
        <f>(Table2[[#This Row],[6M Return vs Nifty]]-AVERAGE(Table2[6M Return vs Nifty]))/_xlfn.STDEV.P(Table2[6M Return vs Nifty])</f>
        <v>-2.9114699055953382E-2</v>
      </c>
      <c r="M436">
        <v>-7.7339882468706396</v>
      </c>
      <c r="N436">
        <f>(Table2[[#This Row],[1W Return vs Nifty]]-AVERAGE(Table2[1W Return vs Nifty]))/_xlfn.STDEV.P(Table2[1W Return vs Nifty])</f>
        <v>-1.5983279476353605</v>
      </c>
      <c r="O436">
        <v>663.02</v>
      </c>
      <c r="P436">
        <v>661.36151308782598</v>
      </c>
      <c r="Q436">
        <v>578.08474398289502</v>
      </c>
      <c r="R436">
        <v>27.762445645334399</v>
      </c>
      <c r="S436" s="1">
        <f>(Table2[[#This Row],[Close Price]]-Table2[[#This Row],[20D EMA]])/Table2[[#This Row],[20D EMA]]</f>
        <v>-5.2064794425507502E-2</v>
      </c>
      <c r="T436" s="1">
        <f>(Table2[[#This Row],[Close Price]]-Table2[[#This Row],[50D EMA]])/Table2[[#This Row],[50D EMA]]</f>
        <v>-4.9687670717939274E-2</v>
      </c>
      <c r="U436" s="1">
        <f>(Table2[[#This Row],[Close Price]]-Table2[[#This Row],[200D EMA]])/Table2[[#This Row],[200D EMA]]</f>
        <v>8.7210839832501649E-2</v>
      </c>
      <c r="V436">
        <v>0.216730011451785</v>
      </c>
      <c r="W436">
        <v>613</v>
      </c>
      <c r="X436">
        <v>631.9</v>
      </c>
      <c r="Y436">
        <v>613</v>
      </c>
      <c r="Z436">
        <v>631.9</v>
      </c>
      <c r="AA436">
        <v>613</v>
      </c>
      <c r="AB436">
        <v>705</v>
      </c>
      <c r="AC436" s="1">
        <f>(Table2[[#This Row],[Close Price]]/Table2[[#This Row],[Day Low]])-1</f>
        <v>2.5285481239804231E-2</v>
      </c>
      <c r="AD436" s="1">
        <f>(Table2[[#This Row],[Day High]]/Table2[[#This Row],[Close Price]])-1</f>
        <v>5.4097056483690675E-3</v>
      </c>
      <c r="AE436" s="1">
        <f>(Table2[[#This Row],[Close Price]]/Table2[[#This Row],[Current Week Low]])-1</f>
        <v>2.5285481239804231E-2</v>
      </c>
      <c r="AF436" s="1">
        <f>(Table2[[#This Row],[Current Week High]]/Table2[[#This Row],[Close Price]])-1</f>
        <v>5.4097056483690675E-3</v>
      </c>
      <c r="AG436" s="1">
        <f>(Table2[[#This Row],[Close Price]]/Table2[[#This Row],[Current Month Low]])-1</f>
        <v>2.5285481239804231E-2</v>
      </c>
      <c r="AH436" s="1">
        <f>(Table2[[#This Row],[Current Month High]]/Table2[[#This Row],[Close Price]])-1</f>
        <v>0.12171837708830546</v>
      </c>
      <c r="AI436">
        <v>26.173428798727102</v>
      </c>
      <c r="AJ436">
        <v>62.866027468256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-0.06</v>
      </c>
      <c r="AM436" t="s">
        <v>3214</v>
      </c>
      <c r="AN436">
        <v>-6.85</v>
      </c>
      <c r="AO436" t="s">
        <v>3214</v>
      </c>
      <c r="AP436">
        <v>-1.9524194439510999E-2</v>
      </c>
      <c r="AQ436">
        <f>(Table2[[#This Row],[Sharpe Ratio]]-AVERAGE(Table2[Sharpe Ratio]))/_xlfn.STDEV.P(Table2[Sharpe Ratio])</f>
        <v>-0.90445684936189619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-3.5421164880804357</v>
      </c>
      <c r="AS436">
        <f>_xlfn.RANK.AVG(Table2[[#This Row],[1Y Return vs Nifty Z-Score]],Table2[1Y Return vs Nifty Z-Score])</f>
        <v>366</v>
      </c>
      <c r="AT436">
        <f>_xlfn.RANK.AVG(Table2[[#This Row],[6M Return vs Nifty Z-Score]],Table2[6M Return vs Nifty Z-Score])</f>
        <v>324</v>
      </c>
      <c r="AU436">
        <f>_xlfn.RANK.AVG(Table2[[#This Row],[Sharpe Ratio Z-Score]],Table2[Sharpe Ratio Z-Score])</f>
        <v>600</v>
      </c>
      <c r="AV436">
        <f>(Table2[[#This Row],[Rank 1Y]]+Table2[[#This Row],[Rank 6M]]+Table2[[#This Row],[Rank Sharpe]])/3</f>
        <v>430</v>
      </c>
    </row>
    <row r="437" spans="1:48" x14ac:dyDescent="0.3">
      <c r="A437" t="s">
        <v>1315</v>
      </c>
      <c r="B437" t="s">
        <v>1316</v>
      </c>
      <c r="C437" t="s">
        <v>3173</v>
      </c>
      <c r="D437" t="s">
        <v>54</v>
      </c>
      <c r="E437">
        <v>8812.0435899999993</v>
      </c>
      <c r="F437">
        <v>508</v>
      </c>
      <c r="G437">
        <v>-8.5477770412599696</v>
      </c>
      <c r="H437">
        <f>(Table2[[#This Row],[1Y Return vs Nifty]]-AVERAGE(Table2[1Y Return vs Nifty]))/_xlfn.STDEV.P(Table2[1Y Return vs Nifty])</f>
        <v>-0.55128143733490365</v>
      </c>
      <c r="I437">
        <v>2.95152441055476</v>
      </c>
      <c r="J437">
        <f>(Table2[[#This Row],[1M Return vs Nifty]]-AVERAGE(Table2[1M Return vs Nifty]))/_xlfn.STDEV.P(Table2[1M Return vs Nifty])</f>
        <v>0.35351338988834685</v>
      </c>
      <c r="K437">
        <v>14.1862245755446</v>
      </c>
      <c r="L437">
        <f>(Table2[[#This Row],[6M Return vs Nifty]]-AVERAGE(Table2[6M Return vs Nifty]))/_xlfn.STDEV.P(Table2[6M Return vs Nifty])</f>
        <v>0.11381644619045103</v>
      </c>
      <c r="M437">
        <v>-1.37278676475763</v>
      </c>
      <c r="N437">
        <f>(Table2[[#This Row],[1W Return vs Nifty]]-AVERAGE(Table2[1W Return vs Nifty]))/_xlfn.STDEV.P(Table2[1W Return vs Nifty])</f>
        <v>-0.35062339091070016</v>
      </c>
      <c r="O437">
        <v>510.19</v>
      </c>
      <c r="P437">
        <v>485.90609156576699</v>
      </c>
      <c r="Q437">
        <v>415.09903433235701</v>
      </c>
      <c r="R437">
        <v>43.9590129264203</v>
      </c>
      <c r="S437" s="1">
        <f>(Table2[[#This Row],[Close Price]]-Table2[[#This Row],[20D EMA]])/Table2[[#This Row],[20D EMA]]</f>
        <v>-4.2925184735098645E-3</v>
      </c>
      <c r="T437" s="1">
        <f>(Table2[[#This Row],[Close Price]]-Table2[[#This Row],[50D EMA]])/Table2[[#This Row],[50D EMA]]</f>
        <v>4.5469502889001388E-2</v>
      </c>
      <c r="U437" s="1">
        <f>(Table2[[#This Row],[Close Price]]-Table2[[#This Row],[200D EMA]])/Table2[[#This Row],[200D EMA]]</f>
        <v>0.22380434061251045</v>
      </c>
      <c r="V437">
        <v>0.49939749713591303</v>
      </c>
      <c r="W437">
        <v>500.1</v>
      </c>
      <c r="X437">
        <v>518.79999999999995</v>
      </c>
      <c r="Y437">
        <v>500.1</v>
      </c>
      <c r="Z437">
        <v>518.79999999999995</v>
      </c>
      <c r="AA437">
        <v>460.5</v>
      </c>
      <c r="AB437">
        <v>553.35</v>
      </c>
      <c r="AC437" s="1">
        <f>(Table2[[#This Row],[Close Price]]/Table2[[#This Row],[Day Low]])-1</f>
        <v>1.5796840631873588E-2</v>
      </c>
      <c r="AD437" s="1">
        <f>(Table2[[#This Row],[Day High]]/Table2[[#This Row],[Close Price]])-1</f>
        <v>2.1259842519685046E-2</v>
      </c>
      <c r="AE437" s="1">
        <f>(Table2[[#This Row],[Close Price]]/Table2[[#This Row],[Current Week Low]])-1</f>
        <v>1.5796840631873588E-2</v>
      </c>
      <c r="AF437" s="1">
        <f>(Table2[[#This Row],[Current Week High]]/Table2[[#This Row],[Close Price]])-1</f>
        <v>2.1259842519685046E-2</v>
      </c>
      <c r="AG437" s="1">
        <f>(Table2[[#This Row],[Close Price]]/Table2[[#This Row],[Current Month Low]])-1</f>
        <v>0.10314875135722046</v>
      </c>
      <c r="AH437" s="1">
        <f>(Table2[[#This Row],[Current Month High]]/Table2[[#This Row],[Close Price]])-1</f>
        <v>8.9271653543307128E-2</v>
      </c>
      <c r="AI437">
        <v>8.9271653543307092</v>
      </c>
      <c r="AJ437">
        <v>58.998435054772997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7.0000000000000007E-2</v>
      </c>
      <c r="AM437" t="s">
        <v>3215</v>
      </c>
      <c r="AN437">
        <v>0.08</v>
      </c>
      <c r="AO437" t="s">
        <v>3215</v>
      </c>
      <c r="AQ437">
        <f>(Table2[[#This Row],[Sharpe Ratio]]-AVERAGE(Table2[Sharpe Ratio]))/_xlfn.STDEV.P(Table2[Sharpe Ratio])</f>
        <v>-0.67921854723973452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-1.1137935394065406</v>
      </c>
      <c r="AS437">
        <f>_xlfn.RANK.AVG(Table2[[#This Row],[1Y Return vs Nifty Z-Score]],Table2[1Y Return vs Nifty Z-Score])</f>
        <v>488</v>
      </c>
      <c r="AT437">
        <f>_xlfn.RANK.AVG(Table2[[#This Row],[6M Return vs Nifty Z-Score]],Table2[6M Return vs Nifty Z-Score])</f>
        <v>276</v>
      </c>
      <c r="AU437">
        <f>_xlfn.RANK.AVG(Table2[[#This Row],[Sharpe Ratio Z-Score]],Table2[Sharpe Ratio Z-Score])</f>
        <v>527.5</v>
      </c>
      <c r="AV437">
        <f>(Table2[[#This Row],[Rank 1Y]]+Table2[[#This Row],[Rank 6M]]+Table2[[#This Row],[Rank Sharpe]])/3</f>
        <v>430.5</v>
      </c>
    </row>
    <row r="438" spans="1:48" x14ac:dyDescent="0.3">
      <c r="A438" t="s">
        <v>314</v>
      </c>
      <c r="B438" t="s">
        <v>315</v>
      </c>
      <c r="C438" t="s">
        <v>3171</v>
      </c>
      <c r="D438" t="s">
        <v>195</v>
      </c>
      <c r="E438">
        <v>90036.408957419902</v>
      </c>
      <c r="F438">
        <v>695.4</v>
      </c>
      <c r="G438">
        <v>-10.639103735613</v>
      </c>
      <c r="H438">
        <f>(Table2[[#This Row],[1Y Return vs Nifty]]-AVERAGE(Table2[1Y Return vs Nifty]))/_xlfn.STDEV.P(Table2[1Y Return vs Nifty])</f>
        <v>-0.58638401892934855</v>
      </c>
      <c r="I438">
        <v>2.7975705912755502</v>
      </c>
      <c r="J438">
        <f>(Table2[[#This Row],[1M Return vs Nifty]]-AVERAGE(Table2[1M Return vs Nifty]))/_xlfn.STDEV.P(Table2[1M Return vs Nifty])</f>
        <v>0.33922921800894007</v>
      </c>
      <c r="K438">
        <v>24.6538975353049</v>
      </c>
      <c r="L438">
        <f>(Table2[[#This Row],[6M Return vs Nifty]]-AVERAGE(Table2[6M Return vs Nifty]))/_xlfn.STDEV.P(Table2[6M Return vs Nifty])</f>
        <v>0.44146485894102294</v>
      </c>
      <c r="M438">
        <v>-1.9569865639714099</v>
      </c>
      <c r="N438">
        <f>(Table2[[#This Row],[1W Return vs Nifty]]-AVERAGE(Table2[1W Return vs Nifty]))/_xlfn.STDEV.P(Table2[1W Return vs Nifty])</f>
        <v>-0.46521003834928149</v>
      </c>
      <c r="O438">
        <v>686.98</v>
      </c>
      <c r="P438">
        <v>670.08439741865402</v>
      </c>
      <c r="Q438">
        <v>607.03770366155095</v>
      </c>
      <c r="R438">
        <v>55.866106093306499</v>
      </c>
      <c r="S438" s="1">
        <f>(Table2[[#This Row],[Close Price]]-Table2[[#This Row],[20D EMA]])/Table2[[#This Row],[20D EMA]]</f>
        <v>1.2256543130804331E-2</v>
      </c>
      <c r="T438" s="1">
        <f>(Table2[[#This Row],[Close Price]]-Table2[[#This Row],[50D EMA]])/Table2[[#This Row],[50D EMA]]</f>
        <v>3.7779722492970277E-2</v>
      </c>
      <c r="U438" s="1">
        <f>(Table2[[#This Row],[Close Price]]-Table2[[#This Row],[200D EMA]])/Table2[[#This Row],[200D EMA]]</f>
        <v>0.14556311050444196</v>
      </c>
      <c r="V438">
        <v>1.0555470007491501</v>
      </c>
      <c r="W438">
        <v>680.5</v>
      </c>
      <c r="X438">
        <v>705</v>
      </c>
      <c r="Y438">
        <v>680.5</v>
      </c>
      <c r="Z438">
        <v>705</v>
      </c>
      <c r="AA438">
        <v>633</v>
      </c>
      <c r="AB438">
        <v>713.5</v>
      </c>
      <c r="AC438" s="1">
        <f>(Table2[[#This Row],[Close Price]]/Table2[[#This Row],[Day Low]])-1</f>
        <v>2.1895664952241045E-2</v>
      </c>
      <c r="AD438" s="1">
        <f>(Table2[[#This Row],[Day High]]/Table2[[#This Row],[Close Price]])-1</f>
        <v>1.380500431406384E-2</v>
      </c>
      <c r="AE438" s="1">
        <f>(Table2[[#This Row],[Close Price]]/Table2[[#This Row],[Current Week Low]])-1</f>
        <v>2.1895664952241045E-2</v>
      </c>
      <c r="AF438" s="1">
        <f>(Table2[[#This Row],[Current Week High]]/Table2[[#This Row],[Close Price]])-1</f>
        <v>1.380500431406384E-2</v>
      </c>
      <c r="AG438" s="1">
        <f>(Table2[[#This Row],[Close Price]]/Table2[[#This Row],[Current Month Low]])-1</f>
        <v>9.8578199052132609E-2</v>
      </c>
      <c r="AH438" s="1">
        <f>(Table2[[#This Row],[Current Month High]]/Table2[[#This Row],[Close Price]])-1</f>
        <v>2.6028185217141342E-2</v>
      </c>
      <c r="AI438">
        <v>2.6028185217141302</v>
      </c>
      <c r="AJ438">
        <v>42.998149290561301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-0.02</v>
      </c>
      <c r="AM438" t="s">
        <v>3214</v>
      </c>
      <c r="AN438">
        <v>1.36</v>
      </c>
      <c r="AO438" t="s">
        <v>3215</v>
      </c>
      <c r="AP438">
        <v>-2.1454498672921998E-2</v>
      </c>
      <c r="AQ438">
        <f>(Table2[[#This Row],[Sharpe Ratio]]-AVERAGE(Table2[Sharpe Ratio]))/_xlfn.STDEV.P(Table2[Sharpe Ratio])</f>
        <v>-0.92672555035541093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-1.197625530684078</v>
      </c>
      <c r="AS438">
        <f>_xlfn.RANK.AVG(Table2[[#This Row],[1Y Return vs Nifty Z-Score]],Table2[1Y Return vs Nifty Z-Score])</f>
        <v>507</v>
      </c>
      <c r="AT438">
        <f>_xlfn.RANK.AVG(Table2[[#This Row],[6M Return vs Nifty Z-Score]],Table2[6M Return vs Nifty Z-Score])</f>
        <v>181</v>
      </c>
      <c r="AU438">
        <f>_xlfn.RANK.AVG(Table2[[#This Row],[Sharpe Ratio Z-Score]],Table2[Sharpe Ratio Z-Score])</f>
        <v>604</v>
      </c>
      <c r="AV438">
        <f>(Table2[[#This Row],[Rank 1Y]]+Table2[[#This Row],[Rank 6M]]+Table2[[#This Row],[Rank Sharpe]])/3</f>
        <v>430.66666666666669</v>
      </c>
    </row>
    <row r="439" spans="1:48" x14ac:dyDescent="0.3">
      <c r="A439" t="s">
        <v>1425</v>
      </c>
      <c r="B439" t="s">
        <v>1426</v>
      </c>
      <c r="C439" t="s">
        <v>3172</v>
      </c>
      <c r="D439" t="s">
        <v>46</v>
      </c>
      <c r="E439">
        <v>7720.1504688000005</v>
      </c>
      <c r="F439">
        <v>528</v>
      </c>
      <c r="G439">
        <v>40.695956420769299</v>
      </c>
      <c r="H439">
        <f>(Table2[[#This Row],[1Y Return vs Nifty]]-AVERAGE(Table2[1Y Return vs Nifty]))/_xlfn.STDEV.P(Table2[1Y Return vs Nifty])</f>
        <v>0.27526669430491602</v>
      </c>
      <c r="I439">
        <v>-5.5647726385033902</v>
      </c>
      <c r="J439">
        <f>(Table2[[#This Row],[1M Return vs Nifty]]-AVERAGE(Table2[1M Return vs Nifty]))/_xlfn.STDEV.P(Table2[1M Return vs Nifty])</f>
        <v>-0.43664726604322657</v>
      </c>
      <c r="K439">
        <v>-0.45870353118708701</v>
      </c>
      <c r="L439">
        <f>(Table2[[#This Row],[6M Return vs Nifty]]-AVERAGE(Table2[6M Return vs Nifty]))/_xlfn.STDEV.P(Table2[6M Return vs Nifty])</f>
        <v>-0.34458414269523324</v>
      </c>
      <c r="M439">
        <v>0.49423552520235198</v>
      </c>
      <c r="N439">
        <f>(Table2[[#This Row],[1W Return vs Nifty]]-AVERAGE(Table2[1W Return vs Nifty]))/_xlfn.STDEV.P(Table2[1W Return vs Nifty])</f>
        <v>1.5579790239881651E-2</v>
      </c>
      <c r="O439">
        <v>539.73</v>
      </c>
      <c r="P439">
        <v>533.11878673714295</v>
      </c>
      <c r="Q439">
        <v>467.051989027986</v>
      </c>
      <c r="R439">
        <v>41.515118374142901</v>
      </c>
      <c r="S439" s="1">
        <f>(Table2[[#This Row],[Close Price]]-Table2[[#This Row],[20D EMA]])/Table2[[#This Row],[20D EMA]]</f>
        <v>-2.1733088766605558E-2</v>
      </c>
      <c r="T439" s="1">
        <f>(Table2[[#This Row],[Close Price]]-Table2[[#This Row],[50D EMA]])/Table2[[#This Row],[50D EMA]]</f>
        <v>-9.6015876095298814E-3</v>
      </c>
      <c r="U439" s="1">
        <f>(Table2[[#This Row],[Close Price]]-Table2[[#This Row],[200D EMA]])/Table2[[#This Row],[200D EMA]]</f>
        <v>0.13049513202771515</v>
      </c>
      <c r="V439">
        <v>0.88049184157471205</v>
      </c>
      <c r="W439">
        <v>520.70000000000005</v>
      </c>
      <c r="X439">
        <v>536.20000000000005</v>
      </c>
      <c r="Y439">
        <v>520.70000000000005</v>
      </c>
      <c r="Z439">
        <v>536.20000000000005</v>
      </c>
      <c r="AA439">
        <v>515</v>
      </c>
      <c r="AB439">
        <v>582.45000000000005</v>
      </c>
      <c r="AC439" s="1">
        <f>(Table2[[#This Row],[Close Price]]/Table2[[#This Row],[Day Low]])-1</f>
        <v>1.4019589014787615E-2</v>
      </c>
      <c r="AD439" s="1">
        <f>(Table2[[#This Row],[Day High]]/Table2[[#This Row],[Close Price]])-1</f>
        <v>1.5530303030303116E-2</v>
      </c>
      <c r="AE439" s="1">
        <f>(Table2[[#This Row],[Close Price]]/Table2[[#This Row],[Current Week Low]])-1</f>
        <v>1.4019589014787615E-2</v>
      </c>
      <c r="AF439" s="1">
        <f>(Table2[[#This Row],[Current Week High]]/Table2[[#This Row],[Close Price]])-1</f>
        <v>1.5530303030303116E-2</v>
      </c>
      <c r="AG439" s="1">
        <f>(Table2[[#This Row],[Close Price]]/Table2[[#This Row],[Current Month Low]])-1</f>
        <v>2.5242718446601975E-2</v>
      </c>
      <c r="AH439" s="1">
        <f>(Table2[[#This Row],[Current Month High]]/Table2[[#This Row],[Close Price]])-1</f>
        <v>0.10312500000000013</v>
      </c>
      <c r="AI439">
        <v>11.363636363636299</v>
      </c>
      <c r="AJ439">
        <v>84.454148471615696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-0.04</v>
      </c>
      <c r="AM439" t="s">
        <v>3214</v>
      </c>
      <c r="AN439">
        <v>-4.5999999999999996</v>
      </c>
      <c r="AO439" t="s">
        <v>3214</v>
      </c>
      <c r="AP439">
        <v>-3.6808587110105997E-2</v>
      </c>
      <c r="AQ439">
        <f>(Table2[[#This Row],[Sharpe Ratio]]-AVERAGE(Table2[Sharpe Ratio]))/_xlfn.STDEV.P(Table2[Sharpe Ratio])</f>
        <v>-1.1038559728647381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-1.5942408970584003</v>
      </c>
      <c r="AS439">
        <f>_xlfn.RANK.AVG(Table2[[#This Row],[1Y Return vs Nifty Z-Score]],Table2[1Y Return vs Nifty Z-Score])</f>
        <v>228</v>
      </c>
      <c r="AT439">
        <f>_xlfn.RANK.AVG(Table2[[#This Row],[6M Return vs Nifty Z-Score]],Table2[6M Return vs Nifty Z-Score])</f>
        <v>435</v>
      </c>
      <c r="AU439">
        <f>_xlfn.RANK.AVG(Table2[[#This Row],[Sharpe Ratio Z-Score]],Table2[Sharpe Ratio Z-Score])</f>
        <v>630</v>
      </c>
      <c r="AV439">
        <f>(Table2[[#This Row],[Rank 1Y]]+Table2[[#This Row],[Rank 6M]]+Table2[[#This Row],[Rank Sharpe]])/3</f>
        <v>431</v>
      </c>
    </row>
    <row r="440" spans="1:48" x14ac:dyDescent="0.3">
      <c r="A440" t="s">
        <v>418</v>
      </c>
      <c r="B440" t="s">
        <v>419</v>
      </c>
      <c r="C440" t="s">
        <v>3171</v>
      </c>
      <c r="D440" t="s">
        <v>233</v>
      </c>
      <c r="E440">
        <v>57520.018139205</v>
      </c>
      <c r="F440">
        <v>2175.4499999999998</v>
      </c>
      <c r="G440">
        <v>8.2042353946670197</v>
      </c>
      <c r="H440">
        <f>(Table2[[#This Row],[1Y Return vs Nifty]]-AVERAGE(Table2[1Y Return vs Nifty]))/_xlfn.STDEV.P(Table2[1Y Return vs Nifty])</f>
        <v>-0.27010160780798365</v>
      </c>
      <c r="I440">
        <v>4.8938644494275501</v>
      </c>
      <c r="J440">
        <f>(Table2[[#This Row],[1M Return vs Nifty]]-AVERAGE(Table2[1M Return vs Nifty]))/_xlfn.STDEV.P(Table2[1M Return vs Nifty])</f>
        <v>0.53372794444379379</v>
      </c>
      <c r="K440">
        <v>6.6429262440938697</v>
      </c>
      <c r="L440">
        <f>(Table2[[#This Row],[6M Return vs Nifty]]-AVERAGE(Table2[6M Return vs Nifty]))/_xlfn.STDEV.P(Table2[6M Return vs Nifty])</f>
        <v>-0.12229617737975128</v>
      </c>
      <c r="M440">
        <v>4.7661869487877198</v>
      </c>
      <c r="N440">
        <f>(Table2[[#This Row],[1W Return vs Nifty]]-AVERAGE(Table2[1W Return vs Nifty]))/_xlfn.STDEV.P(Table2[1W Return vs Nifty])</f>
        <v>0.85349276506100702</v>
      </c>
      <c r="O440">
        <v>2104.6799999999998</v>
      </c>
      <c r="P440">
        <v>2057.3363724402302</v>
      </c>
      <c r="Q440">
        <v>1912.09219646786</v>
      </c>
      <c r="R440">
        <v>65.845006632195407</v>
      </c>
      <c r="S440" s="1">
        <f>(Table2[[#This Row],[Close Price]]-Table2[[#This Row],[20D EMA]])/Table2[[#This Row],[20D EMA]]</f>
        <v>3.3625064142767544E-2</v>
      </c>
      <c r="T440" s="1">
        <f>(Table2[[#This Row],[Close Price]]-Table2[[#This Row],[50D EMA]])/Table2[[#This Row],[50D EMA]]</f>
        <v>5.7410946086406713E-2</v>
      </c>
      <c r="U440" s="1">
        <f>(Table2[[#This Row],[Close Price]]-Table2[[#This Row],[200D EMA]])/Table2[[#This Row],[200D EMA]]</f>
        <v>0.13773279553079673</v>
      </c>
      <c r="V440">
        <v>1.29806187274239</v>
      </c>
      <c r="W440">
        <v>2168</v>
      </c>
      <c r="X440">
        <v>2196.15</v>
      </c>
      <c r="Y440">
        <v>2168</v>
      </c>
      <c r="Z440">
        <v>2196.15</v>
      </c>
      <c r="AA440">
        <v>2003.05</v>
      </c>
      <c r="AB440">
        <v>2204.9</v>
      </c>
      <c r="AC440" s="1">
        <f>(Table2[[#This Row],[Close Price]]/Table2[[#This Row],[Day Low]])-1</f>
        <v>3.436346863468609E-3</v>
      </c>
      <c r="AD440" s="1">
        <f>(Table2[[#This Row],[Day High]]/Table2[[#This Row],[Close Price]])-1</f>
        <v>9.5152727021996508E-3</v>
      </c>
      <c r="AE440" s="1">
        <f>(Table2[[#This Row],[Close Price]]/Table2[[#This Row],[Current Week Low]])-1</f>
        <v>3.436346863468609E-3</v>
      </c>
      <c r="AF440" s="1">
        <f>(Table2[[#This Row],[Current Week High]]/Table2[[#This Row],[Close Price]])-1</f>
        <v>9.5152727021996508E-3</v>
      </c>
      <c r="AG440" s="1">
        <f>(Table2[[#This Row],[Close Price]]/Table2[[#This Row],[Current Month Low]])-1</f>
        <v>8.6068745163625504E-2</v>
      </c>
      <c r="AH440" s="1">
        <f>(Table2[[#This Row],[Current Month High]]/Table2[[#This Row],[Close Price]])-1</f>
        <v>1.3537429037670412E-2</v>
      </c>
      <c r="AI440">
        <v>1.3537429037670401</v>
      </c>
      <c r="AJ440">
        <v>41.281335238342599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-0.08</v>
      </c>
      <c r="AM440" t="s">
        <v>3214</v>
      </c>
      <c r="AN440">
        <v>4.43</v>
      </c>
      <c r="AO440" t="s">
        <v>3215</v>
      </c>
      <c r="AP440">
        <v>-2.482594316632E-3</v>
      </c>
      <c r="AQ440">
        <f>(Table2[[#This Row],[Sharpe Ratio]]-AVERAGE(Table2[Sharpe Ratio]))/_xlfn.STDEV.P(Table2[Sharpe Ratio])</f>
        <v>-0.70785867016356285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0.28696425415350302</v>
      </c>
      <c r="AS440">
        <f>_xlfn.RANK.AVG(Table2[[#This Row],[1Y Return vs Nifty Z-Score]],Table2[1Y Return vs Nifty Z-Score])</f>
        <v>381</v>
      </c>
      <c r="AT440">
        <f>_xlfn.RANK.AVG(Table2[[#This Row],[6M Return vs Nifty Z-Score]],Table2[6M Return vs Nifty Z-Score])</f>
        <v>354</v>
      </c>
      <c r="AU440">
        <f>_xlfn.RANK.AVG(Table2[[#This Row],[Sharpe Ratio Z-Score]],Table2[Sharpe Ratio Z-Score])</f>
        <v>559</v>
      </c>
      <c r="AV440">
        <f>(Table2[[#This Row],[Rank 1Y]]+Table2[[#This Row],[Rank 6M]]+Table2[[#This Row],[Rank Sharpe]])/3</f>
        <v>431.33333333333331</v>
      </c>
    </row>
    <row r="441" spans="1:48" x14ac:dyDescent="0.3">
      <c r="A441" t="s">
        <v>1245</v>
      </c>
      <c r="B441" t="s">
        <v>1246</v>
      </c>
      <c r="C441" t="s">
        <v>3172</v>
      </c>
      <c r="D441" t="s">
        <v>46</v>
      </c>
      <c r="E441">
        <v>9667.4393749999999</v>
      </c>
      <c r="F441">
        <v>343.75</v>
      </c>
      <c r="G441">
        <v>-10.007657687440499</v>
      </c>
      <c r="H441">
        <f>(Table2[[#This Row],[1Y Return vs Nifty]]-AVERAGE(Table2[1Y Return vs Nifty]))/_xlfn.STDEV.P(Table2[1Y Return vs Nifty])</f>
        <v>-0.575785298754105</v>
      </c>
      <c r="I441">
        <v>-2.2634453093802298</v>
      </c>
      <c r="J441">
        <f>(Table2[[#This Row],[1M Return vs Nifty]]-AVERAGE(Table2[1M Return vs Nifty]))/_xlfn.STDEV.P(Table2[1M Return vs Nifty])</f>
        <v>-0.13034290009661151</v>
      </c>
      <c r="K441">
        <v>19.5175842648393</v>
      </c>
      <c r="L441">
        <f>(Table2[[#This Row],[6M Return vs Nifty]]-AVERAGE(Table2[6M Return vs Nifty]))/_xlfn.STDEV.P(Table2[6M Return vs Nifty])</f>
        <v>0.28069322450735701</v>
      </c>
      <c r="M441">
        <v>6.3432921289759401</v>
      </c>
      <c r="N441">
        <f>(Table2[[#This Row],[1W Return vs Nifty]]-AVERAGE(Table2[1W Return vs Nifty]))/_xlfn.STDEV.P(Table2[1W Return vs Nifty])</f>
        <v>1.1628307612379927</v>
      </c>
      <c r="O441">
        <v>339.48</v>
      </c>
      <c r="P441">
        <v>342.35551912182598</v>
      </c>
      <c r="Q441">
        <v>313.19383187490303</v>
      </c>
      <c r="R441">
        <v>55.769164387791498</v>
      </c>
      <c r="S441" s="1">
        <f>(Table2[[#This Row],[Close Price]]-Table2[[#This Row],[20D EMA]])/Table2[[#This Row],[20D EMA]]</f>
        <v>1.2578060563214274E-2</v>
      </c>
      <c r="T441" s="1">
        <f>(Table2[[#This Row],[Close Price]]-Table2[[#This Row],[50D EMA]])/Table2[[#This Row],[50D EMA]]</f>
        <v>4.0731952613207358E-3</v>
      </c>
      <c r="U441" s="1">
        <f>(Table2[[#This Row],[Close Price]]-Table2[[#This Row],[200D EMA]])/Table2[[#This Row],[200D EMA]]</f>
        <v>9.7563122307280384E-2</v>
      </c>
      <c r="V441">
        <v>0.60609866406816304</v>
      </c>
      <c r="W441">
        <v>334.95</v>
      </c>
      <c r="X441">
        <v>346.45</v>
      </c>
      <c r="Y441">
        <v>334.95</v>
      </c>
      <c r="Z441">
        <v>346.45</v>
      </c>
      <c r="AA441">
        <v>314.75</v>
      </c>
      <c r="AB441">
        <v>360.55</v>
      </c>
      <c r="AC441" s="1">
        <f>(Table2[[#This Row],[Close Price]]/Table2[[#This Row],[Day Low]])-1</f>
        <v>2.6272577996715896E-2</v>
      </c>
      <c r="AD441" s="1">
        <f>(Table2[[#This Row],[Day High]]/Table2[[#This Row],[Close Price]])-1</f>
        <v>7.8545454545453364E-3</v>
      </c>
      <c r="AE441" s="1">
        <f>(Table2[[#This Row],[Close Price]]/Table2[[#This Row],[Current Week Low]])-1</f>
        <v>2.6272577996715896E-2</v>
      </c>
      <c r="AF441" s="1">
        <f>(Table2[[#This Row],[Current Week High]]/Table2[[#This Row],[Close Price]])-1</f>
        <v>7.8545454545453364E-3</v>
      </c>
      <c r="AG441" s="1">
        <f>(Table2[[#This Row],[Close Price]]/Table2[[#This Row],[Current Month Low]])-1</f>
        <v>9.213661636219217E-2</v>
      </c>
      <c r="AH441" s="1">
        <f>(Table2[[#This Row],[Current Month High]]/Table2[[#This Row],[Close Price]])-1</f>
        <v>4.8872727272727401E-2</v>
      </c>
      <c r="AI441">
        <v>20.8436363636363</v>
      </c>
      <c r="AJ441">
        <v>45.195353748679999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-0.11</v>
      </c>
      <c r="AM441" t="s">
        <v>3214</v>
      </c>
      <c r="AN441">
        <v>-2.34</v>
      </c>
      <c r="AO441" t="s">
        <v>3214</v>
      </c>
      <c r="AP441">
        <v>-9.7097363744399999E-3</v>
      </c>
      <c r="AQ441">
        <f>(Table2[[#This Row],[Sharpe Ratio]]-AVERAGE(Table2[Sharpe Ratio]))/_xlfn.STDEV.P(Table2[Sharpe Ratio])</f>
        <v>-0.79123364429320531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500</v>
      </c>
      <c r="AT441">
        <f>_xlfn.RANK.AVG(Table2[[#This Row],[6M Return vs Nifty Z-Score]],Table2[6M Return vs Nifty Z-Score])</f>
        <v>219</v>
      </c>
      <c r="AU441">
        <f>_xlfn.RANK.AVG(Table2[[#This Row],[Sharpe Ratio Z-Score]],Table2[Sharpe Ratio Z-Score])</f>
        <v>575</v>
      </c>
      <c r="AV441">
        <f>(Table2[[#This Row],[Rank 1Y]]+Table2[[#This Row],[Rank 6M]]+Table2[[#This Row],[Rank Sharpe]])/3</f>
        <v>431.33333333333331</v>
      </c>
    </row>
    <row r="442" spans="1:48" x14ac:dyDescent="0.3">
      <c r="A442" t="s">
        <v>1719</v>
      </c>
      <c r="B442" t="s">
        <v>1720</v>
      </c>
      <c r="C442" t="s">
        <v>3179</v>
      </c>
      <c r="D442" t="s">
        <v>1454</v>
      </c>
      <c r="E442">
        <v>4927.818951495</v>
      </c>
      <c r="F442">
        <v>871.05</v>
      </c>
      <c r="G442">
        <v>-8.95040027407188</v>
      </c>
      <c r="H442">
        <f>(Table2[[#This Row],[1Y Return vs Nifty]]-AVERAGE(Table2[1Y Return vs Nifty]))/_xlfn.STDEV.P(Table2[1Y Return vs Nifty])</f>
        <v>-0.55803940342397107</v>
      </c>
      <c r="I442">
        <v>2.7115147577438998</v>
      </c>
      <c r="J442">
        <f>(Table2[[#This Row],[1M Return vs Nifty]]-AVERAGE(Table2[1M Return vs Nifty]))/_xlfn.STDEV.P(Table2[1M Return vs Nifty])</f>
        <v>0.3312447696649703</v>
      </c>
      <c r="K442">
        <v>-27.920558578555902</v>
      </c>
      <c r="L442">
        <f>(Table2[[#This Row],[6M Return vs Nifty]]-AVERAGE(Table2[6M Return vs Nifty]))/_xlfn.STDEV.P(Table2[6M Return vs Nifty])</f>
        <v>-1.2041670941349689</v>
      </c>
      <c r="M442">
        <v>-0.47757079153870902</v>
      </c>
      <c r="N442">
        <f>(Table2[[#This Row],[1W Return vs Nifty]]-AVERAGE(Table2[1W Return vs Nifty]))/_xlfn.STDEV.P(Table2[1W Return vs Nifty])</f>
        <v>-0.17503312668487259</v>
      </c>
      <c r="O442">
        <v>900.87</v>
      </c>
      <c r="P442">
        <v>862.98314779440398</v>
      </c>
      <c r="Q442">
        <v>853.03592228647301</v>
      </c>
      <c r="R442">
        <v>49.051402732987697</v>
      </c>
      <c r="S442" s="1">
        <f>(Table2[[#This Row],[Close Price]]-Table2[[#This Row],[20D EMA]])/Table2[[#This Row],[20D EMA]]</f>
        <v>-3.3101335375803446E-2</v>
      </c>
      <c r="T442" s="1">
        <f>(Table2[[#This Row],[Close Price]]-Table2[[#This Row],[50D EMA]])/Table2[[#This Row],[50D EMA]]</f>
        <v>9.3476358445852472E-3</v>
      </c>
      <c r="U442" s="1">
        <f>(Table2[[#This Row],[Close Price]]-Table2[[#This Row],[200D EMA]])/Table2[[#This Row],[200D EMA]]</f>
        <v>2.111760741006323E-2</v>
      </c>
      <c r="V442">
        <v>0.77143006537872605</v>
      </c>
      <c r="W442">
        <v>876</v>
      </c>
      <c r="X442">
        <v>904.45</v>
      </c>
      <c r="Y442">
        <v>865</v>
      </c>
      <c r="Z442">
        <v>878.4</v>
      </c>
      <c r="AA442">
        <v>865</v>
      </c>
      <c r="AB442">
        <v>878.4</v>
      </c>
      <c r="AC442" s="1">
        <f>(Table2[[#This Row],[Close Price]]/Table2[[#This Row],[Day Low]])-1</f>
        <v>-5.6506849315068886E-3</v>
      </c>
      <c r="AD442" s="1">
        <f>(Table2[[#This Row],[Day High]]/Table2[[#This Row],[Close Price]])-1</f>
        <v>3.8344526720624605E-2</v>
      </c>
      <c r="AE442" s="1">
        <f>(Table2[[#This Row],[Close Price]]/Table2[[#This Row],[Current Week Low]])-1</f>
        <v>6.9942196531791456E-3</v>
      </c>
      <c r="AF442" s="1">
        <f>(Table2[[#This Row],[Current Week High]]/Table2[[#This Row],[Close Price]])-1</f>
        <v>8.4380919579818414E-3</v>
      </c>
      <c r="AG442" s="1">
        <f>(Table2[[#This Row],[Close Price]]/Table2[[#This Row],[Current Month Low]])-1</f>
        <v>6.9942196531791456E-3</v>
      </c>
      <c r="AH442" s="1">
        <f>(Table2[[#This Row],[Current Month High]]/Table2[[#This Row],[Close Price]])-1</f>
        <v>8.4380919579818414E-3</v>
      </c>
      <c r="AI442">
        <v>26.961712875265398</v>
      </c>
      <c r="AJ442">
        <v>22.588135951023801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-0.11</v>
      </c>
      <c r="AM442" t="s">
        <v>3214</v>
      </c>
      <c r="AN442">
        <v>0.74</v>
      </c>
      <c r="AO442" t="s">
        <v>3215</v>
      </c>
      <c r="AP442">
        <v>0.14033583383081499</v>
      </c>
      <c r="AQ442">
        <f>(Table2[[#This Row],[Sharpe Ratio]]-AVERAGE(Table2[Sharpe Ratio]))/_xlfn.STDEV.P(Table2[Sharpe Ratio])</f>
        <v>0.9397473484790474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-0.66624750609979488</v>
      </c>
      <c r="AS442">
        <f>_xlfn.RANK.AVG(Table2[[#This Row],[1Y Return vs Nifty Z-Score]],Table2[1Y Return vs Nifty Z-Score])</f>
        <v>493</v>
      </c>
      <c r="AT442">
        <f>_xlfn.RANK.AVG(Table2[[#This Row],[6M Return vs Nifty Z-Score]],Table2[6M Return vs Nifty Z-Score])</f>
        <v>681</v>
      </c>
      <c r="AU442">
        <f>_xlfn.RANK.AVG(Table2[[#This Row],[Sharpe Ratio Z-Score]],Table2[Sharpe Ratio Z-Score])</f>
        <v>120</v>
      </c>
      <c r="AV442">
        <f>(Table2[[#This Row],[Rank 1Y]]+Table2[[#This Row],[Rank 6M]]+Table2[[#This Row],[Rank Sharpe]])/3</f>
        <v>431.33333333333331</v>
      </c>
    </row>
    <row r="443" spans="1:48" x14ac:dyDescent="0.3">
      <c r="A443" t="s">
        <v>697</v>
      </c>
      <c r="B443" t="s">
        <v>698</v>
      </c>
      <c r="C443" t="s">
        <v>3173</v>
      </c>
      <c r="D443" t="s">
        <v>54</v>
      </c>
      <c r="E443">
        <v>26177.080989059999</v>
      </c>
      <c r="F443">
        <v>5722.05</v>
      </c>
      <c r="G443">
        <v>14.804345692516099</v>
      </c>
      <c r="H443">
        <f>(Table2[[#This Row],[1Y Return vs Nifty]]-AVERAGE(Table2[1Y Return vs Nifty]))/_xlfn.STDEV.P(Table2[1Y Return vs Nifty])</f>
        <v>-0.15931981991794977</v>
      </c>
      <c r="I443">
        <v>-5.0493159522066398</v>
      </c>
      <c r="J443">
        <f>(Table2[[#This Row],[1M Return vs Nifty]]-AVERAGE(Table2[1M Return vs Nifty]))/_xlfn.STDEV.P(Table2[1M Return vs Nifty])</f>
        <v>-0.38882206795509749</v>
      </c>
      <c r="K443">
        <v>13.028817592255701</v>
      </c>
      <c r="L443">
        <f>(Table2[[#This Row],[6M Return vs Nifty]]-AVERAGE(Table2[6M Return vs Nifty]))/_xlfn.STDEV.P(Table2[6M Return vs Nifty])</f>
        <v>7.7588474372947927E-2</v>
      </c>
      <c r="M443">
        <v>6.9638461614796503</v>
      </c>
      <c r="N443">
        <f>(Table2[[#This Row],[1W Return vs Nifty]]-AVERAGE(Table2[1W Return vs Nifty]))/_xlfn.STDEV.P(Table2[1W Return vs Nifty])</f>
        <v>1.284548033710166</v>
      </c>
      <c r="O443">
        <v>5761.2</v>
      </c>
      <c r="P443">
        <v>5658.8556505731704</v>
      </c>
      <c r="Q443">
        <v>4941.29616693756</v>
      </c>
      <c r="R443">
        <v>49.984008435346098</v>
      </c>
      <c r="S443" s="1">
        <f>(Table2[[#This Row],[Close Price]]-Table2[[#This Row],[20D EMA]])/Table2[[#This Row],[20D EMA]]</f>
        <v>-6.7954592793167462E-3</v>
      </c>
      <c r="T443" s="1">
        <f>(Table2[[#This Row],[Close Price]]-Table2[[#This Row],[50D EMA]])/Table2[[#This Row],[50D EMA]]</f>
        <v>1.1167337237243195E-2</v>
      </c>
      <c r="U443" s="1">
        <f>(Table2[[#This Row],[Close Price]]-Table2[[#This Row],[200D EMA]])/Table2[[#This Row],[200D EMA]]</f>
        <v>0.1580058767346309</v>
      </c>
      <c r="V443">
        <v>0.88361153358441502</v>
      </c>
      <c r="W443">
        <v>5553</v>
      </c>
      <c r="X443">
        <v>5799.7</v>
      </c>
      <c r="Y443">
        <v>5553</v>
      </c>
      <c r="Z443">
        <v>5799.7</v>
      </c>
      <c r="AA443">
        <v>5380</v>
      </c>
      <c r="AB443">
        <v>6451.15</v>
      </c>
      <c r="AC443" s="1">
        <f>(Table2[[#This Row],[Close Price]]/Table2[[#This Row],[Day Low]])-1</f>
        <v>3.0443003781739586E-2</v>
      </c>
      <c r="AD443" s="1">
        <f>(Table2[[#This Row],[Day High]]/Table2[[#This Row],[Close Price]])-1</f>
        <v>1.35703113394674E-2</v>
      </c>
      <c r="AE443" s="1">
        <f>(Table2[[#This Row],[Close Price]]/Table2[[#This Row],[Current Week Low]])-1</f>
        <v>3.0443003781739586E-2</v>
      </c>
      <c r="AF443" s="1">
        <f>(Table2[[#This Row],[Current Week High]]/Table2[[#This Row],[Close Price]])-1</f>
        <v>1.35703113394674E-2</v>
      </c>
      <c r="AG443" s="1">
        <f>(Table2[[#This Row],[Close Price]]/Table2[[#This Row],[Current Month Low]])-1</f>
        <v>6.3578066914498077E-2</v>
      </c>
      <c r="AH443" s="1">
        <f>(Table2[[#This Row],[Current Month High]]/Table2[[#This Row],[Close Price]])-1</f>
        <v>0.12741936893246297</v>
      </c>
      <c r="AI443">
        <v>12.7419368932462</v>
      </c>
      <c r="AJ443">
        <v>49.089369463262102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3215</v>
      </c>
      <c r="AN443">
        <v>-6.42</v>
      </c>
      <c r="AO443" t="s">
        <v>3214</v>
      </c>
      <c r="AP443">
        <v>-5.7553168157172999E-2</v>
      </c>
      <c r="AQ443">
        <f>(Table2[[#This Row],[Sharpe Ratio]]-AVERAGE(Table2[Sharpe Ratio]))/_xlfn.STDEV.P(Table2[Sharpe Ratio])</f>
        <v>-1.3431731046292779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-0.52917848441921111</v>
      </c>
      <c r="AS443">
        <f>_xlfn.RANK.AVG(Table2[[#This Row],[1Y Return vs Nifty Z-Score]],Table2[1Y Return vs Nifty Z-Score])</f>
        <v>341</v>
      </c>
      <c r="AT443">
        <f>_xlfn.RANK.AVG(Table2[[#This Row],[6M Return vs Nifty Z-Score]],Table2[6M Return vs Nifty Z-Score])</f>
        <v>290</v>
      </c>
      <c r="AU443">
        <f>_xlfn.RANK.AVG(Table2[[#This Row],[Sharpe Ratio Z-Score]],Table2[Sharpe Ratio Z-Score])</f>
        <v>666</v>
      </c>
      <c r="AV443">
        <f>(Table2[[#This Row],[Rank 1Y]]+Table2[[#This Row],[Rank 6M]]+Table2[[#This Row],[Rank Sharpe]])/3</f>
        <v>432.33333333333331</v>
      </c>
    </row>
    <row r="444" spans="1:48" x14ac:dyDescent="0.3">
      <c r="A444" t="s">
        <v>807</v>
      </c>
      <c r="B444" t="s">
        <v>808</v>
      </c>
      <c r="C444" t="s">
        <v>3173</v>
      </c>
      <c r="D444" t="s">
        <v>276</v>
      </c>
      <c r="E444">
        <v>20669.435104920001</v>
      </c>
      <c r="F444">
        <v>415.1</v>
      </c>
      <c r="G444">
        <v>-8.9105217865090101</v>
      </c>
      <c r="H444">
        <f>(Table2[[#This Row],[1Y Return vs Nifty]]-AVERAGE(Table2[1Y Return vs Nifty]))/_xlfn.STDEV.P(Table2[1Y Return vs Nifty])</f>
        <v>-0.55737004943574986</v>
      </c>
      <c r="I444">
        <v>0.79747630344321996</v>
      </c>
      <c r="J444">
        <f>(Table2[[#This Row],[1M Return vs Nifty]]-AVERAGE(Table2[1M Return vs Nifty]))/_xlfn.STDEV.P(Table2[1M Return vs Nifty])</f>
        <v>0.1536560979903788</v>
      </c>
      <c r="K444">
        <v>-13.8765416361516</v>
      </c>
      <c r="L444">
        <f>(Table2[[#This Row],[6M Return vs Nifty]]-AVERAGE(Table2[6M Return vs Nifty]))/_xlfn.STDEV.P(Table2[6M Return vs Nifty])</f>
        <v>-0.76457561305699329</v>
      </c>
      <c r="M444">
        <v>-2.41464297947054</v>
      </c>
      <c r="N444">
        <f>(Table2[[#This Row],[1W Return vs Nifty]]-AVERAGE(Table2[1W Return vs Nifty]))/_xlfn.STDEV.P(Table2[1W Return vs Nifty])</f>
        <v>-0.55497609852489205</v>
      </c>
      <c r="O444">
        <v>412.75</v>
      </c>
      <c r="P444">
        <v>398.18528434464002</v>
      </c>
      <c r="Q444">
        <v>380.59508452341498</v>
      </c>
      <c r="R444">
        <v>49.6810681556356</v>
      </c>
      <c r="S444" s="1">
        <f>(Table2[[#This Row],[Close Price]]-Table2[[#This Row],[20D EMA]])/Table2[[#This Row],[20D EMA]]</f>
        <v>5.6935190793459059E-3</v>
      </c>
      <c r="T444" s="1">
        <f>(Table2[[#This Row],[Close Price]]-Table2[[#This Row],[50D EMA]])/Table2[[#This Row],[50D EMA]]</f>
        <v>4.2479509716687215E-2</v>
      </c>
      <c r="U444" s="1">
        <f>(Table2[[#This Row],[Close Price]]-Table2[[#This Row],[200D EMA]])/Table2[[#This Row],[200D EMA]]</f>
        <v>9.0660433830332954E-2</v>
      </c>
      <c r="V444">
        <v>0.59068305129220999</v>
      </c>
      <c r="W444">
        <v>407.1</v>
      </c>
      <c r="X444">
        <v>416.7</v>
      </c>
      <c r="Y444">
        <v>407.1</v>
      </c>
      <c r="Z444">
        <v>416.7</v>
      </c>
      <c r="AA444">
        <v>398.75</v>
      </c>
      <c r="AB444">
        <v>439</v>
      </c>
      <c r="AC444" s="1">
        <f>(Table2[[#This Row],[Close Price]]/Table2[[#This Row],[Day Low]])-1</f>
        <v>1.9651191353475816E-2</v>
      </c>
      <c r="AD444" s="1">
        <f>(Table2[[#This Row],[Day High]]/Table2[[#This Row],[Close Price]])-1</f>
        <v>3.8544928932786604E-3</v>
      </c>
      <c r="AE444" s="1">
        <f>(Table2[[#This Row],[Close Price]]/Table2[[#This Row],[Current Week Low]])-1</f>
        <v>1.9651191353475816E-2</v>
      </c>
      <c r="AF444" s="1">
        <f>(Table2[[#This Row],[Current Week High]]/Table2[[#This Row],[Close Price]])-1</f>
        <v>3.8544928932786604E-3</v>
      </c>
      <c r="AG444" s="1">
        <f>(Table2[[#This Row],[Close Price]]/Table2[[#This Row],[Current Month Low]])-1</f>
        <v>4.1003134796238294E-2</v>
      </c>
      <c r="AH444" s="1">
        <f>(Table2[[#This Row],[Current Month High]]/Table2[[#This Row],[Close Price]])-1</f>
        <v>5.7576487593350878E-2</v>
      </c>
      <c r="AI444">
        <v>34.425439653095601</v>
      </c>
      <c r="AJ444">
        <v>33.429765348762402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0.08</v>
      </c>
      <c r="AM444" t="s">
        <v>3215</v>
      </c>
      <c r="AN444">
        <v>-0.46</v>
      </c>
      <c r="AO444" t="s">
        <v>3214</v>
      </c>
      <c r="AP444">
        <v>9.8305577873403993E-2</v>
      </c>
      <c r="AQ444">
        <f>(Table2[[#This Row],[Sharpe Ratio]]-AVERAGE(Table2[Sharpe Ratio]))/_xlfn.STDEV.P(Table2[Sharpe Ratio])</f>
        <v>0.45487082673896639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-1.26839483628829</v>
      </c>
      <c r="AS444">
        <f>_xlfn.RANK.AVG(Table2[[#This Row],[1Y Return vs Nifty Z-Score]],Table2[1Y Return vs Nifty Z-Score])</f>
        <v>492</v>
      </c>
      <c r="AT444">
        <f>_xlfn.RANK.AVG(Table2[[#This Row],[6M Return vs Nifty Z-Score]],Table2[6M Return vs Nifty Z-Score])</f>
        <v>578</v>
      </c>
      <c r="AU444">
        <f>_xlfn.RANK.AVG(Table2[[#This Row],[Sharpe Ratio Z-Score]],Table2[Sharpe Ratio Z-Score])</f>
        <v>227</v>
      </c>
      <c r="AV444">
        <f>(Table2[[#This Row],[Rank 1Y]]+Table2[[#This Row],[Rank 6M]]+Table2[[#This Row],[Rank Sharpe]])/3</f>
        <v>432.33333333333331</v>
      </c>
    </row>
    <row r="445" spans="1:48" x14ac:dyDescent="0.3">
      <c r="A445" t="s">
        <v>588</v>
      </c>
      <c r="B445" t="s">
        <v>589</v>
      </c>
      <c r="C445" t="s">
        <v>3178</v>
      </c>
      <c r="D445" t="s">
        <v>590</v>
      </c>
      <c r="E445">
        <v>34690.654995450001</v>
      </c>
      <c r="F445">
        <v>1275.6500000000001</v>
      </c>
      <c r="G445">
        <v>-30.6211623966711</v>
      </c>
      <c r="H445">
        <f>(Table2[[#This Row],[1Y Return vs Nifty]]-AVERAGE(Table2[1Y Return vs Nifty]))/_xlfn.STDEV.P(Table2[1Y Return vs Nifty])</f>
        <v>-0.92177965389577665</v>
      </c>
      <c r="I445">
        <v>-5.6195907256833104</v>
      </c>
      <c r="J445">
        <f>(Table2[[#This Row],[1M Return vs Nifty]]-AVERAGE(Table2[1M Return vs Nifty]))/_xlfn.STDEV.P(Table2[1M Return vs Nifty])</f>
        <v>-0.44173340799829036</v>
      </c>
      <c r="K445">
        <v>-2.6699166921566402</v>
      </c>
      <c r="L445">
        <f>(Table2[[#This Row],[6M Return vs Nifty]]-AVERAGE(Table2[6M Return vs Nifty]))/_xlfn.STDEV.P(Table2[6M Return vs Nifty])</f>
        <v>-0.41379727967705959</v>
      </c>
      <c r="M445">
        <v>2.5256667244665598</v>
      </c>
      <c r="N445">
        <f>(Table2[[#This Row],[1W Return vs Nifty]]-AVERAGE(Table2[1W Return vs Nifty]))/_xlfn.STDEV.P(Table2[1W Return vs Nifty])</f>
        <v>0.41403061295343346</v>
      </c>
      <c r="O445">
        <v>1264.55</v>
      </c>
      <c r="P445">
        <v>1271.34232047777</v>
      </c>
      <c r="Q445">
        <v>1203.3570113190799</v>
      </c>
      <c r="R445">
        <v>60.548475226609199</v>
      </c>
      <c r="S445" s="1">
        <f>(Table2[[#This Row],[Close Price]]-Table2[[#This Row],[20D EMA]])/Table2[[#This Row],[20D EMA]]</f>
        <v>8.7778261041478282E-3</v>
      </c>
      <c r="T445" s="1">
        <f>(Table2[[#This Row],[Close Price]]-Table2[[#This Row],[50D EMA]])/Table2[[#This Row],[50D EMA]]</f>
        <v>3.3882923999660622E-3</v>
      </c>
      <c r="U445" s="1">
        <f>(Table2[[#This Row],[Close Price]]-Table2[[#This Row],[200D EMA]])/Table2[[#This Row],[200D EMA]]</f>
        <v>6.007609379503679E-2</v>
      </c>
      <c r="V445">
        <v>0.47949117490582099</v>
      </c>
      <c r="W445">
        <v>1252</v>
      </c>
      <c r="X445">
        <v>1285</v>
      </c>
      <c r="Y445">
        <v>1252</v>
      </c>
      <c r="Z445">
        <v>1285</v>
      </c>
      <c r="AA445">
        <v>1200</v>
      </c>
      <c r="AB445">
        <v>1318.4</v>
      </c>
      <c r="AC445" s="1">
        <f>(Table2[[#This Row],[Close Price]]/Table2[[#This Row],[Day Low]])-1</f>
        <v>1.8889776357827515E-2</v>
      </c>
      <c r="AD445" s="1">
        <f>(Table2[[#This Row],[Day High]]/Table2[[#This Row],[Close Price]])-1</f>
        <v>7.329596676204142E-3</v>
      </c>
      <c r="AE445" s="1">
        <f>(Table2[[#This Row],[Close Price]]/Table2[[#This Row],[Current Week Low]])-1</f>
        <v>1.8889776357827515E-2</v>
      </c>
      <c r="AF445" s="1">
        <f>(Table2[[#This Row],[Current Week High]]/Table2[[#This Row],[Close Price]])-1</f>
        <v>7.329596676204142E-3</v>
      </c>
      <c r="AG445" s="1">
        <f>(Table2[[#This Row],[Close Price]]/Table2[[#This Row],[Current Month Low]])-1</f>
        <v>6.3041666666666663E-2</v>
      </c>
      <c r="AH445" s="1">
        <f>(Table2[[#This Row],[Current Month High]]/Table2[[#This Row],[Close Price]])-1</f>
        <v>3.3512327048955459E-2</v>
      </c>
      <c r="AI445">
        <v>12.9776976443381</v>
      </c>
      <c r="AJ445">
        <v>28.847027927882401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-0.15</v>
      </c>
      <c r="AM445" t="s">
        <v>3214</v>
      </c>
      <c r="AN445">
        <v>1.45</v>
      </c>
      <c r="AO445" t="s">
        <v>3215</v>
      </c>
      <c r="AP445">
        <v>0.106794348537205</v>
      </c>
      <c r="AQ445">
        <f>(Table2[[#This Row],[Sharpe Ratio]]-AVERAGE(Table2[Sharpe Ratio]))/_xlfn.STDEV.P(Table2[Sharpe Ratio])</f>
        <v>0.5528004134034824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632</v>
      </c>
      <c r="AT445">
        <f>_xlfn.RANK.AVG(Table2[[#This Row],[6M Return vs Nifty Z-Score]],Table2[6M Return vs Nifty Z-Score])</f>
        <v>458</v>
      </c>
      <c r="AU445">
        <f>_xlfn.RANK.AVG(Table2[[#This Row],[Sharpe Ratio Z-Score]],Table2[Sharpe Ratio Z-Score])</f>
        <v>210</v>
      </c>
      <c r="AV445">
        <f>(Table2[[#This Row],[Rank 1Y]]+Table2[[#This Row],[Rank 6M]]+Table2[[#This Row],[Rank Sharpe]])/3</f>
        <v>433.33333333333331</v>
      </c>
    </row>
    <row r="446" spans="1:48" x14ac:dyDescent="0.3">
      <c r="A446" t="s">
        <v>1128</v>
      </c>
      <c r="B446" t="s">
        <v>1129</v>
      </c>
      <c r="C446" t="s">
        <v>3171</v>
      </c>
      <c r="D446" t="s">
        <v>988</v>
      </c>
      <c r="E446">
        <v>11593.883793531</v>
      </c>
      <c r="F446">
        <v>54.47</v>
      </c>
      <c r="G446">
        <v>-33.823087267360798</v>
      </c>
      <c r="H446">
        <f>(Table2[[#This Row],[1Y Return vs Nifty]]-AVERAGE(Table2[1Y Return vs Nifty]))/_xlfn.STDEV.P(Table2[1Y Return vs Nifty])</f>
        <v>-0.97552344693210946</v>
      </c>
      <c r="I446">
        <v>0.47203700735563298</v>
      </c>
      <c r="J446">
        <f>(Table2[[#This Row],[1M Return vs Nifty]]-AVERAGE(Table2[1M Return vs Nifty]))/_xlfn.STDEV.P(Table2[1M Return vs Nifty])</f>
        <v>0.12346112872366957</v>
      </c>
      <c r="K446">
        <v>13.014382992126899</v>
      </c>
      <c r="L446">
        <f>(Table2[[#This Row],[6M Return vs Nifty]]-AVERAGE(Table2[6M Return vs Nifty]))/_xlfn.STDEV.P(Table2[6M Return vs Nifty])</f>
        <v>7.7136657255707827E-2</v>
      </c>
      <c r="M446">
        <v>11.245801287206501</v>
      </c>
      <c r="N446">
        <f>(Table2[[#This Row],[1W Return vs Nifty]]-AVERAGE(Table2[1W Return vs Nifty]))/_xlfn.STDEV.P(Table2[1W Return vs Nifty])</f>
        <v>2.1244231637595354</v>
      </c>
      <c r="O446">
        <v>48.81</v>
      </c>
      <c r="P446">
        <v>48.063315890057602</v>
      </c>
      <c r="Q446">
        <v>47.029136459157101</v>
      </c>
      <c r="R446">
        <v>82.4322411626231</v>
      </c>
      <c r="S446" s="1">
        <f>(Table2[[#This Row],[Close Price]]-Table2[[#This Row],[20D EMA]])/Table2[[#This Row],[20D EMA]]</f>
        <v>0.11595984429420193</v>
      </c>
      <c r="T446" s="1">
        <f>(Table2[[#This Row],[Close Price]]-Table2[[#This Row],[50D EMA]])/Table2[[#This Row],[50D EMA]]</f>
        <v>0.13329675639935792</v>
      </c>
      <c r="U446" s="1">
        <f>(Table2[[#This Row],[Close Price]]-Table2[[#This Row],[200D EMA]])/Table2[[#This Row],[200D EMA]]</f>
        <v>0.15821816220897414</v>
      </c>
      <c r="V446">
        <v>2.0080314467884199</v>
      </c>
      <c r="W446">
        <v>52.38</v>
      </c>
      <c r="X446">
        <v>55.11</v>
      </c>
      <c r="Y446">
        <v>52.38</v>
      </c>
      <c r="Z446">
        <v>55.11</v>
      </c>
      <c r="AA446">
        <v>46.1</v>
      </c>
      <c r="AB446">
        <v>55.11</v>
      </c>
      <c r="AC446" s="1">
        <f>(Table2[[#This Row],[Close Price]]/Table2[[#This Row],[Day Low]])-1</f>
        <v>3.9900725467735709E-2</v>
      </c>
      <c r="AD446" s="1">
        <f>(Table2[[#This Row],[Day High]]/Table2[[#This Row],[Close Price]])-1</f>
        <v>1.1749586928584632E-2</v>
      </c>
      <c r="AE446" s="1">
        <f>(Table2[[#This Row],[Close Price]]/Table2[[#This Row],[Current Week Low]])-1</f>
        <v>3.9900725467735709E-2</v>
      </c>
      <c r="AF446" s="1">
        <f>(Table2[[#This Row],[Current Week High]]/Table2[[#This Row],[Close Price]])-1</f>
        <v>1.1749586928584632E-2</v>
      </c>
      <c r="AG446" s="1">
        <f>(Table2[[#This Row],[Close Price]]/Table2[[#This Row],[Current Month Low]])-1</f>
        <v>0.18156182212581329</v>
      </c>
      <c r="AH446" s="1">
        <f>(Table2[[#This Row],[Current Month High]]/Table2[[#This Row],[Close Price]])-1</f>
        <v>1.1749586928584632E-2</v>
      </c>
      <c r="AI446">
        <v>3.1760602166330099</v>
      </c>
      <c r="AJ446">
        <v>49.028727770177802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-0.03</v>
      </c>
      <c r="AM446" t="s">
        <v>3214</v>
      </c>
      <c r="AN446">
        <v>15.92</v>
      </c>
      <c r="AO446" t="s">
        <v>3215</v>
      </c>
      <c r="AP446">
        <v>5.2232727333055999E-2</v>
      </c>
      <c r="AQ446">
        <f>(Table2[[#This Row],[Sharpe Ratio]]-AVERAGE(Table2[Sharpe Ratio]))/_xlfn.STDEV.P(Table2[Sharpe Ratio])</f>
        <v>-7.6642555889280622E-2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1.2728549469175228</v>
      </c>
      <c r="AS446">
        <f>_xlfn.RANK.AVG(Table2[[#This Row],[1Y Return vs Nifty Z-Score]],Table2[1Y Return vs Nifty Z-Score])</f>
        <v>652</v>
      </c>
      <c r="AT446">
        <f>_xlfn.RANK.AVG(Table2[[#This Row],[6M Return vs Nifty Z-Score]],Table2[6M Return vs Nifty Z-Score])</f>
        <v>291</v>
      </c>
      <c r="AU446">
        <f>_xlfn.RANK.AVG(Table2[[#This Row],[Sharpe Ratio Z-Score]],Table2[Sharpe Ratio Z-Score])</f>
        <v>363</v>
      </c>
      <c r="AV446">
        <f>(Table2[[#This Row],[Rank 1Y]]+Table2[[#This Row],[Rank 6M]]+Table2[[#This Row],[Rank Sharpe]])/3</f>
        <v>435.33333333333331</v>
      </c>
    </row>
    <row r="447" spans="1:48" x14ac:dyDescent="0.3">
      <c r="A447" t="s">
        <v>223</v>
      </c>
      <c r="B447" t="s">
        <v>224</v>
      </c>
      <c r="C447" t="s">
        <v>3171</v>
      </c>
      <c r="D447" t="s">
        <v>225</v>
      </c>
      <c r="E447">
        <v>118426.657558165</v>
      </c>
      <c r="F447">
        <v>1196.95</v>
      </c>
      <c r="G447">
        <v>7.55582161990068</v>
      </c>
      <c r="H447">
        <f>(Table2[[#This Row],[1Y Return vs Nifty]]-AVERAGE(Table2[1Y Return vs Nifty]))/_xlfn.STDEV.P(Table2[1Y Return vs Nifty])</f>
        <v>-0.28098512854013724</v>
      </c>
      <c r="I447">
        <v>-2.0990456480530302</v>
      </c>
      <c r="J447">
        <f>(Table2[[#This Row],[1M Return vs Nifty]]-AVERAGE(Table2[1M Return vs Nifty]))/_xlfn.STDEV.P(Table2[1M Return vs Nifty])</f>
        <v>-0.11508954015849204</v>
      </c>
      <c r="K447">
        <v>-4.1103256593608304</v>
      </c>
      <c r="L447">
        <f>(Table2[[#This Row],[6M Return vs Nifty]]-AVERAGE(Table2[6M Return vs Nifty]))/_xlfn.STDEV.P(Table2[6M Return vs Nifty])</f>
        <v>-0.45888349068407125</v>
      </c>
      <c r="M447">
        <v>-1.32788319849744</v>
      </c>
      <c r="N447">
        <f>(Table2[[#This Row],[1W Return vs Nifty]]-AVERAGE(Table2[1W Return vs Nifty]))/_xlfn.STDEV.P(Table2[1W Return vs Nifty])</f>
        <v>-0.34181587484733278</v>
      </c>
      <c r="O447">
        <v>1203.81</v>
      </c>
      <c r="P447">
        <v>1189.3412459245901</v>
      </c>
      <c r="Q447">
        <v>1108.43733548266</v>
      </c>
      <c r="R447">
        <v>44.221687133026002</v>
      </c>
      <c r="S447" s="1">
        <f>(Table2[[#This Row],[Close Price]]-Table2[[#This Row],[20D EMA]])/Table2[[#This Row],[20D EMA]]</f>
        <v>-5.6985736951843729E-3</v>
      </c>
      <c r="T447" s="1">
        <f>(Table2[[#This Row],[Close Price]]-Table2[[#This Row],[50D EMA]])/Table2[[#This Row],[50D EMA]]</f>
        <v>6.3974524565444738E-3</v>
      </c>
      <c r="U447" s="1">
        <f>(Table2[[#This Row],[Close Price]]-Table2[[#This Row],[200D EMA]])/Table2[[#This Row],[200D EMA]]</f>
        <v>7.9853557511934473E-2</v>
      </c>
      <c r="V447">
        <v>1.25770782198243</v>
      </c>
      <c r="W447">
        <v>1194.95</v>
      </c>
      <c r="X447">
        <v>1213.6500000000001</v>
      </c>
      <c r="Y447">
        <v>1194.95</v>
      </c>
      <c r="Z447">
        <v>1213.6500000000001</v>
      </c>
      <c r="AA447">
        <v>1168.75</v>
      </c>
      <c r="AB447">
        <v>1234.3</v>
      </c>
      <c r="AC447" s="1">
        <f>(Table2[[#This Row],[Close Price]]/Table2[[#This Row],[Day Low]])-1</f>
        <v>1.6737101970794033E-3</v>
      </c>
      <c r="AD447" s="1">
        <f>(Table2[[#This Row],[Day High]]/Table2[[#This Row],[Close Price]])-1</f>
        <v>1.3952128326162327E-2</v>
      </c>
      <c r="AE447" s="1">
        <f>(Table2[[#This Row],[Close Price]]/Table2[[#This Row],[Current Week Low]])-1</f>
        <v>1.6737101970794033E-3</v>
      </c>
      <c r="AF447" s="1">
        <f>(Table2[[#This Row],[Current Week High]]/Table2[[#This Row],[Close Price]])-1</f>
        <v>1.3952128326162327E-2</v>
      </c>
      <c r="AG447" s="1">
        <f>(Table2[[#This Row],[Close Price]]/Table2[[#This Row],[Current Month Low]])-1</f>
        <v>2.4128342245989254E-2</v>
      </c>
      <c r="AH447" s="1">
        <f>(Table2[[#This Row],[Current Month High]]/Table2[[#This Row],[Close Price]])-1</f>
        <v>3.1204310957015702E-2</v>
      </c>
      <c r="AI447">
        <v>4.7178577904795498</v>
      </c>
      <c r="AJ447">
        <v>41.734233074688298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-0.03</v>
      </c>
      <c r="AM447" t="s">
        <v>3214</v>
      </c>
      <c r="AN447">
        <v>-2.11</v>
      </c>
      <c r="AO447" t="s">
        <v>3214</v>
      </c>
      <c r="AP447">
        <v>2.2514245211323999E-2</v>
      </c>
      <c r="AQ447">
        <f>(Table2[[#This Row],[Sharpe Ratio]]-AVERAGE(Table2[Sharpe Ratio]))/_xlfn.STDEV.P(Table2[Sharpe Ratio])</f>
        <v>-0.4194859175186163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-1.6162599517486496</v>
      </c>
      <c r="AS447">
        <f>_xlfn.RANK.AVG(Table2[[#This Row],[1Y Return vs Nifty Z-Score]],Table2[1Y Return vs Nifty Z-Score])</f>
        <v>386</v>
      </c>
      <c r="AT447">
        <f>_xlfn.RANK.AVG(Table2[[#This Row],[6M Return vs Nifty Z-Score]],Table2[6M Return vs Nifty Z-Score])</f>
        <v>477</v>
      </c>
      <c r="AU447">
        <f>_xlfn.RANK.AVG(Table2[[#This Row],[Sharpe Ratio Z-Score]],Table2[Sharpe Ratio Z-Score])</f>
        <v>444</v>
      </c>
      <c r="AV447">
        <f>(Table2[[#This Row],[Rank 1Y]]+Table2[[#This Row],[Rank 6M]]+Table2[[#This Row],[Rank Sharpe]])/3</f>
        <v>435.66666666666669</v>
      </c>
    </row>
    <row r="448" spans="1:48" x14ac:dyDescent="0.3">
      <c r="A448" t="s">
        <v>1532</v>
      </c>
      <c r="B448" t="s">
        <v>1533</v>
      </c>
      <c r="C448" t="s">
        <v>3183</v>
      </c>
      <c r="D448" t="s">
        <v>390</v>
      </c>
      <c r="E448">
        <v>6750.44108211</v>
      </c>
      <c r="F448">
        <v>82.85</v>
      </c>
      <c r="G448">
        <v>-16.521335509414499</v>
      </c>
      <c r="H448">
        <f>(Table2[[#This Row],[1Y Return vs Nifty]]-AVERAGE(Table2[1Y Return vs Nifty]))/_xlfn.STDEV.P(Table2[1Y Return vs Nifty])</f>
        <v>-0.68511633146322559</v>
      </c>
      <c r="I448">
        <v>-5.8833722998853402</v>
      </c>
      <c r="J448">
        <f>(Table2[[#This Row],[1M Return vs Nifty]]-AVERAGE(Table2[1M Return vs Nifty]))/_xlfn.STDEV.P(Table2[1M Return vs Nifty])</f>
        <v>-0.46620763905123253</v>
      </c>
      <c r="K448">
        <v>2.9221952994710199</v>
      </c>
      <c r="L448">
        <f>(Table2[[#This Row],[6M Return vs Nifty]]-AVERAGE(Table2[6M Return vs Nifty]))/_xlfn.STDEV.P(Table2[6M Return vs Nifty])</f>
        <v>-0.23875869898928473</v>
      </c>
      <c r="M448">
        <v>-0.23630339695333499</v>
      </c>
      <c r="N448">
        <f>(Table2[[#This Row],[1W Return vs Nifty]]-AVERAGE(Table2[1W Return vs Nifty]))/_xlfn.STDEV.P(Table2[1W Return vs Nifty])</f>
        <v>-0.1277102383186226</v>
      </c>
      <c r="O448">
        <v>75.63</v>
      </c>
      <c r="P448">
        <v>84.583092234570699</v>
      </c>
      <c r="Q448">
        <v>77.815840321123304</v>
      </c>
      <c r="R448">
        <v>38.526653593005598</v>
      </c>
      <c r="S448" s="1">
        <f>(Table2[[#This Row],[Close Price]]-Table2[[#This Row],[20D EMA]])/Table2[[#This Row],[20D EMA]]</f>
        <v>9.5464762660319974E-2</v>
      </c>
      <c r="T448" s="1">
        <f>(Table2[[#This Row],[Close Price]]-Table2[[#This Row],[50D EMA]])/Table2[[#This Row],[50D EMA]]</f>
        <v>-2.0489818813485727E-2</v>
      </c>
      <c r="U448" s="1">
        <f>(Table2[[#This Row],[Close Price]]-Table2[[#This Row],[200D EMA]])/Table2[[#This Row],[200D EMA]]</f>
        <v>6.4693250861292254E-2</v>
      </c>
      <c r="V448">
        <v>0.40807019414769702</v>
      </c>
      <c r="W448">
        <v>82.97</v>
      </c>
      <c r="X448">
        <v>85.15</v>
      </c>
      <c r="Y448">
        <v>82.31</v>
      </c>
      <c r="Z448">
        <v>83.85</v>
      </c>
      <c r="AA448">
        <v>82.31</v>
      </c>
      <c r="AB448">
        <v>83.85</v>
      </c>
      <c r="AC448" s="1">
        <f>(Table2[[#This Row],[Close Price]]/Table2[[#This Row],[Day Low]])-1</f>
        <v>-1.4463058936965423E-3</v>
      </c>
      <c r="AD448" s="1">
        <f>(Table2[[#This Row],[Day High]]/Table2[[#This Row],[Close Price]])-1</f>
        <v>2.7761013880507113E-2</v>
      </c>
      <c r="AE448" s="1">
        <f>(Table2[[#This Row],[Close Price]]/Table2[[#This Row],[Current Week Low]])-1</f>
        <v>6.560563722512347E-3</v>
      </c>
      <c r="AF448" s="1">
        <f>(Table2[[#This Row],[Current Week High]]/Table2[[#This Row],[Close Price]])-1</f>
        <v>1.2070006035002967E-2</v>
      </c>
      <c r="AG448" s="1">
        <f>(Table2[[#This Row],[Close Price]]/Table2[[#This Row],[Current Month Low]])-1</f>
        <v>6.560563722512347E-3</v>
      </c>
      <c r="AH448" s="1">
        <f>(Table2[[#This Row],[Current Month High]]/Table2[[#This Row],[Close Price]])-1</f>
        <v>1.2070006035002967E-2</v>
      </c>
      <c r="AI448">
        <v>18.708509354254598</v>
      </c>
      <c r="AJ448">
        <v>41.261722080136302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</v>
      </c>
      <c r="AM448" t="s">
        <v>3214</v>
      </c>
      <c r="AN448">
        <v>-2.99</v>
      </c>
      <c r="AO448" t="s">
        <v>3214</v>
      </c>
      <c r="AP448">
        <v>5.4102389288649001E-2</v>
      </c>
      <c r="AQ448">
        <f>(Table2[[#This Row],[Sharpe Ratio]]-AVERAGE(Table2[Sharpe Ratio]))/_xlfn.STDEV.P(Table2[Sharpe Ratio])</f>
        <v>-5.5073446560603208E-2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551</v>
      </c>
      <c r="AT448">
        <f>_xlfn.RANK.AVG(Table2[[#This Row],[6M Return vs Nifty Z-Score]],Table2[6M Return vs Nifty Z-Score])</f>
        <v>396</v>
      </c>
      <c r="AU448">
        <f>_xlfn.RANK.AVG(Table2[[#This Row],[Sharpe Ratio Z-Score]],Table2[Sharpe Ratio Z-Score])</f>
        <v>360</v>
      </c>
      <c r="AV448">
        <f>(Table2[[#This Row],[Rank 1Y]]+Table2[[#This Row],[Rank 6M]]+Table2[[#This Row],[Rank Sharpe]])/3</f>
        <v>435.66666666666669</v>
      </c>
    </row>
    <row r="449" spans="1:48" x14ac:dyDescent="0.3">
      <c r="A449" t="s">
        <v>2028</v>
      </c>
      <c r="B449" t="s">
        <v>2029</v>
      </c>
      <c r="C449" t="s">
        <v>3171</v>
      </c>
      <c r="D449" t="s">
        <v>519</v>
      </c>
      <c r="E449">
        <v>3333.4377436</v>
      </c>
      <c r="F449">
        <v>458.6</v>
      </c>
      <c r="G449">
        <v>-11.5827574894634</v>
      </c>
      <c r="H449">
        <f>(Table2[[#This Row],[1Y Return vs Nifty]]-AVERAGE(Table2[1Y Return vs Nifty]))/_xlfn.STDEV.P(Table2[1Y Return vs Nifty])</f>
        <v>-0.60222309513914429</v>
      </c>
      <c r="I449">
        <v>-0.41763556467583002</v>
      </c>
      <c r="J449">
        <f>(Table2[[#This Row],[1M Return vs Nifty]]-AVERAGE(Table2[1M Return vs Nifty]))/_xlfn.STDEV.P(Table2[1M Return vs Nifty])</f>
        <v>4.0915362760931509E-2</v>
      </c>
      <c r="K449">
        <v>19.675964907128002</v>
      </c>
      <c r="L449">
        <f>(Table2[[#This Row],[6M Return vs Nifty]]-AVERAGE(Table2[6M Return vs Nifty]))/_xlfn.STDEV.P(Table2[6M Return vs Nifty])</f>
        <v>0.28565069368468005</v>
      </c>
      <c r="M449">
        <v>4.0350316545183897</v>
      </c>
      <c r="N449">
        <f>(Table2[[#This Row],[1W Return vs Nifty]]-AVERAGE(Table2[1W Return vs Nifty]))/_xlfn.STDEV.P(Table2[1W Return vs Nifty])</f>
        <v>0.71008183948375669</v>
      </c>
      <c r="O449">
        <v>370.8</v>
      </c>
      <c r="P449">
        <v>442.37116757457301</v>
      </c>
      <c r="Q449">
        <v>388.66003987666602</v>
      </c>
      <c r="R449">
        <v>47.113193495279297</v>
      </c>
      <c r="S449" s="1">
        <f>(Table2[[#This Row],[Close Price]]-Table2[[#This Row],[20D EMA]])/Table2[[#This Row],[20D EMA]]</f>
        <v>0.23678532901833876</v>
      </c>
      <c r="T449" s="1">
        <f>(Table2[[#This Row],[Close Price]]-Table2[[#This Row],[50D EMA]])/Table2[[#This Row],[50D EMA]]</f>
        <v>3.6686008526293092E-2</v>
      </c>
      <c r="U449" s="1">
        <f>(Table2[[#This Row],[Close Price]]-Table2[[#This Row],[200D EMA]])/Table2[[#This Row],[200D EMA]]</f>
        <v>0.17995150760939596</v>
      </c>
      <c r="V449">
        <v>0.59900020183477698</v>
      </c>
      <c r="W449">
        <v>459.1</v>
      </c>
      <c r="X449">
        <v>465</v>
      </c>
      <c r="Y449">
        <v>455.9</v>
      </c>
      <c r="Z449">
        <v>470.2</v>
      </c>
      <c r="AA449">
        <v>455.9</v>
      </c>
      <c r="AB449">
        <v>470.2</v>
      </c>
      <c r="AC449" s="1">
        <f>(Table2[[#This Row],[Close Price]]/Table2[[#This Row],[Day Low]])-1</f>
        <v>-1.089087344805062E-3</v>
      </c>
      <c r="AD449" s="1">
        <f>(Table2[[#This Row],[Day High]]/Table2[[#This Row],[Close Price]])-1</f>
        <v>1.3955516790230993E-2</v>
      </c>
      <c r="AE449" s="1">
        <f>(Table2[[#This Row],[Close Price]]/Table2[[#This Row],[Current Week Low]])-1</f>
        <v>5.9223513928494675E-3</v>
      </c>
      <c r="AF449" s="1">
        <f>(Table2[[#This Row],[Current Week High]]/Table2[[#This Row],[Close Price]])-1</f>
        <v>2.5294374182293966E-2</v>
      </c>
      <c r="AG449" s="1">
        <f>(Table2[[#This Row],[Close Price]]/Table2[[#This Row],[Current Month Low]])-1</f>
        <v>5.9223513928494675E-3</v>
      </c>
      <c r="AH449" s="1">
        <f>(Table2[[#This Row],[Current Month High]]/Table2[[#This Row],[Close Price]])-1</f>
        <v>2.5294374182293966E-2</v>
      </c>
      <c r="AI449">
        <v>10.117749672917499</v>
      </c>
      <c r="AJ449">
        <v>55.431282833418003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0.09</v>
      </c>
      <c r="AM449" t="s">
        <v>3215</v>
      </c>
      <c r="AN449">
        <v>1.47</v>
      </c>
      <c r="AO449" t="s">
        <v>3215</v>
      </c>
      <c r="AP449">
        <v>-9.9623629257120008E-3</v>
      </c>
      <c r="AQ449">
        <f>(Table2[[#This Row],[Sharpe Ratio]]-AVERAGE(Table2[Sharpe Ratio]))/_xlfn.STDEV.P(Table2[Sharpe Ratio])</f>
        <v>-0.79414803728676886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512</v>
      </c>
      <c r="AT449">
        <f>_xlfn.RANK.AVG(Table2[[#This Row],[6M Return vs Nifty Z-Score]],Table2[6M Return vs Nifty Z-Score])</f>
        <v>218</v>
      </c>
      <c r="AU449">
        <f>_xlfn.RANK.AVG(Table2[[#This Row],[Sharpe Ratio Z-Score]],Table2[Sharpe Ratio Z-Score])</f>
        <v>577</v>
      </c>
      <c r="AV449">
        <f>(Table2[[#This Row],[Rank 1Y]]+Table2[[#This Row],[Rank 6M]]+Table2[[#This Row],[Rank Sharpe]])/3</f>
        <v>435.66666666666669</v>
      </c>
    </row>
    <row r="450" spans="1:48" x14ac:dyDescent="0.3">
      <c r="A450" t="s">
        <v>528</v>
      </c>
      <c r="B450" t="s">
        <v>529</v>
      </c>
      <c r="C450" t="s">
        <v>3169</v>
      </c>
      <c r="D450" t="s">
        <v>51</v>
      </c>
      <c r="E450">
        <v>41766.59569242</v>
      </c>
      <c r="F450">
        <v>338.35</v>
      </c>
      <c r="G450">
        <v>-19.0225450697796</v>
      </c>
      <c r="H450">
        <f>(Table2[[#This Row],[1Y Return vs Nifty]]-AVERAGE(Table2[1Y Return vs Nifty]))/_xlfn.STDEV.P(Table2[1Y Return vs Nifty])</f>
        <v>-0.72709873092027588</v>
      </c>
      <c r="I450">
        <v>3.7461774721702499</v>
      </c>
      <c r="J450">
        <f>(Table2[[#This Row],[1M Return vs Nifty]]-AVERAGE(Table2[1M Return vs Nifty]))/_xlfn.STDEV.P(Table2[1M Return vs Nifty])</f>
        <v>0.42724303797214286</v>
      </c>
      <c r="K450">
        <v>2.3082572339648801</v>
      </c>
      <c r="L450">
        <f>(Table2[[#This Row],[6M Return vs Nifty]]-AVERAGE(Table2[6M Return vs Nifty]))/_xlfn.STDEV.P(Table2[6M Return vs Nifty])</f>
        <v>-0.25797556155879026</v>
      </c>
      <c r="M450">
        <v>3.8730327973660099</v>
      </c>
      <c r="N450">
        <f>(Table2[[#This Row],[1W Return vs Nifty]]-AVERAGE(Table2[1W Return vs Nifty]))/_xlfn.STDEV.P(Table2[1W Return vs Nifty])</f>
        <v>0.67830691255814846</v>
      </c>
      <c r="O450">
        <v>327.64999999999998</v>
      </c>
      <c r="P450">
        <v>316.59928624437799</v>
      </c>
      <c r="Q450">
        <v>294.57921587629698</v>
      </c>
      <c r="R450">
        <v>62.5502721794766</v>
      </c>
      <c r="S450" s="1">
        <f>(Table2[[#This Row],[Close Price]]-Table2[[#This Row],[20D EMA]])/Table2[[#This Row],[20D EMA]]</f>
        <v>3.265679841294078E-2</v>
      </c>
      <c r="T450" s="1">
        <f>(Table2[[#This Row],[Close Price]]-Table2[[#This Row],[50D EMA]])/Table2[[#This Row],[50D EMA]]</f>
        <v>6.8701082727119597E-2</v>
      </c>
      <c r="U450" s="1">
        <f>(Table2[[#This Row],[Close Price]]-Table2[[#This Row],[200D EMA]])/Table2[[#This Row],[200D EMA]]</f>
        <v>0.14858748263517599</v>
      </c>
      <c r="V450">
        <v>1.2767919213988901</v>
      </c>
      <c r="W450">
        <v>330.65</v>
      </c>
      <c r="X450">
        <v>341.65</v>
      </c>
      <c r="Y450">
        <v>330.65</v>
      </c>
      <c r="Z450">
        <v>341.65</v>
      </c>
      <c r="AA450">
        <v>314.85000000000002</v>
      </c>
      <c r="AB450">
        <v>343</v>
      </c>
      <c r="AC450" s="1">
        <f>(Table2[[#This Row],[Close Price]]/Table2[[#This Row],[Day Low]])-1</f>
        <v>2.3287464085891552E-2</v>
      </c>
      <c r="AD450" s="1">
        <f>(Table2[[#This Row],[Day High]]/Table2[[#This Row],[Close Price]])-1</f>
        <v>9.7532141273828366E-3</v>
      </c>
      <c r="AE450" s="1">
        <f>(Table2[[#This Row],[Close Price]]/Table2[[#This Row],[Current Week Low]])-1</f>
        <v>2.3287464085891552E-2</v>
      </c>
      <c r="AF450" s="1">
        <f>(Table2[[#This Row],[Current Week High]]/Table2[[#This Row],[Close Price]])-1</f>
        <v>9.7532141273828366E-3</v>
      </c>
      <c r="AG450" s="1">
        <f>(Table2[[#This Row],[Close Price]]/Table2[[#This Row],[Current Month Low]])-1</f>
        <v>7.4638716849293241E-2</v>
      </c>
      <c r="AH450" s="1">
        <f>(Table2[[#This Row],[Current Month High]]/Table2[[#This Row],[Close Price]])-1</f>
        <v>1.374316536131226E-2</v>
      </c>
      <c r="AI450">
        <v>1.37431653613122</v>
      </c>
      <c r="AJ450">
        <v>42.553191489361701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0.08</v>
      </c>
      <c r="AM450" t="s">
        <v>3215</v>
      </c>
      <c r="AN450">
        <v>2.08</v>
      </c>
      <c r="AO450" t="s">
        <v>3215</v>
      </c>
      <c r="AP450">
        <v>6.0731032471128002E-2</v>
      </c>
      <c r="AQ450">
        <f>(Table2[[#This Row],[Sharpe Ratio]]-AVERAGE(Table2[Sharpe Ratio]))/_xlfn.STDEV.P(Table2[Sharpe Ratio])</f>
        <v>2.1397023984075853E-2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0.14187268203530101</v>
      </c>
      <c r="AS450">
        <f>_xlfn.RANK.AVG(Table2[[#This Row],[1Y Return vs Nifty Z-Score]],Table2[1Y Return vs Nifty Z-Score])</f>
        <v>562</v>
      </c>
      <c r="AT450">
        <f>_xlfn.RANK.AVG(Table2[[#This Row],[6M Return vs Nifty Z-Score]],Table2[6M Return vs Nifty Z-Score])</f>
        <v>405</v>
      </c>
      <c r="AU450">
        <f>_xlfn.RANK.AVG(Table2[[#This Row],[Sharpe Ratio Z-Score]],Table2[Sharpe Ratio Z-Score])</f>
        <v>341</v>
      </c>
      <c r="AV450">
        <f>(Table2[[#This Row],[Rank 1Y]]+Table2[[#This Row],[Rank 6M]]+Table2[[#This Row],[Rank Sharpe]])/3</f>
        <v>436</v>
      </c>
    </row>
    <row r="451" spans="1:48" x14ac:dyDescent="0.3">
      <c r="A451" t="s">
        <v>1151</v>
      </c>
      <c r="B451" t="s">
        <v>1152</v>
      </c>
      <c r="C451" t="s">
        <v>3173</v>
      </c>
      <c r="D451" t="s">
        <v>276</v>
      </c>
      <c r="E451">
        <v>11232.421284945</v>
      </c>
      <c r="F451">
        <v>2192.0500000000002</v>
      </c>
      <c r="G451">
        <v>17.840182395247201</v>
      </c>
      <c r="H451">
        <f>(Table2[[#This Row],[1Y Return vs Nifty]]-AVERAGE(Table2[1Y Return vs Nifty]))/_xlfn.STDEV.P(Table2[1Y Return vs Nifty])</f>
        <v>-0.10836379001942835</v>
      </c>
      <c r="I451">
        <v>3.0173477147001702</v>
      </c>
      <c r="J451">
        <f>(Table2[[#This Row],[1M Return vs Nifty]]-AVERAGE(Table2[1M Return vs Nifty]))/_xlfn.STDEV.P(Table2[1M Return vs Nifty])</f>
        <v>0.35962061992970301</v>
      </c>
      <c r="K451">
        <v>10.6549807116872</v>
      </c>
      <c r="L451">
        <f>(Table2[[#This Row],[6M Return vs Nifty]]-AVERAGE(Table2[6M Return vs Nifty]))/_xlfn.STDEV.P(Table2[6M Return vs Nifty])</f>
        <v>3.2850557395051865E-3</v>
      </c>
      <c r="M451">
        <v>3.69442460579794</v>
      </c>
      <c r="N451">
        <f>(Table2[[#This Row],[1W Return vs Nifty]]-AVERAGE(Table2[1W Return vs Nifty]))/_xlfn.STDEV.P(Table2[1W Return vs Nifty])</f>
        <v>0.64327418248121848</v>
      </c>
      <c r="O451">
        <v>2155.06</v>
      </c>
      <c r="P451">
        <v>2108.6741101992302</v>
      </c>
      <c r="Q451">
        <v>1895.91779030565</v>
      </c>
      <c r="R451">
        <v>60.956592209260499</v>
      </c>
      <c r="S451" s="1">
        <f>(Table2[[#This Row],[Close Price]]-Table2[[#This Row],[20D EMA]])/Table2[[#This Row],[20D EMA]]</f>
        <v>1.7164255287555909E-2</v>
      </c>
      <c r="T451" s="1">
        <f>(Table2[[#This Row],[Close Price]]-Table2[[#This Row],[50D EMA]])/Table2[[#This Row],[50D EMA]]</f>
        <v>3.9539485687948489E-2</v>
      </c>
      <c r="U451" s="1">
        <f>(Table2[[#This Row],[Close Price]]-Table2[[#This Row],[200D EMA]])/Table2[[#This Row],[200D EMA]]</f>
        <v>0.15619464683993989</v>
      </c>
      <c r="V451">
        <v>0.79649522973036901</v>
      </c>
      <c r="W451">
        <v>2164.5500000000002</v>
      </c>
      <c r="X451">
        <v>2208.15</v>
      </c>
      <c r="Y451">
        <v>2164.5500000000002</v>
      </c>
      <c r="Z451">
        <v>2208.15</v>
      </c>
      <c r="AA451">
        <v>2082.25</v>
      </c>
      <c r="AB451">
        <v>2222</v>
      </c>
      <c r="AC451" s="1">
        <f>(Table2[[#This Row],[Close Price]]/Table2[[#This Row],[Day Low]])-1</f>
        <v>1.2704719225705041E-2</v>
      </c>
      <c r="AD451" s="1">
        <f>(Table2[[#This Row],[Day High]]/Table2[[#This Row],[Close Price]])-1</f>
        <v>7.3447229762093613E-3</v>
      </c>
      <c r="AE451" s="1">
        <f>(Table2[[#This Row],[Close Price]]/Table2[[#This Row],[Current Week Low]])-1</f>
        <v>1.2704719225705041E-2</v>
      </c>
      <c r="AF451" s="1">
        <f>(Table2[[#This Row],[Current Week High]]/Table2[[#This Row],[Close Price]])-1</f>
        <v>7.3447229762093613E-3</v>
      </c>
      <c r="AG451" s="1">
        <f>(Table2[[#This Row],[Close Price]]/Table2[[#This Row],[Current Month Low]])-1</f>
        <v>5.2731420338576251E-2</v>
      </c>
      <c r="AH451" s="1">
        <f>(Table2[[#This Row],[Current Month High]]/Table2[[#This Row],[Close Price]])-1</f>
        <v>1.3663009511644342E-2</v>
      </c>
      <c r="AI451">
        <v>1.36630095116443</v>
      </c>
      <c r="AJ451">
        <v>61.174221535972897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-0.06</v>
      </c>
      <c r="AM451" t="s">
        <v>3214</v>
      </c>
      <c r="AN451">
        <v>0.73</v>
      </c>
      <c r="AO451" t="s">
        <v>3215</v>
      </c>
      <c r="AP451">
        <v>-5.9768322050811999E-2</v>
      </c>
      <c r="AQ451">
        <f>(Table2[[#This Row],[Sharpe Ratio]]-AVERAGE(Table2[Sharpe Ratio]))/_xlfn.STDEV.P(Table2[Sharpe Ratio])</f>
        <v>-1.3687279362761522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-0.47091186814515384</v>
      </c>
      <c r="AS451">
        <f>_xlfn.RANK.AVG(Table2[[#This Row],[1Y Return vs Nifty Z-Score]],Table2[1Y Return vs Nifty Z-Score])</f>
        <v>327</v>
      </c>
      <c r="AT451">
        <f>_xlfn.RANK.AVG(Table2[[#This Row],[6M Return vs Nifty Z-Score]],Table2[6M Return vs Nifty Z-Score])</f>
        <v>315</v>
      </c>
      <c r="AU451">
        <f>_xlfn.RANK.AVG(Table2[[#This Row],[Sharpe Ratio Z-Score]],Table2[Sharpe Ratio Z-Score])</f>
        <v>669</v>
      </c>
      <c r="AV451">
        <f>(Table2[[#This Row],[Rank 1Y]]+Table2[[#This Row],[Rank 6M]]+Table2[[#This Row],[Rank Sharpe]])/3</f>
        <v>437</v>
      </c>
    </row>
    <row r="452" spans="1:48" x14ac:dyDescent="0.3">
      <c r="A452" t="s">
        <v>520</v>
      </c>
      <c r="B452" t="s">
        <v>521</v>
      </c>
      <c r="C452" t="s">
        <v>3169</v>
      </c>
      <c r="D452" t="s">
        <v>34</v>
      </c>
      <c r="E452">
        <v>42693.601669531003</v>
      </c>
      <c r="F452">
        <v>60.29</v>
      </c>
      <c r="G452">
        <v>-9.6332031455540008</v>
      </c>
      <c r="H452">
        <f>(Table2[[#This Row],[1Y Return vs Nifty]]-AVERAGE(Table2[1Y Return vs Nifty]))/_xlfn.STDEV.P(Table2[1Y Return vs Nifty])</f>
        <v>-0.56950013960346946</v>
      </c>
      <c r="I452">
        <v>-6.53498301183813</v>
      </c>
      <c r="J452">
        <f>(Table2[[#This Row],[1M Return vs Nifty]]-AVERAGE(Table2[1M Return vs Nifty]))/_xlfn.STDEV.P(Table2[1M Return vs Nifty])</f>
        <v>-0.52666550525795419</v>
      </c>
      <c r="K452">
        <v>-23.063979446383399</v>
      </c>
      <c r="L452">
        <f>(Table2[[#This Row],[6M Return vs Nifty]]-AVERAGE(Table2[6M Return vs Nifty]))/_xlfn.STDEV.P(Table2[6M Return vs Nifty])</f>
        <v>-1.0521514121232234</v>
      </c>
      <c r="M452">
        <v>1.9182056896369899</v>
      </c>
      <c r="N452">
        <f>(Table2[[#This Row],[1W Return vs Nifty]]-AVERAGE(Table2[1W Return vs Nifty]))/_xlfn.STDEV.P(Table2[1W Return vs Nifty])</f>
        <v>0.29488143911878101</v>
      </c>
      <c r="O452">
        <v>60.48</v>
      </c>
      <c r="P452">
        <v>61.755674255797302</v>
      </c>
      <c r="Q452">
        <v>58.861287244973802</v>
      </c>
      <c r="R452">
        <v>50.104645279962099</v>
      </c>
      <c r="S452" s="1">
        <f>(Table2[[#This Row],[Close Price]]-Table2[[#This Row],[20D EMA]])/Table2[[#This Row],[20D EMA]]</f>
        <v>-3.1415343915343541E-3</v>
      </c>
      <c r="T452" s="1">
        <f>(Table2[[#This Row],[Close Price]]-Table2[[#This Row],[50D EMA]])/Table2[[#This Row],[50D EMA]]</f>
        <v>-2.3733434594631009E-2</v>
      </c>
      <c r="U452" s="1">
        <f>(Table2[[#This Row],[Close Price]]-Table2[[#This Row],[200D EMA]])/Table2[[#This Row],[200D EMA]]</f>
        <v>2.4272536702774804E-2</v>
      </c>
      <c r="V452">
        <v>0.90560907789874401</v>
      </c>
      <c r="W452">
        <v>59.3</v>
      </c>
      <c r="X452">
        <v>61.08</v>
      </c>
      <c r="Y452">
        <v>59.3</v>
      </c>
      <c r="Z452">
        <v>61.08</v>
      </c>
      <c r="AA452">
        <v>57.4</v>
      </c>
      <c r="AB452">
        <v>63.45</v>
      </c>
      <c r="AC452" s="1">
        <f>(Table2[[#This Row],[Close Price]]/Table2[[#This Row],[Day Low]])-1</f>
        <v>1.669477234401362E-2</v>
      </c>
      <c r="AD452" s="1">
        <f>(Table2[[#This Row],[Day High]]/Table2[[#This Row],[Close Price]])-1</f>
        <v>1.3103333886216539E-2</v>
      </c>
      <c r="AE452" s="1">
        <f>(Table2[[#This Row],[Close Price]]/Table2[[#This Row],[Current Week Low]])-1</f>
        <v>1.669477234401362E-2</v>
      </c>
      <c r="AF452" s="1">
        <f>(Table2[[#This Row],[Current Week High]]/Table2[[#This Row],[Close Price]])-1</f>
        <v>1.3103333886216539E-2</v>
      </c>
      <c r="AG452" s="1">
        <f>(Table2[[#This Row],[Close Price]]/Table2[[#This Row],[Current Month Low]])-1</f>
        <v>5.0348432055749237E-2</v>
      </c>
      <c r="AH452" s="1">
        <f>(Table2[[#This Row],[Current Month High]]/Table2[[#This Row],[Close Price]])-1</f>
        <v>5.2413335544866602E-2</v>
      </c>
      <c r="AI452">
        <v>21.910764637585</v>
      </c>
      <c r="AJ452">
        <v>55.989650711513498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-0.06</v>
      </c>
      <c r="AM452" t="s">
        <v>3214</v>
      </c>
      <c r="AN452">
        <v>2.67</v>
      </c>
      <c r="AO452" t="s">
        <v>3215</v>
      </c>
      <c r="AP452">
        <v>0.124130827766558</v>
      </c>
      <c r="AQ452">
        <f>(Table2[[#This Row],[Sharpe Ratio]]-AVERAGE(Table2[Sharpe Ratio]))/_xlfn.STDEV.P(Table2[Sharpe Ratio])</f>
        <v>0.75280042664312685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497</v>
      </c>
      <c r="AT452">
        <f>_xlfn.RANK.AVG(Table2[[#This Row],[6M Return vs Nifty Z-Score]],Table2[6M Return vs Nifty Z-Score])</f>
        <v>658</v>
      </c>
      <c r="AU452">
        <f>_xlfn.RANK.AVG(Table2[[#This Row],[Sharpe Ratio Z-Score]],Table2[Sharpe Ratio Z-Score])</f>
        <v>159</v>
      </c>
      <c r="AV452">
        <f>(Table2[[#This Row],[Rank 1Y]]+Table2[[#This Row],[Rank 6M]]+Table2[[#This Row],[Rank Sharpe]])/3</f>
        <v>438</v>
      </c>
    </row>
    <row r="453" spans="1:48" x14ac:dyDescent="0.3">
      <c r="A453" t="s">
        <v>560</v>
      </c>
      <c r="B453" t="s">
        <v>561</v>
      </c>
      <c r="C453" t="s">
        <v>3169</v>
      </c>
      <c r="D453" t="s">
        <v>43</v>
      </c>
      <c r="E453">
        <v>37978.160000000003</v>
      </c>
      <c r="F453">
        <v>230.45</v>
      </c>
      <c r="G453">
        <v>33.884455506968301</v>
      </c>
      <c r="H453">
        <f>(Table2[[#This Row],[1Y Return vs Nifty]]-AVERAGE(Table2[1Y Return vs Nifty]))/_xlfn.STDEV.P(Table2[1Y Return vs Nifty])</f>
        <v>0.16093674898697355</v>
      </c>
      <c r="I453">
        <v>-13.7496709227684</v>
      </c>
      <c r="J453">
        <f>(Table2[[#This Row],[1M Return vs Nifty]]-AVERAGE(Table2[1M Return vs Nifty]))/_xlfn.STDEV.P(Table2[1M Return vs Nifty])</f>
        <v>-1.1960600201748246</v>
      </c>
      <c r="K453">
        <v>-19.483311748434399</v>
      </c>
      <c r="L453">
        <f>(Table2[[#This Row],[6M Return vs Nifty]]-AVERAGE(Table2[6M Return vs Nifty]))/_xlfn.STDEV.P(Table2[6M Return vs Nifty])</f>
        <v>-0.94007300727333598</v>
      </c>
      <c r="M453">
        <v>-0.31307273908488198</v>
      </c>
      <c r="N453">
        <f>(Table2[[#This Row],[1W Return vs Nifty]]-AVERAGE(Table2[1W Return vs Nifty]))/_xlfn.STDEV.P(Table2[1W Return vs Nifty])</f>
        <v>-0.14276800032531642</v>
      </c>
      <c r="O453">
        <v>241.75</v>
      </c>
      <c r="P453">
        <v>249.32331591392301</v>
      </c>
      <c r="Q453">
        <v>233.16760770078901</v>
      </c>
      <c r="R453">
        <v>31.247438532223399</v>
      </c>
      <c r="S453" s="1">
        <f>(Table2[[#This Row],[Close Price]]-Table2[[#This Row],[20D EMA]])/Table2[[#This Row],[20D EMA]]</f>
        <v>-4.6742502585315454E-2</v>
      </c>
      <c r="T453" s="1">
        <f>(Table2[[#This Row],[Close Price]]-Table2[[#This Row],[50D EMA]])/Table2[[#This Row],[50D EMA]]</f>
        <v>-7.5698158612806557E-2</v>
      </c>
      <c r="U453" s="1">
        <f>(Table2[[#This Row],[Close Price]]-Table2[[#This Row],[200D EMA]])/Table2[[#This Row],[200D EMA]]</f>
        <v>-1.1655168261092131E-2</v>
      </c>
      <c r="V453">
        <v>0.28381190632029502</v>
      </c>
      <c r="W453">
        <v>229.3</v>
      </c>
      <c r="X453">
        <v>233.45</v>
      </c>
      <c r="Y453">
        <v>229.3</v>
      </c>
      <c r="Z453">
        <v>233.45</v>
      </c>
      <c r="AA453">
        <v>226.65</v>
      </c>
      <c r="AB453">
        <v>271.35000000000002</v>
      </c>
      <c r="AC453" s="1">
        <f>(Table2[[#This Row],[Close Price]]/Table2[[#This Row],[Day Low]])-1</f>
        <v>5.0152638464893151E-3</v>
      </c>
      <c r="AD453" s="1">
        <f>(Table2[[#This Row],[Day High]]/Table2[[#This Row],[Close Price]])-1</f>
        <v>1.3018008244738644E-2</v>
      </c>
      <c r="AE453" s="1">
        <f>(Table2[[#This Row],[Close Price]]/Table2[[#This Row],[Current Week Low]])-1</f>
        <v>5.0152638464893151E-3</v>
      </c>
      <c r="AF453" s="1">
        <f>(Table2[[#This Row],[Current Week High]]/Table2[[#This Row],[Close Price]])-1</f>
        <v>1.3018008244738644E-2</v>
      </c>
      <c r="AG453" s="1">
        <f>(Table2[[#This Row],[Close Price]]/Table2[[#This Row],[Current Month Low]])-1</f>
        <v>1.6765938671961189E-2</v>
      </c>
      <c r="AH453" s="1">
        <f>(Table2[[#This Row],[Current Month High]]/Table2[[#This Row],[Close Price]])-1</f>
        <v>0.17747884573660255</v>
      </c>
      <c r="AI453">
        <v>40.8982425688869</v>
      </c>
      <c r="AJ453">
        <v>77.1329746348962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-0.23</v>
      </c>
      <c r="AM453" t="s">
        <v>3214</v>
      </c>
      <c r="AN453">
        <v>-5.8</v>
      </c>
      <c r="AO453" t="s">
        <v>3214</v>
      </c>
      <c r="AP453">
        <v>2.6900566815558E-2</v>
      </c>
      <c r="AQ453">
        <f>(Table2[[#This Row],[Sharpe Ratio]]-AVERAGE(Table2[Sharpe Ratio]))/_xlfn.STDEV.P(Table2[Sharpe Ratio])</f>
        <v>-0.36888369504227791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251</v>
      </c>
      <c r="AT453">
        <f>_xlfn.RANK.AVG(Table2[[#This Row],[6M Return vs Nifty Z-Score]],Table2[6M Return vs Nifty Z-Score])</f>
        <v>628</v>
      </c>
      <c r="AU453">
        <f>_xlfn.RANK.AVG(Table2[[#This Row],[Sharpe Ratio Z-Score]],Table2[Sharpe Ratio Z-Score])</f>
        <v>435</v>
      </c>
      <c r="AV453">
        <f>(Table2[[#This Row],[Rank 1Y]]+Table2[[#This Row],[Rank 6M]]+Table2[[#This Row],[Rank Sharpe]])/3</f>
        <v>438</v>
      </c>
    </row>
    <row r="454" spans="1:48" x14ac:dyDescent="0.3">
      <c r="A454" t="s">
        <v>193</v>
      </c>
      <c r="B454" t="s">
        <v>194</v>
      </c>
      <c r="C454" t="s">
        <v>3171</v>
      </c>
      <c r="D454" t="s">
        <v>195</v>
      </c>
      <c r="E454">
        <v>142534.24353663999</v>
      </c>
      <c r="F454">
        <v>1393.4</v>
      </c>
      <c r="G454">
        <v>8.9052054138032997</v>
      </c>
      <c r="H454">
        <f>(Table2[[#This Row],[1Y Return vs Nifty]]-AVERAGE(Table2[1Y Return vs Nifty]))/_xlfn.STDEV.P(Table2[1Y Return vs Nifty])</f>
        <v>-0.25833593898233759</v>
      </c>
      <c r="I454">
        <v>-8.0622764323168497</v>
      </c>
      <c r="J454">
        <f>(Table2[[#This Row],[1M Return vs Nifty]]-AVERAGE(Table2[1M Return vs Nifty]))/_xlfn.STDEV.P(Table2[1M Return vs Nifty])</f>
        <v>-0.66837112731101611</v>
      </c>
      <c r="K454">
        <v>-2.1675470203407001</v>
      </c>
      <c r="L454">
        <f>(Table2[[#This Row],[6M Return vs Nifty]]-AVERAGE(Table2[6M Return vs Nifty]))/_xlfn.STDEV.P(Table2[6M Return vs Nifty])</f>
        <v>-0.39807261706892555</v>
      </c>
      <c r="M454">
        <v>-4.5391035071108501</v>
      </c>
      <c r="N454">
        <f>(Table2[[#This Row],[1W Return vs Nifty]]-AVERAGE(Table2[1W Return vs Nifty]))/_xlfn.STDEV.P(Table2[1W Return vs Nifty])</f>
        <v>-0.97167396423028785</v>
      </c>
      <c r="O454">
        <v>1441.96</v>
      </c>
      <c r="P454">
        <v>1438.0986959815</v>
      </c>
      <c r="Q454">
        <v>1312.5155714062701</v>
      </c>
      <c r="R454">
        <v>27.303270297926399</v>
      </c>
      <c r="S454" s="1">
        <f>(Table2[[#This Row],[Close Price]]-Table2[[#This Row],[20D EMA]])/Table2[[#This Row],[20D EMA]]</f>
        <v>-3.3676384920524806E-2</v>
      </c>
      <c r="T454" s="1">
        <f>(Table2[[#This Row],[Close Price]]-Table2[[#This Row],[50D EMA]])/Table2[[#This Row],[50D EMA]]</f>
        <v>-3.1081799953231379E-2</v>
      </c>
      <c r="U454" s="1">
        <f>(Table2[[#This Row],[Close Price]]-Table2[[#This Row],[200D EMA]])/Table2[[#This Row],[200D EMA]]</f>
        <v>6.1625500188975238E-2</v>
      </c>
      <c r="V454">
        <v>1.3024841543249399</v>
      </c>
      <c r="W454">
        <v>1377</v>
      </c>
      <c r="X454">
        <v>1407</v>
      </c>
      <c r="Y454">
        <v>1377</v>
      </c>
      <c r="Z454">
        <v>1407</v>
      </c>
      <c r="AA454">
        <v>1343.55</v>
      </c>
      <c r="AB454">
        <v>1541.85</v>
      </c>
      <c r="AC454" s="1">
        <f>(Table2[[#This Row],[Close Price]]/Table2[[#This Row],[Day Low]])-1</f>
        <v>1.1909949164851108E-2</v>
      </c>
      <c r="AD454" s="1">
        <f>(Table2[[#This Row],[Day High]]/Table2[[#This Row],[Close Price]])-1</f>
        <v>9.760298550308466E-3</v>
      </c>
      <c r="AE454" s="1">
        <f>(Table2[[#This Row],[Close Price]]/Table2[[#This Row],[Current Week Low]])-1</f>
        <v>1.1909949164851108E-2</v>
      </c>
      <c r="AF454" s="1">
        <f>(Table2[[#This Row],[Current Week High]]/Table2[[#This Row],[Close Price]])-1</f>
        <v>9.760298550308466E-3</v>
      </c>
      <c r="AG454" s="1">
        <f>(Table2[[#This Row],[Close Price]]/Table2[[#This Row],[Current Month Low]])-1</f>
        <v>3.7103196754865841E-2</v>
      </c>
      <c r="AH454" s="1">
        <f>(Table2[[#This Row],[Current Month High]]/Table2[[#This Row],[Close Price]])-1</f>
        <v>0.10653796469068455</v>
      </c>
      <c r="AI454">
        <v>10.6537964690684</v>
      </c>
      <c r="AJ454">
        <v>45.176078349656201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-0.12</v>
      </c>
      <c r="AM454" t="s">
        <v>3214</v>
      </c>
      <c r="AN454">
        <v>-7.93</v>
      </c>
      <c r="AO454" t="s">
        <v>3214</v>
      </c>
      <c r="AP454">
        <v>5.8875963875910002E-3</v>
      </c>
      <c r="AQ454">
        <f>(Table2[[#This Row],[Sharpe Ratio]]-AVERAGE(Table2[Sharpe Ratio]))/_xlfn.STDEV.P(Table2[Sharpe Ratio])</f>
        <v>-0.61129706561189723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-2.9077507132044644</v>
      </c>
      <c r="AS454">
        <f>_xlfn.RANK.AVG(Table2[[#This Row],[1Y Return vs Nifty Z-Score]],Table2[1Y Return vs Nifty Z-Score])</f>
        <v>376</v>
      </c>
      <c r="AT454">
        <f>_xlfn.RANK.AVG(Table2[[#This Row],[6M Return vs Nifty Z-Score]],Table2[6M Return vs Nifty Z-Score])</f>
        <v>455</v>
      </c>
      <c r="AU454">
        <f>_xlfn.RANK.AVG(Table2[[#This Row],[Sharpe Ratio Z-Score]],Table2[Sharpe Ratio Z-Score])</f>
        <v>484</v>
      </c>
      <c r="AV454">
        <f>(Table2[[#This Row],[Rank 1Y]]+Table2[[#This Row],[Rank 6M]]+Table2[[#This Row],[Rank Sharpe]])/3</f>
        <v>438.33333333333331</v>
      </c>
    </row>
    <row r="455" spans="1:48" x14ac:dyDescent="0.3">
      <c r="A455" t="s">
        <v>853</v>
      </c>
      <c r="B455" t="s">
        <v>854</v>
      </c>
      <c r="C455" t="s">
        <v>3180</v>
      </c>
      <c r="D455" t="s">
        <v>428</v>
      </c>
      <c r="E455">
        <v>19468.058008979999</v>
      </c>
      <c r="F455">
        <v>8204.7000000000007</v>
      </c>
      <c r="G455">
        <v>-10.945699001509899</v>
      </c>
      <c r="H455">
        <f>(Table2[[#This Row],[1Y Return vs Nifty]]-AVERAGE(Table2[1Y Return vs Nifty]))/_xlfn.STDEV.P(Table2[1Y Return vs Nifty])</f>
        <v>-0.59153017106649508</v>
      </c>
      <c r="I455">
        <v>-3.1526770614186499</v>
      </c>
      <c r="J455">
        <f>(Table2[[#This Row],[1M Return vs Nifty]]-AVERAGE(Table2[1M Return vs Nifty]))/_xlfn.STDEV.P(Table2[1M Return vs Nifty])</f>
        <v>-0.21284776581680939</v>
      </c>
      <c r="K455">
        <v>18.006444222432599</v>
      </c>
      <c r="L455">
        <f>(Table2[[#This Row],[6M Return vs Nifty]]-AVERAGE(Table2[6M Return vs Nifty]))/_xlfn.STDEV.P(Table2[6M Return vs Nifty])</f>
        <v>0.23339306159228201</v>
      </c>
      <c r="M455">
        <v>-1.7198044337521901</v>
      </c>
      <c r="N455">
        <f>(Table2[[#This Row],[1W Return vs Nifty]]-AVERAGE(Table2[1W Return vs Nifty]))/_xlfn.STDEV.P(Table2[1W Return vs Nifty])</f>
        <v>-0.41868844561553248</v>
      </c>
      <c r="O455">
        <v>8228.7199999999993</v>
      </c>
      <c r="P455">
        <v>8123.4239051763197</v>
      </c>
      <c r="Q455">
        <v>7458.4113835612397</v>
      </c>
      <c r="R455">
        <v>48.518492694285001</v>
      </c>
      <c r="S455" s="1">
        <f>(Table2[[#This Row],[Close Price]]-Table2[[#This Row],[20D EMA]])/Table2[[#This Row],[20D EMA]]</f>
        <v>-2.9190445172516039E-3</v>
      </c>
      <c r="T455" s="1">
        <f>(Table2[[#This Row],[Close Price]]-Table2[[#This Row],[50D EMA]])/Table2[[#This Row],[50D EMA]]</f>
        <v>1.0005152479103191E-2</v>
      </c>
      <c r="U455" s="1">
        <f>(Table2[[#This Row],[Close Price]]-Table2[[#This Row],[200D EMA]])/Table2[[#This Row],[200D EMA]]</f>
        <v>0.10005999643350637</v>
      </c>
      <c r="V455">
        <v>3.7084288231354501</v>
      </c>
      <c r="W455">
        <v>8085</v>
      </c>
      <c r="X455">
        <v>8240</v>
      </c>
      <c r="Y455">
        <v>8085</v>
      </c>
      <c r="Z455">
        <v>8240</v>
      </c>
      <c r="AA455">
        <v>7958.1</v>
      </c>
      <c r="AB455">
        <v>9488.7000000000007</v>
      </c>
      <c r="AC455" s="1">
        <f>(Table2[[#This Row],[Close Price]]/Table2[[#This Row],[Day Low]])-1</f>
        <v>1.4805194805194821E-2</v>
      </c>
      <c r="AD455" s="1">
        <f>(Table2[[#This Row],[Day High]]/Table2[[#This Row],[Close Price]])-1</f>
        <v>4.3024120321277781E-3</v>
      </c>
      <c r="AE455" s="1">
        <f>(Table2[[#This Row],[Close Price]]/Table2[[#This Row],[Current Week Low]])-1</f>
        <v>1.4805194805194821E-2</v>
      </c>
      <c r="AF455" s="1">
        <f>(Table2[[#This Row],[Current Week High]]/Table2[[#This Row],[Close Price]])-1</f>
        <v>4.3024120321277781E-3</v>
      </c>
      <c r="AG455" s="1">
        <f>(Table2[[#This Row],[Close Price]]/Table2[[#This Row],[Current Month Low]])-1</f>
        <v>3.0987295962604078E-2</v>
      </c>
      <c r="AH455" s="1">
        <f>(Table2[[#This Row],[Current Month High]]/Table2[[#This Row],[Close Price]])-1</f>
        <v>0.15649566711762763</v>
      </c>
      <c r="AI455">
        <v>15.6495667117627</v>
      </c>
      <c r="AJ455">
        <v>49.540699157948403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-0.08</v>
      </c>
      <c r="AM455" t="s">
        <v>3214</v>
      </c>
      <c r="AN455">
        <v>0.27</v>
      </c>
      <c r="AO455" t="s">
        <v>3215</v>
      </c>
      <c r="AP455">
        <v>-6.6436061085990003E-3</v>
      </c>
      <c r="AQ455">
        <f>(Table2[[#This Row],[Sharpe Ratio]]-AVERAGE(Table2[Sharpe Ratio]))/_xlfn.STDEV.P(Table2[Sharpe Ratio])</f>
        <v>-0.75586163561428044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-1.7455349565208351</v>
      </c>
      <c r="AS455">
        <f>_xlfn.RANK.AVG(Table2[[#This Row],[1Y Return vs Nifty Z-Score]],Table2[1Y Return vs Nifty Z-Score])</f>
        <v>509</v>
      </c>
      <c r="AT455">
        <f>_xlfn.RANK.AVG(Table2[[#This Row],[6M Return vs Nifty Z-Score]],Table2[6M Return vs Nifty Z-Score])</f>
        <v>239</v>
      </c>
      <c r="AU455">
        <f>_xlfn.RANK.AVG(Table2[[#This Row],[Sharpe Ratio Z-Score]],Table2[Sharpe Ratio Z-Score])</f>
        <v>568</v>
      </c>
      <c r="AV455">
        <f>(Table2[[#This Row],[Rank 1Y]]+Table2[[#This Row],[Rank 6M]]+Table2[[#This Row],[Rank Sharpe]])/3</f>
        <v>438.66666666666669</v>
      </c>
    </row>
    <row r="456" spans="1:48" x14ac:dyDescent="0.3">
      <c r="A456" t="s">
        <v>1305</v>
      </c>
      <c r="B456" t="s">
        <v>1306</v>
      </c>
      <c r="C456" t="s">
        <v>3175</v>
      </c>
      <c r="D456" t="s">
        <v>187</v>
      </c>
      <c r="E456">
        <v>8967.7977480000009</v>
      </c>
      <c r="F456">
        <v>586.95000000000005</v>
      </c>
      <c r="G456">
        <v>-15.168926827855801</v>
      </c>
      <c r="H456">
        <f>(Table2[[#This Row],[1Y Return vs Nifty]]-AVERAGE(Table2[1Y Return vs Nifty]))/_xlfn.STDEV.P(Table2[1Y Return vs Nifty])</f>
        <v>-0.66241636965351125</v>
      </c>
      <c r="I456">
        <v>3.3755686443005199</v>
      </c>
      <c r="J456">
        <f>(Table2[[#This Row],[1M Return vs Nifty]]-AVERAGE(Table2[1M Return vs Nifty]))/_xlfn.STDEV.P(Table2[1M Return vs Nifty])</f>
        <v>0.39285714081089212</v>
      </c>
      <c r="K456">
        <v>-1.0327309678576599</v>
      </c>
      <c r="L456">
        <f>(Table2[[#This Row],[6M Return vs Nifty]]-AVERAGE(Table2[6M Return vs Nifty]))/_xlfn.STDEV.P(Table2[6M Return vs Nifty])</f>
        <v>-0.36255176350488255</v>
      </c>
      <c r="M456">
        <v>1.2035780857559799</v>
      </c>
      <c r="N456">
        <f>(Table2[[#This Row],[1W Return vs Nifty]]-AVERAGE(Table2[1W Return vs Nifty]))/_xlfn.STDEV.P(Table2[1W Return vs Nifty])</f>
        <v>0.15471230279590772</v>
      </c>
      <c r="O456">
        <v>573</v>
      </c>
      <c r="P456">
        <v>579.52250154942305</v>
      </c>
      <c r="Q456">
        <v>551.15886920197397</v>
      </c>
      <c r="R456">
        <v>60.6084897323653</v>
      </c>
      <c r="S456" s="1">
        <f>(Table2[[#This Row],[Close Price]]-Table2[[#This Row],[20D EMA]])/Table2[[#This Row],[20D EMA]]</f>
        <v>2.4345549738219976E-2</v>
      </c>
      <c r="T456" s="1">
        <f>(Table2[[#This Row],[Close Price]]-Table2[[#This Row],[50D EMA]])/Table2[[#This Row],[50D EMA]]</f>
        <v>1.2816583360816329E-2</v>
      </c>
      <c r="U456" s="1">
        <f>(Table2[[#This Row],[Close Price]]-Table2[[#This Row],[200D EMA]])/Table2[[#This Row],[200D EMA]]</f>
        <v>6.4937956727156104E-2</v>
      </c>
      <c r="V456">
        <v>0.75489501684719496</v>
      </c>
      <c r="W456">
        <v>567.54999999999995</v>
      </c>
      <c r="X456">
        <v>588.4</v>
      </c>
      <c r="Y456">
        <v>567.54999999999995</v>
      </c>
      <c r="Z456">
        <v>588.4</v>
      </c>
      <c r="AA456">
        <v>541</v>
      </c>
      <c r="AB456">
        <v>595.29999999999995</v>
      </c>
      <c r="AC456" s="1">
        <f>(Table2[[#This Row],[Close Price]]/Table2[[#This Row],[Day Low]])-1</f>
        <v>3.4182010395560125E-2</v>
      </c>
      <c r="AD456" s="1">
        <f>(Table2[[#This Row],[Day High]]/Table2[[#This Row],[Close Price]])-1</f>
        <v>2.4703978192348597E-3</v>
      </c>
      <c r="AE456" s="1">
        <f>(Table2[[#This Row],[Close Price]]/Table2[[#This Row],[Current Week Low]])-1</f>
        <v>3.4182010395560125E-2</v>
      </c>
      <c r="AF456" s="1">
        <f>(Table2[[#This Row],[Current Week High]]/Table2[[#This Row],[Close Price]])-1</f>
        <v>2.4703978192348597E-3</v>
      </c>
      <c r="AG456" s="1">
        <f>(Table2[[#This Row],[Close Price]]/Table2[[#This Row],[Current Month Low]])-1</f>
        <v>8.4935304990757965E-2</v>
      </c>
      <c r="AH456" s="1">
        <f>(Table2[[#This Row],[Current Month High]]/Table2[[#This Row],[Close Price]])-1</f>
        <v>1.4226083993525762E-2</v>
      </c>
      <c r="AI456">
        <v>20.589488031348399</v>
      </c>
      <c r="AJ456">
        <v>35.554272517321003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-0.18</v>
      </c>
      <c r="AM456" t="s">
        <v>3214</v>
      </c>
      <c r="AN456">
        <v>4.3</v>
      </c>
      <c r="AO456" t="s">
        <v>3215</v>
      </c>
      <c r="AP456">
        <v>6.2733757409275004E-2</v>
      </c>
      <c r="AQ456">
        <f>(Table2[[#This Row],[Sharpe Ratio]]-AVERAGE(Table2[Sharpe Ratio]))/_xlfn.STDEV.P(Table2[Sharpe Ratio])</f>
        <v>4.4501196915947144E-2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545</v>
      </c>
      <c r="AT456">
        <f>_xlfn.RANK.AVG(Table2[[#This Row],[6M Return vs Nifty Z-Score]],Table2[6M Return vs Nifty Z-Score])</f>
        <v>441</v>
      </c>
      <c r="AU456">
        <f>_xlfn.RANK.AVG(Table2[[#This Row],[Sharpe Ratio Z-Score]],Table2[Sharpe Ratio Z-Score])</f>
        <v>332</v>
      </c>
      <c r="AV456">
        <f>(Table2[[#This Row],[Rank 1Y]]+Table2[[#This Row],[Rank 6M]]+Table2[[#This Row],[Rank Sharpe]])/3</f>
        <v>439.33333333333331</v>
      </c>
    </row>
    <row r="457" spans="1:48" x14ac:dyDescent="0.3">
      <c r="A457" t="s">
        <v>175</v>
      </c>
      <c r="B457" t="s">
        <v>176</v>
      </c>
      <c r="C457" t="s">
        <v>3177</v>
      </c>
      <c r="D457" t="s">
        <v>80</v>
      </c>
      <c r="E457">
        <v>155804.87560088999</v>
      </c>
      <c r="F457">
        <v>632.54999999999995</v>
      </c>
      <c r="G457">
        <v>14.924670827868299</v>
      </c>
      <c r="H457">
        <f>(Table2[[#This Row],[1Y Return vs Nifty]]-AVERAGE(Table2[1Y Return vs Nifty]))/_xlfn.STDEV.P(Table2[1Y Return vs Nifty])</f>
        <v>-0.157300181908753</v>
      </c>
      <c r="I457">
        <v>0.95380747665582699</v>
      </c>
      <c r="J457">
        <f>(Table2[[#This Row],[1M Return vs Nifty]]-AVERAGE(Table2[1M Return vs Nifty]))/_xlfn.STDEV.P(Table2[1M Return vs Nifty])</f>
        <v>0.16816084596436912</v>
      </c>
      <c r="K457">
        <v>-13.826314524354901</v>
      </c>
      <c r="L457">
        <f>(Table2[[#This Row],[6M Return vs Nifty]]-AVERAGE(Table2[6M Return vs Nifty]))/_xlfn.STDEV.P(Table2[6M Return vs Nifty])</f>
        <v>-0.76300345527937663</v>
      </c>
      <c r="M457">
        <v>2.5465494085021501</v>
      </c>
      <c r="N457">
        <f>(Table2[[#This Row],[1W Return vs Nifty]]-AVERAGE(Table2[1W Return vs Nifty]))/_xlfn.STDEV.P(Table2[1W Return vs Nifty])</f>
        <v>0.41812660332586737</v>
      </c>
      <c r="O457">
        <v>625.15</v>
      </c>
      <c r="P457">
        <v>632.39331582090495</v>
      </c>
      <c r="Q457">
        <v>600.10666422656698</v>
      </c>
      <c r="R457">
        <v>61.557863472562701</v>
      </c>
      <c r="S457" s="1">
        <f>(Table2[[#This Row],[Close Price]]-Table2[[#This Row],[20D EMA]])/Table2[[#This Row],[20D EMA]]</f>
        <v>1.1837159081820326E-2</v>
      </c>
      <c r="T457" s="1">
        <f>(Table2[[#This Row],[Close Price]]-Table2[[#This Row],[50D EMA]])/Table2[[#This Row],[50D EMA]]</f>
        <v>2.4776381276519149E-4</v>
      </c>
      <c r="U457" s="1">
        <f>(Table2[[#This Row],[Close Price]]-Table2[[#This Row],[200D EMA]])/Table2[[#This Row],[200D EMA]]</f>
        <v>5.4062615377295953E-2</v>
      </c>
      <c r="V457">
        <v>0.65884636837716004</v>
      </c>
      <c r="W457">
        <v>628.04999999999995</v>
      </c>
      <c r="X457">
        <v>643.29999999999995</v>
      </c>
      <c r="Y457">
        <v>628.04999999999995</v>
      </c>
      <c r="Z457">
        <v>643.29999999999995</v>
      </c>
      <c r="AA457">
        <v>598</v>
      </c>
      <c r="AB457">
        <v>643.29999999999995</v>
      </c>
      <c r="AC457" s="1">
        <f>(Table2[[#This Row],[Close Price]]/Table2[[#This Row],[Day Low]])-1</f>
        <v>7.1650346310008217E-3</v>
      </c>
      <c r="AD457" s="1">
        <f>(Table2[[#This Row],[Day High]]/Table2[[#This Row],[Close Price]])-1</f>
        <v>1.699470397597036E-2</v>
      </c>
      <c r="AE457" s="1">
        <f>(Table2[[#This Row],[Close Price]]/Table2[[#This Row],[Current Week Low]])-1</f>
        <v>7.1650346310008217E-3</v>
      </c>
      <c r="AF457" s="1">
        <f>(Table2[[#This Row],[Current Week High]]/Table2[[#This Row],[Close Price]])-1</f>
        <v>1.699470397597036E-2</v>
      </c>
      <c r="AG457" s="1">
        <f>(Table2[[#This Row],[Close Price]]/Table2[[#This Row],[Current Month Low]])-1</f>
        <v>5.777591973244145E-2</v>
      </c>
      <c r="AH457" s="1">
        <f>(Table2[[#This Row],[Current Month High]]/Table2[[#This Row],[Close Price]])-1</f>
        <v>1.699470397597036E-2</v>
      </c>
      <c r="AI457">
        <v>11.7619160540668</v>
      </c>
      <c r="AJ457">
        <v>56.552406880336498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</v>
      </c>
      <c r="AM457" t="s">
        <v>3214</v>
      </c>
      <c r="AN457">
        <v>0.7</v>
      </c>
      <c r="AO457" t="s">
        <v>3215</v>
      </c>
      <c r="AP457">
        <v>3.7696234266255998E-2</v>
      </c>
      <c r="AQ457">
        <f>(Table2[[#This Row],[Sharpe Ratio]]-AVERAGE(Table2[Sharpe Ratio]))/_xlfn.STDEV.P(Table2[Sharpe Ratio])</f>
        <v>-0.24434089690511676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340</v>
      </c>
      <c r="AT457">
        <f>_xlfn.RANK.AVG(Table2[[#This Row],[6M Return vs Nifty Z-Score]],Table2[6M Return vs Nifty Z-Score])</f>
        <v>577</v>
      </c>
      <c r="AU457">
        <f>_xlfn.RANK.AVG(Table2[[#This Row],[Sharpe Ratio Z-Score]],Table2[Sharpe Ratio Z-Score])</f>
        <v>402</v>
      </c>
      <c r="AV457">
        <f>(Table2[[#This Row],[Rank 1Y]]+Table2[[#This Row],[Rank 6M]]+Table2[[#This Row],[Rank Sharpe]])/3</f>
        <v>439.66666666666669</v>
      </c>
    </row>
    <row r="458" spans="1:48" x14ac:dyDescent="0.3">
      <c r="A458" t="s">
        <v>1200</v>
      </c>
      <c r="B458" t="s">
        <v>1201</v>
      </c>
      <c r="C458" t="s">
        <v>3178</v>
      </c>
      <c r="D458" t="s">
        <v>465</v>
      </c>
      <c r="E458">
        <v>10377.31589631</v>
      </c>
      <c r="F458">
        <v>339.9</v>
      </c>
      <c r="G458">
        <v>-15.245915467888601</v>
      </c>
      <c r="H458">
        <f>(Table2[[#This Row],[1Y Return vs Nifty]]-AVERAGE(Table2[1Y Return vs Nifty]))/_xlfn.STDEV.P(Table2[1Y Return vs Nifty])</f>
        <v>-0.66370861157147365</v>
      </c>
      <c r="I458">
        <v>23.3833575707237</v>
      </c>
      <c r="J458">
        <f>(Table2[[#This Row],[1M Return vs Nifty]]-AVERAGE(Table2[1M Return vs Nifty]))/_xlfn.STDEV.P(Table2[1M Return vs Nifty])</f>
        <v>2.2492235323039447</v>
      </c>
      <c r="K458">
        <v>34.1974036655117</v>
      </c>
      <c r="L458">
        <f>(Table2[[#This Row],[6M Return vs Nifty]]-AVERAGE(Table2[6M Return vs Nifty]))/_xlfn.STDEV.P(Table2[6M Return vs Nifty])</f>
        <v>0.74018594505615642</v>
      </c>
      <c r="M458">
        <v>-1.55483054672403</v>
      </c>
      <c r="N458">
        <f>(Table2[[#This Row],[1W Return vs Nifty]]-AVERAGE(Table2[1W Return vs Nifty]))/_xlfn.STDEV.P(Table2[1W Return vs Nifty])</f>
        <v>-0.38632998767886595</v>
      </c>
      <c r="O458">
        <v>330.77</v>
      </c>
      <c r="P458">
        <v>310.45679808243</v>
      </c>
      <c r="Q458">
        <v>289.26578321077398</v>
      </c>
      <c r="R458">
        <v>51.149385008977603</v>
      </c>
      <c r="S458" s="1">
        <f>(Table2[[#This Row],[Close Price]]-Table2[[#This Row],[20D EMA]])/Table2[[#This Row],[20D EMA]]</f>
        <v>2.7602261390089779E-2</v>
      </c>
      <c r="T458" s="1">
        <f>(Table2[[#This Row],[Close Price]]-Table2[[#This Row],[50D EMA]])/Table2[[#This Row],[50D EMA]]</f>
        <v>9.4838322431427174E-2</v>
      </c>
      <c r="U458" s="1">
        <f>(Table2[[#This Row],[Close Price]]-Table2[[#This Row],[200D EMA]])/Table2[[#This Row],[200D EMA]]</f>
        <v>0.17504392060201363</v>
      </c>
      <c r="V458">
        <v>1.6040565546143399</v>
      </c>
      <c r="W458">
        <v>338.1</v>
      </c>
      <c r="X458">
        <v>351.75</v>
      </c>
      <c r="Y458">
        <v>338.1</v>
      </c>
      <c r="Z458">
        <v>351.75</v>
      </c>
      <c r="AA458">
        <v>272</v>
      </c>
      <c r="AB458">
        <v>371.9</v>
      </c>
      <c r="AC458" s="1">
        <f>(Table2[[#This Row],[Close Price]]/Table2[[#This Row],[Day Low]])-1</f>
        <v>5.3238686779057964E-3</v>
      </c>
      <c r="AD458" s="1">
        <f>(Table2[[#This Row],[Day High]]/Table2[[#This Row],[Close Price]])-1</f>
        <v>3.48631950573699E-2</v>
      </c>
      <c r="AE458" s="1">
        <f>(Table2[[#This Row],[Close Price]]/Table2[[#This Row],[Current Week Low]])-1</f>
        <v>5.3238686779057964E-3</v>
      </c>
      <c r="AF458" s="1">
        <f>(Table2[[#This Row],[Current Week High]]/Table2[[#This Row],[Close Price]])-1</f>
        <v>3.48631950573699E-2</v>
      </c>
      <c r="AG458" s="1">
        <f>(Table2[[#This Row],[Close Price]]/Table2[[#This Row],[Current Month Low]])-1</f>
        <v>0.24963235294117636</v>
      </c>
      <c r="AH458" s="1">
        <f>(Table2[[#This Row],[Current Month High]]/Table2[[#This Row],[Close Price]])-1</f>
        <v>9.4145336863783458E-2</v>
      </c>
      <c r="AI458">
        <v>9.4145336863783395</v>
      </c>
      <c r="AJ458">
        <v>59.5774647887323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0.02</v>
      </c>
      <c r="AM458" t="s">
        <v>3215</v>
      </c>
      <c r="AN458">
        <v>7.87</v>
      </c>
      <c r="AO458" t="s">
        <v>3215</v>
      </c>
      <c r="AP458">
        <v>-4.3460026607158003E-2</v>
      </c>
      <c r="AQ458">
        <f>(Table2[[#This Row],[Sharpe Ratio]]-AVERAGE(Table2[Sharpe Ratio]))/_xlfn.STDEV.P(Table2[Sharpe Ratio])</f>
        <v>-1.1805894300952431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0.75878144801451852</v>
      </c>
      <c r="AS458">
        <f>_xlfn.RANK.AVG(Table2[[#This Row],[1Y Return vs Nifty Z-Score]],Table2[1Y Return vs Nifty Z-Score])</f>
        <v>546</v>
      </c>
      <c r="AT458">
        <f>_xlfn.RANK.AVG(Table2[[#This Row],[6M Return vs Nifty Z-Score]],Table2[6M Return vs Nifty Z-Score])</f>
        <v>128</v>
      </c>
      <c r="AU458">
        <f>_xlfn.RANK.AVG(Table2[[#This Row],[Sharpe Ratio Z-Score]],Table2[Sharpe Ratio Z-Score])</f>
        <v>645</v>
      </c>
      <c r="AV458">
        <f>(Table2[[#This Row],[Rank 1Y]]+Table2[[#This Row],[Rank 6M]]+Table2[[#This Row],[Rank Sharpe]])/3</f>
        <v>439.66666666666669</v>
      </c>
    </row>
    <row r="459" spans="1:48" x14ac:dyDescent="0.3">
      <c r="A459" t="s">
        <v>1204</v>
      </c>
      <c r="B459" t="s">
        <v>1205</v>
      </c>
      <c r="C459" t="s">
        <v>3182</v>
      </c>
      <c r="D459" t="s">
        <v>132</v>
      </c>
      <c r="E459">
        <v>10237.305914892</v>
      </c>
      <c r="F459">
        <v>190.12</v>
      </c>
      <c r="G459">
        <v>-14.7931461337178</v>
      </c>
      <c r="H459">
        <f>(Table2[[#This Row],[1Y Return vs Nifty]]-AVERAGE(Table2[1Y Return vs Nifty]))/_xlfn.STDEV.P(Table2[1Y Return vs Nifty])</f>
        <v>-0.65610895125101387</v>
      </c>
      <c r="I459">
        <v>-3.3241669497544799</v>
      </c>
      <c r="J459">
        <f>(Table2[[#This Row],[1M Return vs Nifty]]-AVERAGE(Table2[1M Return vs Nifty]))/_xlfn.STDEV.P(Table2[1M Return vs Nifty])</f>
        <v>-0.22875897251527205</v>
      </c>
      <c r="K459">
        <v>-23.380162422328901</v>
      </c>
      <c r="L459">
        <f>(Table2[[#This Row],[6M Return vs Nifty]]-AVERAGE(Table2[6M Return vs Nifty]))/_xlfn.STDEV.P(Table2[6M Return vs Nifty])</f>
        <v>-1.0620482488514573</v>
      </c>
      <c r="M459">
        <v>-0.48595642905535003</v>
      </c>
      <c r="N459">
        <f>(Table2[[#This Row],[1W Return vs Nifty]]-AVERAGE(Table2[1W Return vs Nifty]))/_xlfn.STDEV.P(Table2[1W Return vs Nifty])</f>
        <v>-0.17667791001235786</v>
      </c>
      <c r="O459">
        <v>192.8</v>
      </c>
      <c r="P459">
        <v>196.59508356256299</v>
      </c>
      <c r="Q459">
        <v>197.21972158605701</v>
      </c>
      <c r="R459">
        <v>45.859603951543399</v>
      </c>
      <c r="S459" s="1">
        <f>(Table2[[#This Row],[Close Price]]-Table2[[#This Row],[20D EMA]])/Table2[[#This Row],[20D EMA]]</f>
        <v>-1.390041493775937E-2</v>
      </c>
      <c r="T459" s="1">
        <f>(Table2[[#This Row],[Close Price]]-Table2[[#This Row],[50D EMA]])/Table2[[#This Row],[50D EMA]]</f>
        <v>-3.2936141866957737E-2</v>
      </c>
      <c r="U459" s="1">
        <f>(Table2[[#This Row],[Close Price]]-Table2[[#This Row],[200D EMA]])/Table2[[#This Row],[200D EMA]]</f>
        <v>-3.5999044765708338E-2</v>
      </c>
      <c r="V459">
        <v>0.64143452686367397</v>
      </c>
      <c r="W459">
        <v>187</v>
      </c>
      <c r="X459">
        <v>192.5</v>
      </c>
      <c r="Y459">
        <v>187</v>
      </c>
      <c r="Z459">
        <v>192.5</v>
      </c>
      <c r="AA459">
        <v>178.6</v>
      </c>
      <c r="AB459">
        <v>201.9</v>
      </c>
      <c r="AC459" s="1">
        <f>(Table2[[#This Row],[Close Price]]/Table2[[#This Row],[Day Low]])-1</f>
        <v>1.668449197860955E-2</v>
      </c>
      <c r="AD459" s="1">
        <f>(Table2[[#This Row],[Day High]]/Table2[[#This Row],[Close Price]])-1</f>
        <v>1.2518409425625876E-2</v>
      </c>
      <c r="AE459" s="1">
        <f>(Table2[[#This Row],[Close Price]]/Table2[[#This Row],[Current Week Low]])-1</f>
        <v>1.668449197860955E-2</v>
      </c>
      <c r="AF459" s="1">
        <f>(Table2[[#This Row],[Current Week High]]/Table2[[#This Row],[Close Price]])-1</f>
        <v>1.2518409425625876E-2</v>
      </c>
      <c r="AG459" s="1">
        <f>(Table2[[#This Row],[Close Price]]/Table2[[#This Row],[Current Month Low]])-1</f>
        <v>6.4501679731242989E-2</v>
      </c>
      <c r="AH459" s="1">
        <f>(Table2[[#This Row],[Current Month High]]/Table2[[#This Row],[Close Price]])-1</f>
        <v>6.1960866820955252E-2</v>
      </c>
      <c r="AI459">
        <v>49.852724594992601</v>
      </c>
      <c r="AJ459">
        <v>40.258207303577997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</v>
      </c>
      <c r="AM459" t="s">
        <v>3214</v>
      </c>
      <c r="AN459">
        <v>-1.24</v>
      </c>
      <c r="AO459" t="s">
        <v>3214</v>
      </c>
      <c r="AP459">
        <v>0.14202104025804299</v>
      </c>
      <c r="AQ459">
        <f>(Table2[[#This Row],[Sharpe Ratio]]-AVERAGE(Table2[Sharpe Ratio]))/_xlfn.STDEV.P(Table2[Sharpe Ratio])</f>
        <v>0.95918851085684309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541</v>
      </c>
      <c r="AT459">
        <f>_xlfn.RANK.AVG(Table2[[#This Row],[6M Return vs Nifty Z-Score]],Table2[6M Return vs Nifty Z-Score])</f>
        <v>661</v>
      </c>
      <c r="AU459">
        <f>_xlfn.RANK.AVG(Table2[[#This Row],[Sharpe Ratio Z-Score]],Table2[Sharpe Ratio Z-Score])</f>
        <v>117</v>
      </c>
      <c r="AV459">
        <f>(Table2[[#This Row],[Rank 1Y]]+Table2[[#This Row],[Rank 6M]]+Table2[[#This Row],[Rank Sharpe]])/3</f>
        <v>439.66666666666669</v>
      </c>
    </row>
    <row r="460" spans="1:48" x14ac:dyDescent="0.3">
      <c r="A460" t="s">
        <v>32</v>
      </c>
      <c r="B460" t="s">
        <v>33</v>
      </c>
      <c r="C460" t="s">
        <v>3169</v>
      </c>
      <c r="D460" t="s">
        <v>34</v>
      </c>
      <c r="E460">
        <v>703170.21367485996</v>
      </c>
      <c r="F460">
        <v>787.9</v>
      </c>
      <c r="G460">
        <v>-0.75699768770829501</v>
      </c>
      <c r="H460">
        <f>(Table2[[#This Row],[1Y Return vs Nifty]]-AVERAGE(Table2[1Y Return vs Nifty]))/_xlfn.STDEV.P(Table2[1Y Return vs Nifty])</f>
        <v>-0.42051446119444641</v>
      </c>
      <c r="I460">
        <v>-4.05877184007708</v>
      </c>
      <c r="J460">
        <f>(Table2[[#This Row],[1M Return vs Nifty]]-AVERAGE(Table2[1M Return vs Nifty]))/_xlfn.STDEV.P(Table2[1M Return vs Nifty])</f>
        <v>-0.29691722000759529</v>
      </c>
      <c r="K460">
        <v>-11.700802796752299</v>
      </c>
      <c r="L460">
        <f>(Table2[[#This Row],[6M Return vs Nifty]]-AVERAGE(Table2[6M Return vs Nifty]))/_xlfn.STDEV.P(Table2[6M Return vs Nifty])</f>
        <v>-0.6964728570739408</v>
      </c>
      <c r="M460">
        <v>2.6775582495817201</v>
      </c>
      <c r="N460">
        <f>(Table2[[#This Row],[1W Return vs Nifty]]-AVERAGE(Table2[1W Return vs Nifty]))/_xlfn.STDEV.P(Table2[1W Return vs Nifty])</f>
        <v>0.44382305838169744</v>
      </c>
      <c r="O460">
        <v>797.03</v>
      </c>
      <c r="P460">
        <v>808.78434644481797</v>
      </c>
      <c r="Q460">
        <v>767.36899639560897</v>
      </c>
      <c r="R460">
        <v>43.264970547636104</v>
      </c>
      <c r="S460" s="1">
        <f>(Table2[[#This Row],[Close Price]]-Table2[[#This Row],[20D EMA]])/Table2[[#This Row],[20D EMA]]</f>
        <v>-1.1455026786946534E-2</v>
      </c>
      <c r="T460" s="1">
        <f>(Table2[[#This Row],[Close Price]]-Table2[[#This Row],[50D EMA]])/Table2[[#This Row],[50D EMA]]</f>
        <v>-2.582189743980523E-2</v>
      </c>
      <c r="U460" s="1">
        <f>(Table2[[#This Row],[Close Price]]-Table2[[#This Row],[200D EMA]])/Table2[[#This Row],[200D EMA]]</f>
        <v>2.6755060082993581E-2</v>
      </c>
      <c r="V460">
        <v>1.0365017092819599</v>
      </c>
      <c r="W460">
        <v>786.45</v>
      </c>
      <c r="X460">
        <v>802.6</v>
      </c>
      <c r="Y460">
        <v>786.45</v>
      </c>
      <c r="Z460">
        <v>802.6</v>
      </c>
      <c r="AA460">
        <v>765.4</v>
      </c>
      <c r="AB460">
        <v>825.95</v>
      </c>
      <c r="AC460" s="1">
        <f>(Table2[[#This Row],[Close Price]]/Table2[[#This Row],[Day Low]])-1</f>
        <v>1.8437281454637411E-3</v>
      </c>
      <c r="AD460" s="1">
        <f>(Table2[[#This Row],[Day High]]/Table2[[#This Row],[Close Price]])-1</f>
        <v>1.8657189998730894E-2</v>
      </c>
      <c r="AE460" s="1">
        <f>(Table2[[#This Row],[Close Price]]/Table2[[#This Row],[Current Week Low]])-1</f>
        <v>1.8437281454637411E-3</v>
      </c>
      <c r="AF460" s="1">
        <f>(Table2[[#This Row],[Current Week High]]/Table2[[#This Row],[Close Price]])-1</f>
        <v>1.8657189998730894E-2</v>
      </c>
      <c r="AG460" s="1">
        <f>(Table2[[#This Row],[Close Price]]/Table2[[#This Row],[Current Month Low]])-1</f>
        <v>2.9396394042330742E-2</v>
      </c>
      <c r="AH460" s="1">
        <f>(Table2[[#This Row],[Current Month High]]/Table2[[#This Row],[Close Price]])-1</f>
        <v>4.8292930574946213E-2</v>
      </c>
      <c r="AI460">
        <v>15.750729788044101</v>
      </c>
      <c r="AJ460">
        <v>45.047864506627299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-0.09</v>
      </c>
      <c r="AM460" t="s">
        <v>3214</v>
      </c>
      <c r="AN460">
        <v>0.02</v>
      </c>
      <c r="AO460" t="s">
        <v>3215</v>
      </c>
      <c r="AP460">
        <v>6.5952930946580002E-2</v>
      </c>
      <c r="AQ460">
        <f>(Table2[[#This Row],[Sharpe Ratio]]-AVERAGE(Table2[Sharpe Ratio]))/_xlfn.STDEV.P(Table2[Sharpe Ratio])</f>
        <v>8.1638769174079778E-2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437</v>
      </c>
      <c r="AT460">
        <f>_xlfn.RANK.AVG(Table2[[#This Row],[6M Return vs Nifty Z-Score]],Table2[6M Return vs Nifty Z-Score])</f>
        <v>558</v>
      </c>
      <c r="AU460">
        <f>_xlfn.RANK.AVG(Table2[[#This Row],[Sharpe Ratio Z-Score]],Table2[Sharpe Ratio Z-Score])</f>
        <v>325</v>
      </c>
      <c r="AV460">
        <f>(Table2[[#This Row],[Rank 1Y]]+Table2[[#This Row],[Rank 6M]]+Table2[[#This Row],[Rank Sharpe]])/3</f>
        <v>440</v>
      </c>
    </row>
    <row r="461" spans="1:48" x14ac:dyDescent="0.3">
      <c r="A461" t="s">
        <v>216</v>
      </c>
      <c r="B461" t="s">
        <v>217</v>
      </c>
      <c r="C461" t="s">
        <v>3169</v>
      </c>
      <c r="D461" t="s">
        <v>34</v>
      </c>
      <c r="E461">
        <v>123215.844776228</v>
      </c>
      <c r="F461">
        <v>107.21</v>
      </c>
      <c r="G461">
        <v>-2.5730098666107302</v>
      </c>
      <c r="H461">
        <f>(Table2[[#This Row],[1Y Return vs Nifty]]-AVERAGE(Table2[1Y Return vs Nifty]))/_xlfn.STDEV.P(Table2[1Y Return vs Nifty])</f>
        <v>-0.45099593300779639</v>
      </c>
      <c r="I461">
        <v>-8.0987727542838392</v>
      </c>
      <c r="J461">
        <f>(Table2[[#This Row],[1M Return vs Nifty]]-AVERAGE(Table2[1M Return vs Nifty]))/_xlfn.STDEV.P(Table2[1M Return vs Nifty])</f>
        <v>-0.67175733584019315</v>
      </c>
      <c r="K461">
        <v>-30.2459908262955</v>
      </c>
      <c r="L461">
        <f>(Table2[[#This Row],[6M Return vs Nifty]]-AVERAGE(Table2[6M Return vs Nifty]))/_xlfn.STDEV.P(Table2[6M Return vs Nifty])</f>
        <v>-1.2769554003669132</v>
      </c>
      <c r="M461">
        <v>0.742055626166093</v>
      </c>
      <c r="N461">
        <f>(Table2[[#This Row],[1W Return vs Nifty]]-AVERAGE(Table2[1W Return vs Nifty]))/_xlfn.STDEV.P(Table2[1W Return vs Nifty])</f>
        <v>6.4187945490093226E-2</v>
      </c>
      <c r="O461">
        <v>109.72</v>
      </c>
      <c r="P461">
        <v>113.44463711341101</v>
      </c>
      <c r="Q461">
        <v>110.94274440732001</v>
      </c>
      <c r="R461">
        <v>43.694880218579698</v>
      </c>
      <c r="S461" s="1">
        <f>(Table2[[#This Row],[Close Price]]-Table2[[#This Row],[20D EMA]])/Table2[[#This Row],[20D EMA]]</f>
        <v>-2.2876412686839275E-2</v>
      </c>
      <c r="T461" s="1">
        <f>(Table2[[#This Row],[Close Price]]-Table2[[#This Row],[50D EMA]])/Table2[[#This Row],[50D EMA]]</f>
        <v>-5.4957530581002459E-2</v>
      </c>
      <c r="U461" s="1">
        <f>(Table2[[#This Row],[Close Price]]-Table2[[#This Row],[200D EMA]])/Table2[[#This Row],[200D EMA]]</f>
        <v>-3.364568298054222E-2</v>
      </c>
      <c r="V461">
        <v>1.1561369669872701</v>
      </c>
      <c r="W461">
        <v>106.81</v>
      </c>
      <c r="X461">
        <v>109.26</v>
      </c>
      <c r="Y461">
        <v>106.81</v>
      </c>
      <c r="Z461">
        <v>109.26</v>
      </c>
      <c r="AA461">
        <v>103.62</v>
      </c>
      <c r="AB461">
        <v>117.49</v>
      </c>
      <c r="AC461" s="1">
        <f>(Table2[[#This Row],[Close Price]]/Table2[[#This Row],[Day Low]])-1</f>
        <v>3.7449676996534897E-3</v>
      </c>
      <c r="AD461" s="1">
        <f>(Table2[[#This Row],[Day High]]/Table2[[#This Row],[Close Price]])-1</f>
        <v>1.9121350620278088E-2</v>
      </c>
      <c r="AE461" s="1">
        <f>(Table2[[#This Row],[Close Price]]/Table2[[#This Row],[Current Week Low]])-1</f>
        <v>3.7449676996534897E-3</v>
      </c>
      <c r="AF461" s="1">
        <f>(Table2[[#This Row],[Current Week High]]/Table2[[#This Row],[Close Price]])-1</f>
        <v>1.9121350620278088E-2</v>
      </c>
      <c r="AG461" s="1">
        <f>(Table2[[#This Row],[Close Price]]/Table2[[#This Row],[Current Month Low]])-1</f>
        <v>3.4645821270024912E-2</v>
      </c>
      <c r="AH461" s="1">
        <f>(Table2[[#This Row],[Current Month High]]/Table2[[#This Row],[Close Price]])-1</f>
        <v>9.5886577744613399E-2</v>
      </c>
      <c r="AI461">
        <v>33.289805055498498</v>
      </c>
      <c r="AJ461">
        <v>59.183370452858199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-0.11</v>
      </c>
      <c r="AM461" t="s">
        <v>3214</v>
      </c>
      <c r="AN461">
        <v>-1.39</v>
      </c>
      <c r="AO461" t="s">
        <v>3214</v>
      </c>
      <c r="AP461">
        <v>0.117335501747417</v>
      </c>
      <c r="AQ461">
        <f>(Table2[[#This Row],[Sharpe Ratio]]-AVERAGE(Table2[Sharpe Ratio]))/_xlfn.STDEV.P(Table2[Sharpe Ratio])</f>
        <v>0.67440704146865504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445</v>
      </c>
      <c r="AT461">
        <f>_xlfn.RANK.AVG(Table2[[#This Row],[6M Return vs Nifty Z-Score]],Table2[6M Return vs Nifty Z-Score])</f>
        <v>697</v>
      </c>
      <c r="AU461">
        <f>_xlfn.RANK.AVG(Table2[[#This Row],[Sharpe Ratio Z-Score]],Table2[Sharpe Ratio Z-Score])</f>
        <v>180</v>
      </c>
      <c r="AV461">
        <f>(Table2[[#This Row],[Rank 1Y]]+Table2[[#This Row],[Rank 6M]]+Table2[[#This Row],[Rank Sharpe]])/3</f>
        <v>440.66666666666669</v>
      </c>
    </row>
    <row r="462" spans="1:48" x14ac:dyDescent="0.3">
      <c r="A462" t="s">
        <v>44</v>
      </c>
      <c r="B462" t="s">
        <v>45</v>
      </c>
      <c r="C462" t="s">
        <v>3172</v>
      </c>
      <c r="D462" t="s">
        <v>46</v>
      </c>
      <c r="E462">
        <v>505386.25046950002</v>
      </c>
      <c r="F462">
        <v>3675.55</v>
      </c>
      <c r="G462">
        <v>-11.8330376575987</v>
      </c>
      <c r="H462">
        <f>(Table2[[#This Row],[1Y Return vs Nifty]]-AVERAGE(Table2[1Y Return vs Nifty]))/_xlfn.STDEV.P(Table2[1Y Return vs Nifty])</f>
        <v>-0.60642400743427405</v>
      </c>
      <c r="I462">
        <v>-2.5675603649960301</v>
      </c>
      <c r="J462">
        <f>(Table2[[#This Row],[1M Return vs Nifty]]-AVERAGE(Table2[1M Return vs Nifty]))/_xlfn.STDEV.P(Table2[1M Return vs Nifty])</f>
        <v>-0.15855935971982574</v>
      </c>
      <c r="K462">
        <v>-19.8369443483993</v>
      </c>
      <c r="L462">
        <f>(Table2[[#This Row],[6M Return vs Nifty]]-AVERAGE(Table2[6M Return vs Nifty]))/_xlfn.STDEV.P(Table2[6M Return vs Nifty])</f>
        <v>-0.95114205390106055</v>
      </c>
      <c r="M462">
        <v>-2.3606228460340999</v>
      </c>
      <c r="N462">
        <f>(Table2[[#This Row],[1W Return vs Nifty]]-AVERAGE(Table2[1W Return vs Nifty]))/_xlfn.STDEV.P(Table2[1W Return vs Nifty])</f>
        <v>-0.54438043246510048</v>
      </c>
      <c r="O462">
        <v>3697.4</v>
      </c>
      <c r="P462">
        <v>3659.55553043092</v>
      </c>
      <c r="Q462">
        <v>3478.5642074831298</v>
      </c>
      <c r="R462">
        <v>41.988373321640303</v>
      </c>
      <c r="S462" s="1">
        <f>(Table2[[#This Row],[Close Price]]-Table2[[#This Row],[20D EMA]])/Table2[[#This Row],[20D EMA]]</f>
        <v>-5.9095580678314242E-3</v>
      </c>
      <c r="T462" s="1">
        <f>(Table2[[#This Row],[Close Price]]-Table2[[#This Row],[50D EMA]])/Table2[[#This Row],[50D EMA]]</f>
        <v>4.370604417962407E-3</v>
      </c>
      <c r="U462" s="1">
        <f>(Table2[[#This Row],[Close Price]]-Table2[[#This Row],[200D EMA]])/Table2[[#This Row],[200D EMA]]</f>
        <v>5.6628476798879286E-2</v>
      </c>
      <c r="V462">
        <v>1.0307297639327</v>
      </c>
      <c r="W462">
        <v>3665</v>
      </c>
      <c r="X462">
        <v>3715.65</v>
      </c>
      <c r="Y462">
        <v>3665</v>
      </c>
      <c r="Z462">
        <v>3715.65</v>
      </c>
      <c r="AA462">
        <v>3516.4</v>
      </c>
      <c r="AB462">
        <v>3838.8</v>
      </c>
      <c r="AC462" s="1">
        <f>(Table2[[#This Row],[Close Price]]/Table2[[#This Row],[Day Low]])-1</f>
        <v>2.8785811732605637E-3</v>
      </c>
      <c r="AD462" s="1">
        <f>(Table2[[#This Row],[Day High]]/Table2[[#This Row],[Close Price]])-1</f>
        <v>1.090993184693434E-2</v>
      </c>
      <c r="AE462" s="1">
        <f>(Table2[[#This Row],[Close Price]]/Table2[[#This Row],[Current Week Low]])-1</f>
        <v>2.8785811732605637E-3</v>
      </c>
      <c r="AF462" s="1">
        <f>(Table2[[#This Row],[Current Week High]]/Table2[[#This Row],[Close Price]])-1</f>
        <v>1.090993184693434E-2</v>
      </c>
      <c r="AG462" s="1">
        <f>(Table2[[#This Row],[Close Price]]/Table2[[#This Row],[Current Month Low]])-1</f>
        <v>4.5259356159708775E-2</v>
      </c>
      <c r="AH462" s="1">
        <f>(Table2[[#This Row],[Current Month High]]/Table2[[#This Row],[Close Price]])-1</f>
        <v>4.4415121546435232E-2</v>
      </c>
      <c r="AI462">
        <v>6.64798465535769</v>
      </c>
      <c r="AJ462">
        <v>28.6889694168723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-0.02</v>
      </c>
      <c r="AM462" t="s">
        <v>3214</v>
      </c>
      <c r="AN462">
        <v>1.48</v>
      </c>
      <c r="AO462" t="s">
        <v>3215</v>
      </c>
      <c r="AP462">
        <v>0.11993908554466</v>
      </c>
      <c r="AQ462">
        <f>(Table2[[#This Row],[Sharpe Ratio]]-AVERAGE(Table2[Sharpe Ratio]))/_xlfn.STDEV.P(Table2[Sharpe Ratio])</f>
        <v>0.70444294362792848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-1.5560629098923324</v>
      </c>
      <c r="AS462">
        <f>_xlfn.RANK.AVG(Table2[[#This Row],[1Y Return vs Nifty Z-Score]],Table2[1Y Return vs Nifty Z-Score])</f>
        <v>518</v>
      </c>
      <c r="AT462">
        <f>_xlfn.RANK.AVG(Table2[[#This Row],[6M Return vs Nifty Z-Score]],Table2[6M Return vs Nifty Z-Score])</f>
        <v>633</v>
      </c>
      <c r="AU462">
        <f>_xlfn.RANK.AVG(Table2[[#This Row],[Sharpe Ratio Z-Score]],Table2[Sharpe Ratio Z-Score])</f>
        <v>173</v>
      </c>
      <c r="AV462">
        <f>(Table2[[#This Row],[Rank 1Y]]+Table2[[#This Row],[Rank 6M]]+Table2[[#This Row],[Rank Sharpe]])/3</f>
        <v>441.33333333333331</v>
      </c>
    </row>
    <row r="463" spans="1:48" x14ac:dyDescent="0.3">
      <c r="A463" t="s">
        <v>58</v>
      </c>
      <c r="B463" t="s">
        <v>59</v>
      </c>
      <c r="C463" t="s">
        <v>3175</v>
      </c>
      <c r="D463" t="s">
        <v>60</v>
      </c>
      <c r="E463">
        <v>416206.1274612</v>
      </c>
      <c r="F463">
        <v>13238</v>
      </c>
      <c r="G463">
        <v>-3.4894805979036998</v>
      </c>
      <c r="H463">
        <f>(Table2[[#This Row],[1Y Return vs Nifty]]-AVERAGE(Table2[1Y Return vs Nifty]))/_xlfn.STDEV.P(Table2[1Y Return vs Nifty])</f>
        <v>-0.46637874656389855</v>
      </c>
      <c r="I463">
        <v>6.0244024949789798</v>
      </c>
      <c r="J463">
        <f>(Table2[[#This Row],[1M Return vs Nifty]]-AVERAGE(Table2[1M Return vs Nifty]))/_xlfn.STDEV.P(Table2[1M Return vs Nifty])</f>
        <v>0.6386217355460323</v>
      </c>
      <c r="K463">
        <v>-10.286679431377999</v>
      </c>
      <c r="L463">
        <f>(Table2[[#This Row],[6M Return vs Nifty]]-AVERAGE(Table2[6M Return vs Nifty]))/_xlfn.STDEV.P(Table2[6M Return vs Nifty])</f>
        <v>-0.65220941114096842</v>
      </c>
      <c r="M463">
        <v>7.1788205054395</v>
      </c>
      <c r="N463">
        <f>(Table2[[#This Row],[1W Return vs Nifty]]-AVERAGE(Table2[1W Return vs Nifty]))/_xlfn.STDEV.P(Table2[1W Return vs Nifty])</f>
        <v>1.3267137266679847</v>
      </c>
      <c r="O463">
        <v>12680.67</v>
      </c>
      <c r="P463">
        <v>12518.365054472</v>
      </c>
      <c r="Q463">
        <v>11905.5535204392</v>
      </c>
      <c r="R463">
        <v>71.203868235659598</v>
      </c>
      <c r="S463" s="1">
        <f>(Table2[[#This Row],[Close Price]]-Table2[[#This Row],[20D EMA]])/Table2[[#This Row],[20D EMA]]</f>
        <v>4.3951147691722911E-2</v>
      </c>
      <c r="T463" s="1">
        <f>(Table2[[#This Row],[Close Price]]-Table2[[#This Row],[50D EMA]])/Table2[[#This Row],[50D EMA]]</f>
        <v>5.7486336466192181E-2</v>
      </c>
      <c r="U463" s="1">
        <f>(Table2[[#This Row],[Close Price]]-Table2[[#This Row],[200D EMA]])/Table2[[#This Row],[200D EMA]]</f>
        <v>0.11191806221132722</v>
      </c>
      <c r="V463">
        <v>0.88507900741439005</v>
      </c>
      <c r="W463">
        <v>13208.7</v>
      </c>
      <c r="X463">
        <v>13500</v>
      </c>
      <c r="Y463">
        <v>13208.7</v>
      </c>
      <c r="Z463">
        <v>13500</v>
      </c>
      <c r="AA463">
        <v>12094.7</v>
      </c>
      <c r="AB463">
        <v>13541.65</v>
      </c>
      <c r="AC463" s="1">
        <f>(Table2[[#This Row],[Close Price]]/Table2[[#This Row],[Day Low]])-1</f>
        <v>2.2182349512063215E-3</v>
      </c>
      <c r="AD463" s="1">
        <f>(Table2[[#This Row],[Day High]]/Table2[[#This Row],[Close Price]])-1</f>
        <v>1.9791509291433806E-2</v>
      </c>
      <c r="AE463" s="1">
        <f>(Table2[[#This Row],[Close Price]]/Table2[[#This Row],[Current Week Low]])-1</f>
        <v>2.2182349512063215E-3</v>
      </c>
      <c r="AF463" s="1">
        <f>(Table2[[#This Row],[Current Week High]]/Table2[[#This Row],[Close Price]])-1</f>
        <v>1.9791509291433806E-2</v>
      </c>
      <c r="AG463" s="1">
        <f>(Table2[[#This Row],[Close Price]]/Table2[[#This Row],[Current Month Low]])-1</f>
        <v>9.452900857400337E-2</v>
      </c>
      <c r="AH463" s="1">
        <f>(Table2[[#This Row],[Current Month High]]/Table2[[#This Row],[Close Price]])-1</f>
        <v>2.2937754947877309E-2</v>
      </c>
      <c r="AI463">
        <v>3.3388729415319398</v>
      </c>
      <c r="AJ463">
        <v>35.946557947759402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-0.03</v>
      </c>
      <c r="AM463" t="s">
        <v>3214</v>
      </c>
      <c r="AN463">
        <v>6.75</v>
      </c>
      <c r="AO463" t="s">
        <v>3215</v>
      </c>
      <c r="AP463">
        <v>6.3473061432596997E-2</v>
      </c>
      <c r="AQ463">
        <f>(Table2[[#This Row],[Sharpe Ratio]]-AVERAGE(Table2[Sharpe Ratio]))/_xlfn.STDEV.P(Table2[Sharpe Ratio])</f>
        <v>5.3030080577756211E-2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0.89977738508690619</v>
      </c>
      <c r="AS463">
        <f>_xlfn.RANK.AVG(Table2[[#This Row],[1Y Return vs Nifty Z-Score]],Table2[1Y Return vs Nifty Z-Score])</f>
        <v>452</v>
      </c>
      <c r="AT463">
        <f>_xlfn.RANK.AVG(Table2[[#This Row],[6M Return vs Nifty Z-Score]],Table2[6M Return vs Nifty Z-Score])</f>
        <v>544</v>
      </c>
      <c r="AU463">
        <f>_xlfn.RANK.AVG(Table2[[#This Row],[Sharpe Ratio Z-Score]],Table2[Sharpe Ratio Z-Score])</f>
        <v>329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61</v>
      </c>
      <c r="B464" t="s">
        <v>62</v>
      </c>
      <c r="C464" t="s">
        <v>3169</v>
      </c>
      <c r="D464" t="s">
        <v>24</v>
      </c>
      <c r="E464">
        <v>381150.80445716</v>
      </c>
      <c r="F464">
        <v>1232.2</v>
      </c>
      <c r="G464">
        <v>-13.069913071769699</v>
      </c>
      <c r="H464">
        <f>(Table2[[#This Row],[1Y Return vs Nifty]]-AVERAGE(Table2[1Y Return vs Nifty]))/_xlfn.STDEV.P(Table2[1Y Return vs Nifty])</f>
        <v>-0.62718476196647399</v>
      </c>
      <c r="I464">
        <v>5.8494317188595204</v>
      </c>
      <c r="J464">
        <f>(Table2[[#This Row],[1M Return vs Nifty]]-AVERAGE(Table2[1M Return vs Nifty]))/_xlfn.STDEV.P(Table2[1M Return vs Nifty])</f>
        <v>0.62238756447015398</v>
      </c>
      <c r="K464">
        <v>1.4026608342251099</v>
      </c>
      <c r="L464">
        <f>(Table2[[#This Row],[6M Return vs Nifty]]-AVERAGE(Table2[6M Return vs Nifty]))/_xlfn.STDEV.P(Table2[6M Return vs Nifty])</f>
        <v>-0.28632161555837599</v>
      </c>
      <c r="M464">
        <v>2.7306444226567899</v>
      </c>
      <c r="N464">
        <f>(Table2[[#This Row],[1W Return vs Nifty]]-AVERAGE(Table2[1W Return vs Nifty]))/_xlfn.STDEV.P(Table2[1W Return vs Nifty])</f>
        <v>0.45423553474030459</v>
      </c>
      <c r="O464">
        <v>1228.32</v>
      </c>
      <c r="P464">
        <v>1208.9218324527201</v>
      </c>
      <c r="Q464">
        <v>1144.06436116656</v>
      </c>
      <c r="R464">
        <v>46.6973195044663</v>
      </c>
      <c r="S464" s="1">
        <f>(Table2[[#This Row],[Close Price]]-Table2[[#This Row],[20D EMA]])/Table2[[#This Row],[20D EMA]]</f>
        <v>3.1587859841084647E-3</v>
      </c>
      <c r="T464" s="1">
        <f>(Table2[[#This Row],[Close Price]]-Table2[[#This Row],[50D EMA]])/Table2[[#This Row],[50D EMA]]</f>
        <v>1.9255312396875217E-2</v>
      </c>
      <c r="U464" s="1">
        <f>(Table2[[#This Row],[Close Price]]-Table2[[#This Row],[200D EMA]])/Table2[[#This Row],[200D EMA]]</f>
        <v>7.7037308236375224E-2</v>
      </c>
      <c r="V464">
        <v>0.96532117304100595</v>
      </c>
      <c r="W464">
        <v>1229.3499999999999</v>
      </c>
      <c r="X464">
        <v>1275</v>
      </c>
      <c r="Y464">
        <v>1229.3499999999999</v>
      </c>
      <c r="Z464">
        <v>1275</v>
      </c>
      <c r="AA464">
        <v>1145</v>
      </c>
      <c r="AB464">
        <v>1281.6500000000001</v>
      </c>
      <c r="AC464" s="1">
        <f>(Table2[[#This Row],[Close Price]]/Table2[[#This Row],[Day Low]])-1</f>
        <v>2.3182982877132385E-3</v>
      </c>
      <c r="AD464" s="1">
        <f>(Table2[[#This Row],[Day High]]/Table2[[#This Row],[Close Price]])-1</f>
        <v>3.4734621003083888E-2</v>
      </c>
      <c r="AE464" s="1">
        <f>(Table2[[#This Row],[Close Price]]/Table2[[#This Row],[Current Week Low]])-1</f>
        <v>2.3182982877132385E-3</v>
      </c>
      <c r="AF464" s="1">
        <f>(Table2[[#This Row],[Current Week High]]/Table2[[#This Row],[Close Price]])-1</f>
        <v>3.4734621003083888E-2</v>
      </c>
      <c r="AG464" s="1">
        <f>(Table2[[#This Row],[Close Price]]/Table2[[#This Row],[Current Month Low]])-1</f>
        <v>7.6157205240174664E-2</v>
      </c>
      <c r="AH464" s="1">
        <f>(Table2[[#This Row],[Current Month High]]/Table2[[#This Row],[Close Price]])-1</f>
        <v>4.0131472163609905E-2</v>
      </c>
      <c r="AI464">
        <v>8.7201752962181498</v>
      </c>
      <c r="AJ464">
        <v>29.5143998318268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-0.06</v>
      </c>
      <c r="AM464" t="s">
        <v>3214</v>
      </c>
      <c r="AN464">
        <v>2.4</v>
      </c>
      <c r="AO464" t="s">
        <v>3215</v>
      </c>
      <c r="AP464">
        <v>4.4470444649917E-2</v>
      </c>
      <c r="AQ464">
        <f>(Table2[[#This Row],[Sharpe Ratio]]-AVERAGE(Table2[Sharpe Ratio]))/_xlfn.STDEV.P(Table2[Sharpe Ratio])</f>
        <v>-0.16619110948308896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-3.0743877974803158E-3</v>
      </c>
      <c r="AS464">
        <f>_xlfn.RANK.AVG(Table2[[#This Row],[1Y Return vs Nifty Z-Score]],Table2[1Y Return vs Nifty Z-Score])</f>
        <v>530</v>
      </c>
      <c r="AT464">
        <f>_xlfn.RANK.AVG(Table2[[#This Row],[6M Return vs Nifty Z-Score]],Table2[6M Return vs Nifty Z-Score])</f>
        <v>414</v>
      </c>
      <c r="AU464">
        <f>_xlfn.RANK.AVG(Table2[[#This Row],[Sharpe Ratio Z-Score]],Table2[Sharpe Ratio Z-Score])</f>
        <v>385</v>
      </c>
      <c r="AV464">
        <f>(Table2[[#This Row],[Rank 1Y]]+Table2[[#This Row],[Rank 6M]]+Table2[[#This Row],[Rank Sharpe]])/3</f>
        <v>443</v>
      </c>
    </row>
    <row r="465" spans="1:48" x14ac:dyDescent="0.3">
      <c r="A465" t="s">
        <v>407</v>
      </c>
      <c r="B465" t="s">
        <v>408</v>
      </c>
      <c r="C465" t="s">
        <v>3175</v>
      </c>
      <c r="D465" t="s">
        <v>409</v>
      </c>
      <c r="E465">
        <v>58964.642707849998</v>
      </c>
      <c r="F465">
        <v>3050.15</v>
      </c>
      <c r="G465">
        <v>-10.306967233899901</v>
      </c>
      <c r="H465">
        <f>(Table2[[#This Row],[1Y Return vs Nifty]]-AVERAGE(Table2[1Y Return vs Nifty]))/_xlfn.STDEV.P(Table2[1Y Return vs Nifty])</f>
        <v>-0.58080916126442295</v>
      </c>
      <c r="I465">
        <v>3.8296996612897498</v>
      </c>
      <c r="J465">
        <f>(Table2[[#This Row],[1M Return vs Nifty]]-AVERAGE(Table2[1M Return vs Nifty]))/_xlfn.STDEV.P(Table2[1M Return vs Nifty])</f>
        <v>0.43499240924927612</v>
      </c>
      <c r="K465">
        <v>17.8961118929946</v>
      </c>
      <c r="L465">
        <f>(Table2[[#This Row],[6M Return vs Nifty]]-AVERAGE(Table2[6M Return vs Nifty]))/_xlfn.STDEV.P(Table2[6M Return vs Nifty])</f>
        <v>0.22993955165225985</v>
      </c>
      <c r="M465">
        <v>-1.19399853350618</v>
      </c>
      <c r="N465">
        <f>(Table2[[#This Row],[1W Return vs Nifty]]-AVERAGE(Table2[1W Return vs Nifty]))/_xlfn.STDEV.P(Table2[1W Return vs Nifty])</f>
        <v>-0.31555534732672652</v>
      </c>
      <c r="O465">
        <v>3037.68</v>
      </c>
      <c r="P465">
        <v>3021.6225832301202</v>
      </c>
      <c r="Q465">
        <v>2807.5532559641802</v>
      </c>
      <c r="R465">
        <v>50.561499274670297</v>
      </c>
      <c r="S465" s="1">
        <f>(Table2[[#This Row],[Close Price]]-Table2[[#This Row],[20D EMA]])/Table2[[#This Row],[20D EMA]]</f>
        <v>4.105106528666698E-3</v>
      </c>
      <c r="T465" s="1">
        <f>(Table2[[#This Row],[Close Price]]-Table2[[#This Row],[50D EMA]])/Table2[[#This Row],[50D EMA]]</f>
        <v>9.4410919908415655E-3</v>
      </c>
      <c r="U465" s="1">
        <f>(Table2[[#This Row],[Close Price]]-Table2[[#This Row],[200D EMA]])/Table2[[#This Row],[200D EMA]]</f>
        <v>8.6408599203047526E-2</v>
      </c>
      <c r="V465">
        <v>0.69940841376476603</v>
      </c>
      <c r="W465">
        <v>2985</v>
      </c>
      <c r="X465">
        <v>3060</v>
      </c>
      <c r="Y465">
        <v>2985</v>
      </c>
      <c r="Z465">
        <v>3060</v>
      </c>
      <c r="AA465">
        <v>2834.85</v>
      </c>
      <c r="AB465">
        <v>3155.8</v>
      </c>
      <c r="AC465" s="1">
        <f>(Table2[[#This Row],[Close Price]]/Table2[[#This Row],[Day Low]])-1</f>
        <v>2.1825795644891066E-2</v>
      </c>
      <c r="AD465" s="1">
        <f>(Table2[[#This Row],[Day High]]/Table2[[#This Row],[Close Price]])-1</f>
        <v>3.2293493762600711E-3</v>
      </c>
      <c r="AE465" s="1">
        <f>(Table2[[#This Row],[Close Price]]/Table2[[#This Row],[Current Week Low]])-1</f>
        <v>2.1825795644891066E-2</v>
      </c>
      <c r="AF465" s="1">
        <f>(Table2[[#This Row],[Current Week High]]/Table2[[#This Row],[Close Price]])-1</f>
        <v>3.2293493762600711E-3</v>
      </c>
      <c r="AG465" s="1">
        <f>(Table2[[#This Row],[Close Price]]/Table2[[#This Row],[Current Month Low]])-1</f>
        <v>7.594758100075838E-2</v>
      </c>
      <c r="AH465" s="1">
        <f>(Table2[[#This Row],[Current Month High]]/Table2[[#This Row],[Close Price]])-1</f>
        <v>3.4637640771765454E-2</v>
      </c>
      <c r="AI465">
        <v>10.6502958870875</v>
      </c>
      <c r="AJ465">
        <v>39.035007749111102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</v>
      </c>
      <c r="AM465" t="s">
        <v>3214</v>
      </c>
      <c r="AN465">
        <v>-1.93</v>
      </c>
      <c r="AO465" t="s">
        <v>3214</v>
      </c>
      <c r="AP465">
        <v>-1.5088328476503999E-2</v>
      </c>
      <c r="AQ465">
        <f>(Table2[[#This Row],[Sharpe Ratio]]-AVERAGE(Table2[Sharpe Ratio]))/_xlfn.STDEV.P(Table2[Sharpe Ratio])</f>
        <v>-0.85328306490463546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-1.0847156125942488</v>
      </c>
      <c r="AS465">
        <f>_xlfn.RANK.AVG(Table2[[#This Row],[1Y Return vs Nifty Z-Score]],Table2[1Y Return vs Nifty Z-Score])</f>
        <v>503</v>
      </c>
      <c r="AT465">
        <f>_xlfn.RANK.AVG(Table2[[#This Row],[6M Return vs Nifty Z-Score]],Table2[6M Return vs Nifty Z-Score])</f>
        <v>240</v>
      </c>
      <c r="AU465">
        <f>_xlfn.RANK.AVG(Table2[[#This Row],[Sharpe Ratio Z-Score]],Table2[Sharpe Ratio Z-Score])</f>
        <v>588</v>
      </c>
      <c r="AV465">
        <f>(Table2[[#This Row],[Rank 1Y]]+Table2[[#This Row],[Rank 6M]]+Table2[[#This Row],[Rank Sharpe]])/3</f>
        <v>443.66666666666669</v>
      </c>
    </row>
    <row r="466" spans="1:48" x14ac:dyDescent="0.3">
      <c r="A466" t="s">
        <v>1993</v>
      </c>
      <c r="B466" t="s">
        <v>1994</v>
      </c>
      <c r="C466" t="s">
        <v>3181</v>
      </c>
      <c r="D466" t="s">
        <v>507</v>
      </c>
      <c r="E466">
        <v>3518.0157599999998</v>
      </c>
      <c r="F466">
        <v>406.35</v>
      </c>
      <c r="G466">
        <v>-7.8923823050903898</v>
      </c>
      <c r="H466">
        <f>(Table2[[#This Row],[1Y Return vs Nifty]]-AVERAGE(Table2[1Y Return vs Nifty]))/_xlfn.STDEV.P(Table2[1Y Return vs Nifty])</f>
        <v>-0.54028074229042167</v>
      </c>
      <c r="I466">
        <v>-55.200436170278998</v>
      </c>
      <c r="J466">
        <f>(Table2[[#This Row],[1M Return vs Nifty]]-AVERAGE(Table2[1M Return vs Nifty]))/_xlfn.STDEV.P(Table2[1M Return vs Nifty])</f>
        <v>-5.0419526268049442</v>
      </c>
      <c r="K466">
        <v>-54.675381025968903</v>
      </c>
      <c r="L466">
        <f>(Table2[[#This Row],[6M Return vs Nifty]]-AVERAGE(Table2[6M Return vs Nifty]))/_xlfn.STDEV.P(Table2[6M Return vs Nifty])</f>
        <v>-2.0416192329261853</v>
      </c>
      <c r="M466">
        <v>-49.725813374553098</v>
      </c>
      <c r="N466">
        <f>(Table2[[#This Row],[1W Return vs Nifty]]-AVERAGE(Table2[1W Return vs Nifty]))/_xlfn.STDEV.P(Table2[1W Return vs Nifty])</f>
        <v>-9.8347266380901264</v>
      </c>
      <c r="O466">
        <v>496.22</v>
      </c>
      <c r="P466">
        <v>445.26085893046098</v>
      </c>
      <c r="Q466">
        <v>476.47816463906099</v>
      </c>
      <c r="R466">
        <v>46.746092363175997</v>
      </c>
      <c r="S466" s="1">
        <f>(Table2[[#This Row],[Close Price]]-Table2[[#This Row],[20D EMA]])/Table2[[#This Row],[20D EMA]]</f>
        <v>-0.18110918544194107</v>
      </c>
      <c r="T466" s="1">
        <f>(Table2[[#This Row],[Close Price]]-Table2[[#This Row],[50D EMA]])/Table2[[#This Row],[50D EMA]]</f>
        <v>-8.7388905065508796E-2</v>
      </c>
      <c r="U466" s="1">
        <f>(Table2[[#This Row],[Close Price]]-Table2[[#This Row],[200D EMA]])/Table2[[#This Row],[200D EMA]]</f>
        <v>-0.14718022743431286</v>
      </c>
      <c r="V466">
        <v>0.721263710518524</v>
      </c>
      <c r="W466">
        <v>397.65</v>
      </c>
      <c r="X466">
        <v>410.65</v>
      </c>
      <c r="Y466">
        <v>393.05</v>
      </c>
      <c r="Z466">
        <v>410</v>
      </c>
      <c r="AA466">
        <v>393.05</v>
      </c>
      <c r="AB466">
        <v>410</v>
      </c>
      <c r="AC466" s="1">
        <f>(Table2[[#This Row],[Close Price]]/Table2[[#This Row],[Day Low]])-1</f>
        <v>2.1878536401358062E-2</v>
      </c>
      <c r="AD466" s="1">
        <f>(Table2[[#This Row],[Day High]]/Table2[[#This Row],[Close Price]])-1</f>
        <v>1.058201058201047E-2</v>
      </c>
      <c r="AE466" s="1">
        <f>(Table2[[#This Row],[Close Price]]/Table2[[#This Row],[Current Week Low]])-1</f>
        <v>3.3837934105075629E-2</v>
      </c>
      <c r="AF466" s="1">
        <f>(Table2[[#This Row],[Current Week High]]/Table2[[#This Row],[Close Price]])-1</f>
        <v>8.9824043312414226E-3</v>
      </c>
      <c r="AG466" s="1">
        <f>(Table2[[#This Row],[Close Price]]/Table2[[#This Row],[Current Month Low]])-1</f>
        <v>3.3837934105075629E-2</v>
      </c>
      <c r="AH466" s="1">
        <f>(Table2[[#This Row],[Current Month High]]/Table2[[#This Row],[Close Price]])-1</f>
        <v>8.9824043312414226E-3</v>
      </c>
      <c r="AI466">
        <v>83.948566506706001</v>
      </c>
      <c r="AJ466">
        <v>31.080645161290299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-0.28000000000000003</v>
      </c>
      <c r="AM466" t="s">
        <v>3214</v>
      </c>
      <c r="AN466">
        <v>0.93</v>
      </c>
      <c r="AO466" t="s">
        <v>3215</v>
      </c>
      <c r="AP466">
        <v>0.13912459765103399</v>
      </c>
      <c r="AQ466">
        <f>(Table2[[#This Row],[Sharpe Ratio]]-AVERAGE(Table2[Sharpe Ratio]))/_xlfn.STDEV.P(Table2[Sharpe Ratio])</f>
        <v>0.92577408154360308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484</v>
      </c>
      <c r="AT466">
        <f>_xlfn.RANK.AVG(Table2[[#This Row],[6M Return vs Nifty Z-Score]],Table2[6M Return vs Nifty Z-Score])</f>
        <v>729</v>
      </c>
      <c r="AU466">
        <f>_xlfn.RANK.AVG(Table2[[#This Row],[Sharpe Ratio Z-Score]],Table2[Sharpe Ratio Z-Score])</f>
        <v>121</v>
      </c>
      <c r="AV466">
        <f>(Table2[[#This Row],[Rank 1Y]]+Table2[[#This Row],[Rank 6M]]+Table2[[#This Row],[Rank Sharpe]])/3</f>
        <v>444.66666666666669</v>
      </c>
    </row>
    <row r="467" spans="1:48" x14ac:dyDescent="0.3">
      <c r="A467" t="s">
        <v>580</v>
      </c>
      <c r="B467" t="s">
        <v>581</v>
      </c>
      <c r="C467" t="s">
        <v>3177</v>
      </c>
      <c r="D467" t="s">
        <v>80</v>
      </c>
      <c r="E467">
        <v>35877.966986829997</v>
      </c>
      <c r="F467">
        <v>4643.3</v>
      </c>
      <c r="G467">
        <v>14.0105485876873</v>
      </c>
      <c r="H467">
        <f>(Table2[[#This Row],[1Y Return vs Nifty]]-AVERAGE(Table2[1Y Return vs Nifty]))/_xlfn.STDEV.P(Table2[1Y Return vs Nifty])</f>
        <v>-0.17264357641994721</v>
      </c>
      <c r="I467">
        <v>2.4400961959744101</v>
      </c>
      <c r="J467">
        <f>(Table2[[#This Row],[1M Return vs Nifty]]-AVERAGE(Table2[1M Return vs Nifty]))/_xlfn.STDEV.P(Table2[1M Return vs Nifty])</f>
        <v>0.30606196221187626</v>
      </c>
      <c r="K467">
        <v>-7.1944744384539296</v>
      </c>
      <c r="L467">
        <f>(Table2[[#This Row],[6M Return vs Nifty]]-AVERAGE(Table2[6M Return vs Nifty]))/_xlfn.STDEV.P(Table2[6M Return vs Nifty])</f>
        <v>-0.55542036722206434</v>
      </c>
      <c r="M467">
        <v>-1.54211271581628E-2</v>
      </c>
      <c r="N467">
        <f>(Table2[[#This Row],[1W Return vs Nifty]]-AVERAGE(Table2[1W Return vs Nifty]))/_xlfn.STDEV.P(Table2[1W Return vs Nifty])</f>
        <v>-8.4385747607541209E-2</v>
      </c>
      <c r="O467">
        <v>4636.71</v>
      </c>
      <c r="P467">
        <v>4520.7331321927504</v>
      </c>
      <c r="Q467">
        <v>4169.3470947749702</v>
      </c>
      <c r="R467">
        <v>48.318281391216402</v>
      </c>
      <c r="S467" s="1">
        <f>(Table2[[#This Row],[Close Price]]-Table2[[#This Row],[20D EMA]])/Table2[[#This Row],[20D EMA]]</f>
        <v>1.4212663720612557E-3</v>
      </c>
      <c r="T467" s="1">
        <f>(Table2[[#This Row],[Close Price]]-Table2[[#This Row],[50D EMA]])/Table2[[#This Row],[50D EMA]]</f>
        <v>2.7112166151643538E-2</v>
      </c>
      <c r="U467" s="1">
        <f>(Table2[[#This Row],[Close Price]]-Table2[[#This Row],[200D EMA]])/Table2[[#This Row],[200D EMA]]</f>
        <v>0.11367556944802898</v>
      </c>
      <c r="V467">
        <v>1.1127103896267101</v>
      </c>
      <c r="W467">
        <v>4611</v>
      </c>
      <c r="X467">
        <v>4677</v>
      </c>
      <c r="Y467">
        <v>4611</v>
      </c>
      <c r="Z467">
        <v>4677</v>
      </c>
      <c r="AA467">
        <v>4452.8999999999996</v>
      </c>
      <c r="AB467">
        <v>4895.5</v>
      </c>
      <c r="AC467" s="1">
        <f>(Table2[[#This Row],[Close Price]]/Table2[[#This Row],[Day Low]])-1</f>
        <v>7.0049880720017832E-3</v>
      </c>
      <c r="AD467" s="1">
        <f>(Table2[[#This Row],[Day High]]/Table2[[#This Row],[Close Price]])-1</f>
        <v>7.2577692589321785E-3</v>
      </c>
      <c r="AE467" s="1">
        <f>(Table2[[#This Row],[Close Price]]/Table2[[#This Row],[Current Week Low]])-1</f>
        <v>7.0049880720017832E-3</v>
      </c>
      <c r="AF467" s="1">
        <f>(Table2[[#This Row],[Current Week High]]/Table2[[#This Row],[Close Price]])-1</f>
        <v>7.2577692589321785E-3</v>
      </c>
      <c r="AG467" s="1">
        <f>(Table2[[#This Row],[Close Price]]/Table2[[#This Row],[Current Month Low]])-1</f>
        <v>4.2758651665206981E-2</v>
      </c>
      <c r="AH467" s="1">
        <f>(Table2[[#This Row],[Current Month High]]/Table2[[#This Row],[Close Price]])-1</f>
        <v>5.4314819201860765E-2</v>
      </c>
      <c r="AI467">
        <v>5.4314819201860702</v>
      </c>
      <c r="AJ467">
        <v>52.107185560087103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0.03</v>
      </c>
      <c r="AM467" t="s">
        <v>3215</v>
      </c>
      <c r="AN467">
        <v>-0.69</v>
      </c>
      <c r="AO467" t="s">
        <v>3214</v>
      </c>
      <c r="AP467">
        <v>1.3162037055021E-2</v>
      </c>
      <c r="AQ467">
        <f>(Table2[[#This Row],[Sharpe Ratio]]-AVERAGE(Table2[Sharpe Ratio]))/_xlfn.STDEV.P(Table2[Sharpe Ratio])</f>
        <v>-0.52737643729114314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-1.0337641663288195</v>
      </c>
      <c r="AS467">
        <f>_xlfn.RANK.AVG(Table2[[#This Row],[1Y Return vs Nifty Z-Score]],Table2[1Y Return vs Nifty Z-Score])</f>
        <v>347</v>
      </c>
      <c r="AT467">
        <f>_xlfn.RANK.AVG(Table2[[#This Row],[6M Return vs Nifty Z-Score]],Table2[6M Return vs Nifty Z-Score])</f>
        <v>518</v>
      </c>
      <c r="AU467">
        <f>_xlfn.RANK.AVG(Table2[[#This Row],[Sharpe Ratio Z-Score]],Table2[Sharpe Ratio Z-Score])</f>
        <v>470</v>
      </c>
      <c r="AV467">
        <f>(Table2[[#This Row],[Rank 1Y]]+Table2[[#This Row],[Rank 6M]]+Table2[[#This Row],[Rank Sharpe]])/3</f>
        <v>445</v>
      </c>
    </row>
    <row r="468" spans="1:48" x14ac:dyDescent="0.3">
      <c r="A468" t="s">
        <v>667</v>
      </c>
      <c r="B468" t="s">
        <v>668</v>
      </c>
      <c r="C468" t="s">
        <v>3169</v>
      </c>
      <c r="D468" t="s">
        <v>564</v>
      </c>
      <c r="E468">
        <v>28282.556016120001</v>
      </c>
      <c r="F468">
        <v>872.9</v>
      </c>
      <c r="G468">
        <v>10.238864934417901</v>
      </c>
      <c r="H468">
        <f>(Table2[[#This Row],[1Y Return vs Nifty]]-AVERAGE(Table2[1Y Return vs Nifty]))/_xlfn.STDEV.P(Table2[1Y Return vs Nifty])</f>
        <v>-0.23595067881806431</v>
      </c>
      <c r="I468">
        <v>6.1621097251190298</v>
      </c>
      <c r="J468">
        <f>(Table2[[#This Row],[1M Return vs Nifty]]-AVERAGE(Table2[1M Return vs Nifty]))/_xlfn.STDEV.P(Table2[1M Return vs Nifty])</f>
        <v>0.65139851337179122</v>
      </c>
      <c r="K468">
        <v>4.9287308520950202</v>
      </c>
      <c r="L468">
        <f>(Table2[[#This Row],[6M Return vs Nifty]]-AVERAGE(Table2[6M Return vs Nifty]))/_xlfn.STDEV.P(Table2[6M Return vs Nifty])</f>
        <v>-0.17595217155265566</v>
      </c>
      <c r="M468">
        <v>-0.91210963840984305</v>
      </c>
      <c r="N468">
        <f>(Table2[[#This Row],[1W Return vs Nifty]]-AVERAGE(Table2[1W Return vs Nifty]))/_xlfn.STDEV.P(Table2[1W Return vs Nifty])</f>
        <v>-0.26026483972517356</v>
      </c>
      <c r="O468">
        <v>864.35</v>
      </c>
      <c r="P468">
        <v>828.30850766479602</v>
      </c>
      <c r="Q468">
        <v>758.50278124772501</v>
      </c>
      <c r="R468">
        <v>48.840425068398297</v>
      </c>
      <c r="S468" s="1">
        <f>(Table2[[#This Row],[Close Price]]-Table2[[#This Row],[20D EMA]])/Table2[[#This Row],[20D EMA]]</f>
        <v>9.8918262278011853E-3</v>
      </c>
      <c r="T468" s="1">
        <f>(Table2[[#This Row],[Close Price]]-Table2[[#This Row],[50D EMA]])/Table2[[#This Row],[50D EMA]]</f>
        <v>5.3834400978106892E-2</v>
      </c>
      <c r="U468" s="1">
        <f>(Table2[[#This Row],[Close Price]]-Table2[[#This Row],[200D EMA]])/Table2[[#This Row],[200D EMA]]</f>
        <v>0.1508197749309414</v>
      </c>
      <c r="V468">
        <v>0.82458537622596095</v>
      </c>
      <c r="W468">
        <v>867.55</v>
      </c>
      <c r="X468">
        <v>888.35</v>
      </c>
      <c r="Y468">
        <v>867.55</v>
      </c>
      <c r="Z468">
        <v>888.35</v>
      </c>
      <c r="AA468">
        <v>810</v>
      </c>
      <c r="AB468">
        <v>922.45</v>
      </c>
      <c r="AC468" s="1">
        <f>(Table2[[#This Row],[Close Price]]/Table2[[#This Row],[Day Low]])-1</f>
        <v>6.1667915393925909E-3</v>
      </c>
      <c r="AD468" s="1">
        <f>(Table2[[#This Row],[Day High]]/Table2[[#This Row],[Close Price]])-1</f>
        <v>1.7699621949822442E-2</v>
      </c>
      <c r="AE468" s="1">
        <f>(Table2[[#This Row],[Close Price]]/Table2[[#This Row],[Current Week Low]])-1</f>
        <v>6.1667915393925909E-3</v>
      </c>
      <c r="AF468" s="1">
        <f>(Table2[[#This Row],[Current Week High]]/Table2[[#This Row],[Close Price]])-1</f>
        <v>1.7699621949822442E-2</v>
      </c>
      <c r="AG468" s="1">
        <f>(Table2[[#This Row],[Close Price]]/Table2[[#This Row],[Current Month Low]])-1</f>
        <v>7.7654320987654346E-2</v>
      </c>
      <c r="AH468" s="1">
        <f>(Table2[[#This Row],[Current Month High]]/Table2[[#This Row],[Close Price]])-1</f>
        <v>5.6764806965288184E-2</v>
      </c>
      <c r="AI468">
        <v>5.6764806965288104</v>
      </c>
      <c r="AJ468">
        <v>43.569078947368403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7.0000000000000007E-2</v>
      </c>
      <c r="AM468" t="s">
        <v>3215</v>
      </c>
      <c r="AN468">
        <v>3.44</v>
      </c>
      <c r="AO468" t="s">
        <v>3215</v>
      </c>
      <c r="AP468">
        <v>-1.8466477290432E-2</v>
      </c>
      <c r="AQ468">
        <f>(Table2[[#This Row],[Sharpe Ratio]]-AVERAGE(Table2[Sharpe Ratio]))/_xlfn.STDEV.P(Table2[Sharpe Ratio])</f>
        <v>-0.89225463453955633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-0.91302381126365861</v>
      </c>
      <c r="AS468">
        <f>_xlfn.RANK.AVG(Table2[[#This Row],[1Y Return vs Nifty Z-Score]],Table2[1Y Return vs Nifty Z-Score])</f>
        <v>368</v>
      </c>
      <c r="AT468">
        <f>_xlfn.RANK.AVG(Table2[[#This Row],[6M Return vs Nifty Z-Score]],Table2[6M Return vs Nifty Z-Score])</f>
        <v>371</v>
      </c>
      <c r="AU468">
        <f>_xlfn.RANK.AVG(Table2[[#This Row],[Sharpe Ratio Z-Score]],Table2[Sharpe Ratio Z-Score])</f>
        <v>599</v>
      </c>
      <c r="AV468">
        <f>(Table2[[#This Row],[Rank 1Y]]+Table2[[#This Row],[Rank 6M]]+Table2[[#This Row],[Rank Sharpe]])/3</f>
        <v>446</v>
      </c>
    </row>
    <row r="469" spans="1:48" x14ac:dyDescent="0.3">
      <c r="A469" t="s">
        <v>1790</v>
      </c>
      <c r="B469" t="s">
        <v>1791</v>
      </c>
      <c r="C469" t="s">
        <v>3173</v>
      </c>
      <c r="D469" t="s">
        <v>54</v>
      </c>
      <c r="E469">
        <v>4589.8704187499998</v>
      </c>
      <c r="F469">
        <v>372.25</v>
      </c>
      <c r="G469">
        <v>-4.9016112236153697</v>
      </c>
      <c r="H469">
        <f>(Table2[[#This Row],[1Y Return vs Nifty]]-AVERAGE(Table2[1Y Return vs Nifty]))/_xlfn.STDEV.P(Table2[1Y Return vs Nifty])</f>
        <v>-0.49008113158337208</v>
      </c>
      <c r="I469">
        <v>10.100779072852299</v>
      </c>
      <c r="J469">
        <f>(Table2[[#This Row],[1M Return vs Nifty]]-AVERAGE(Table2[1M Return vs Nifty]))/_xlfn.STDEV.P(Table2[1M Return vs Nifty])</f>
        <v>1.0168368649669475</v>
      </c>
      <c r="K469">
        <v>19.513696251050799</v>
      </c>
      <c r="L469">
        <f>(Table2[[#This Row],[6M Return vs Nifty]]-AVERAGE(Table2[6M Return vs Nifty]))/_xlfn.STDEV.P(Table2[6M Return vs Nifty])</f>
        <v>0.28057152586894413</v>
      </c>
      <c r="M469">
        <v>-3.5702806038299002</v>
      </c>
      <c r="N469">
        <f>(Table2[[#This Row],[1W Return vs Nifty]]-AVERAGE(Table2[1W Return vs Nifty]))/_xlfn.STDEV.P(Table2[1W Return vs Nifty])</f>
        <v>-0.78164622269720163</v>
      </c>
      <c r="O469">
        <v>307.54000000000002</v>
      </c>
      <c r="P469">
        <v>354.29001887591699</v>
      </c>
      <c r="Q469">
        <v>322.29125267961598</v>
      </c>
      <c r="R469">
        <v>47.069488096313101</v>
      </c>
      <c r="S469" s="1">
        <f>(Table2[[#This Row],[Close Price]]-Table2[[#This Row],[20D EMA]])/Table2[[#This Row],[20D EMA]]</f>
        <v>0.2104116537686154</v>
      </c>
      <c r="T469" s="1">
        <f>(Table2[[#This Row],[Close Price]]-Table2[[#This Row],[50D EMA]])/Table2[[#This Row],[50D EMA]]</f>
        <v>5.0692879187130419E-2</v>
      </c>
      <c r="U469" s="1">
        <f>(Table2[[#This Row],[Close Price]]-Table2[[#This Row],[200D EMA]])/Table2[[#This Row],[200D EMA]]</f>
        <v>0.15501117981022938</v>
      </c>
      <c r="V469">
        <v>0.77266726357764604</v>
      </c>
      <c r="W469">
        <v>368</v>
      </c>
      <c r="X469">
        <v>374.85</v>
      </c>
      <c r="Y469">
        <v>367.15</v>
      </c>
      <c r="Z469">
        <v>376.95</v>
      </c>
      <c r="AA469">
        <v>367.15</v>
      </c>
      <c r="AB469">
        <v>376.95</v>
      </c>
      <c r="AC469" s="1">
        <f>(Table2[[#This Row],[Close Price]]/Table2[[#This Row],[Day Low]])-1</f>
        <v>1.1548913043478271E-2</v>
      </c>
      <c r="AD469" s="1">
        <f>(Table2[[#This Row],[Day High]]/Table2[[#This Row],[Close Price]])-1</f>
        <v>6.9845533915380287E-3</v>
      </c>
      <c r="AE469" s="1">
        <f>(Table2[[#This Row],[Close Price]]/Table2[[#This Row],[Current Week Low]])-1</f>
        <v>1.3890780335013009E-2</v>
      </c>
      <c r="AF469" s="1">
        <f>(Table2[[#This Row],[Current Week High]]/Table2[[#This Row],[Close Price]])-1</f>
        <v>1.2625923438549291E-2</v>
      </c>
      <c r="AG469" s="1">
        <f>(Table2[[#This Row],[Close Price]]/Table2[[#This Row],[Current Month Low]])-1</f>
        <v>1.3890780335013009E-2</v>
      </c>
      <c r="AH469" s="1">
        <f>(Table2[[#This Row],[Current Month High]]/Table2[[#This Row],[Close Price]])-1</f>
        <v>1.2625923438549291E-2</v>
      </c>
      <c r="AI469">
        <v>10.38280725319</v>
      </c>
      <c r="AJ469">
        <v>48.840463814474198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-0.06</v>
      </c>
      <c r="AM469" t="s">
        <v>3214</v>
      </c>
      <c r="AN469">
        <v>-6.89</v>
      </c>
      <c r="AO469" t="s">
        <v>3214</v>
      </c>
      <c r="AP469">
        <v>-5.2986307365128001E-2</v>
      </c>
      <c r="AQ469">
        <f>(Table2[[#This Row],[Sharpe Ratio]]-AVERAGE(Table2[Sharpe Ratio]))/_xlfn.STDEV.P(Table2[Sharpe Ratio])</f>
        <v>-1.290488115549941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460</v>
      </c>
      <c r="AT469">
        <f>_xlfn.RANK.AVG(Table2[[#This Row],[6M Return vs Nifty Z-Score]],Table2[6M Return vs Nifty Z-Score])</f>
        <v>220</v>
      </c>
      <c r="AU469">
        <f>_xlfn.RANK.AVG(Table2[[#This Row],[Sharpe Ratio Z-Score]],Table2[Sharpe Ratio Z-Score])</f>
        <v>660</v>
      </c>
      <c r="AV469">
        <f>(Table2[[#This Row],[Rank 1Y]]+Table2[[#This Row],[Rank 6M]]+Table2[[#This Row],[Rank Sharpe]])/3</f>
        <v>446.66666666666669</v>
      </c>
    </row>
    <row r="470" spans="1:48" x14ac:dyDescent="0.3">
      <c r="A470" t="s">
        <v>1141</v>
      </c>
      <c r="B470" t="s">
        <v>1142</v>
      </c>
      <c r="C470" t="s">
        <v>3176</v>
      </c>
      <c r="D470" t="s">
        <v>135</v>
      </c>
      <c r="E470">
        <v>11436.87</v>
      </c>
      <c r="F470">
        <v>359.65</v>
      </c>
      <c r="G470">
        <v>-22.264389803451799</v>
      </c>
      <c r="H470">
        <f>(Table2[[#This Row],[1Y Return vs Nifty]]-AVERAGE(Table2[1Y Return vs Nifty]))/_xlfn.STDEV.P(Table2[1Y Return vs Nifty])</f>
        <v>-0.78151257242458172</v>
      </c>
      <c r="I470">
        <v>-4.8111476695364601</v>
      </c>
      <c r="J470">
        <f>(Table2[[#This Row],[1M Return vs Nifty]]-AVERAGE(Table2[1M Return vs Nifty]))/_xlfn.STDEV.P(Table2[1M Return vs Nifty])</f>
        <v>-0.36672429407841262</v>
      </c>
      <c r="K470">
        <v>-19.710390265181299</v>
      </c>
      <c r="L470">
        <f>(Table2[[#This Row],[6M Return vs Nifty]]-AVERAGE(Table2[6M Return vs Nifty]))/_xlfn.STDEV.P(Table2[6M Return vs Nifty])</f>
        <v>-0.94718078718467746</v>
      </c>
      <c r="M470">
        <v>-1.3874115977864601</v>
      </c>
      <c r="N470">
        <f>(Table2[[#This Row],[1W Return vs Nifty]]-AVERAGE(Table2[1W Return vs Nifty]))/_xlfn.STDEV.P(Table2[1W Return vs Nifty])</f>
        <v>-0.35349194818918261</v>
      </c>
      <c r="O470">
        <v>366.5</v>
      </c>
      <c r="P470">
        <v>373.90613258829399</v>
      </c>
      <c r="Q470">
        <v>372.673609995437</v>
      </c>
      <c r="R470">
        <v>32.571252762674597</v>
      </c>
      <c r="S470" s="1">
        <f>(Table2[[#This Row],[Close Price]]-Table2[[#This Row],[20D EMA]])/Table2[[#This Row],[20D EMA]]</f>
        <v>-1.8690313778990511E-2</v>
      </c>
      <c r="T470" s="1">
        <f>(Table2[[#This Row],[Close Price]]-Table2[[#This Row],[50D EMA]])/Table2[[#This Row],[50D EMA]]</f>
        <v>-3.8127570921633852E-2</v>
      </c>
      <c r="U470" s="1">
        <f>(Table2[[#This Row],[Close Price]]-Table2[[#This Row],[200D EMA]])/Table2[[#This Row],[200D EMA]]</f>
        <v>-3.4946424018584221E-2</v>
      </c>
      <c r="V470">
        <v>0.57508906349389899</v>
      </c>
      <c r="W470">
        <v>355.8</v>
      </c>
      <c r="X470">
        <v>372.8</v>
      </c>
      <c r="Y470">
        <v>355.8</v>
      </c>
      <c r="Z470">
        <v>372.8</v>
      </c>
      <c r="AA470">
        <v>355.8</v>
      </c>
      <c r="AB470">
        <v>379.5</v>
      </c>
      <c r="AC470" s="1">
        <f>(Table2[[#This Row],[Close Price]]/Table2[[#This Row],[Day Low]])-1</f>
        <v>1.0820685778527128E-2</v>
      </c>
      <c r="AD470" s="1">
        <f>(Table2[[#This Row],[Day High]]/Table2[[#This Row],[Close Price]])-1</f>
        <v>3.6563325455303941E-2</v>
      </c>
      <c r="AE470" s="1">
        <f>(Table2[[#This Row],[Close Price]]/Table2[[#This Row],[Current Week Low]])-1</f>
        <v>1.0820685778527128E-2</v>
      </c>
      <c r="AF470" s="1">
        <f>(Table2[[#This Row],[Current Week High]]/Table2[[#This Row],[Close Price]])-1</f>
        <v>3.6563325455303941E-2</v>
      </c>
      <c r="AG470" s="1">
        <f>(Table2[[#This Row],[Close Price]]/Table2[[#This Row],[Current Month Low]])-1</f>
        <v>1.0820685778527128E-2</v>
      </c>
      <c r="AH470" s="1">
        <f>(Table2[[#This Row],[Current Month High]]/Table2[[#This Row],[Close Price]])-1</f>
        <v>5.5192548310857736E-2</v>
      </c>
      <c r="AI470">
        <v>40.692339774780997</v>
      </c>
      <c r="AJ470">
        <v>17.1116900032562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-0.19</v>
      </c>
      <c r="AM470" t="s">
        <v>3214</v>
      </c>
      <c r="AN470">
        <v>-1.88</v>
      </c>
      <c r="AO470" t="s">
        <v>3214</v>
      </c>
      <c r="AP470">
        <v>0.13730944638745701</v>
      </c>
      <c r="AQ470">
        <f>(Table2[[#This Row],[Sharpe Ratio]]-AVERAGE(Table2[Sharpe Ratio]))/_xlfn.STDEV.P(Table2[Sharpe Ratio])</f>
        <v>0.90483382764633569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584</v>
      </c>
      <c r="AT470">
        <f>_xlfn.RANK.AVG(Table2[[#This Row],[6M Return vs Nifty Z-Score]],Table2[6M Return vs Nifty Z-Score])</f>
        <v>632</v>
      </c>
      <c r="AU470">
        <f>_xlfn.RANK.AVG(Table2[[#This Row],[Sharpe Ratio Z-Score]],Table2[Sharpe Ratio Z-Score])</f>
        <v>128</v>
      </c>
      <c r="AV470">
        <f>(Table2[[#This Row],[Rank 1Y]]+Table2[[#This Row],[Rank 6M]]+Table2[[#This Row],[Rank Sharpe]])/3</f>
        <v>448</v>
      </c>
    </row>
    <row r="471" spans="1:48" x14ac:dyDescent="0.3">
      <c r="A471" t="s">
        <v>209</v>
      </c>
      <c r="B471" t="s">
        <v>210</v>
      </c>
      <c r="C471" t="s">
        <v>3169</v>
      </c>
      <c r="D471" t="s">
        <v>34</v>
      </c>
      <c r="E471">
        <v>128146.354795619</v>
      </c>
      <c r="F471">
        <v>247.8</v>
      </c>
      <c r="G471">
        <v>-17.6831912060997</v>
      </c>
      <c r="H471">
        <f>(Table2[[#This Row],[1Y Return vs Nifty]]-AVERAGE(Table2[1Y Return vs Nifty]))/_xlfn.STDEV.P(Table2[1Y Return vs Nifty])</f>
        <v>-0.70461789212516679</v>
      </c>
      <c r="I471">
        <v>-2.9942923963277099</v>
      </c>
      <c r="J471">
        <f>(Table2[[#This Row],[1M Return vs Nifty]]-AVERAGE(Table2[1M Return vs Nifty]))/_xlfn.STDEV.P(Table2[1M Return vs Nifty])</f>
        <v>-0.19815249037763241</v>
      </c>
      <c r="K471">
        <v>-22.7083010717005</v>
      </c>
      <c r="L471">
        <f>(Table2[[#This Row],[6M Return vs Nifty]]-AVERAGE(Table2[6M Return vs Nifty]))/_xlfn.STDEV.P(Table2[6M Return vs Nifty])</f>
        <v>-1.0410183307437664</v>
      </c>
      <c r="M471">
        <v>5.9887410197078399</v>
      </c>
      <c r="N471">
        <f>(Table2[[#This Row],[1W Return vs Nifty]]-AVERAGE(Table2[1W Return vs Nifty]))/_xlfn.STDEV.P(Table2[1W Return vs Nifty])</f>
        <v>1.0932880756510794</v>
      </c>
      <c r="O471">
        <v>243.22</v>
      </c>
      <c r="P471">
        <v>247.07707626873699</v>
      </c>
      <c r="Q471">
        <v>245.751522682787</v>
      </c>
      <c r="R471">
        <v>64.563100162705396</v>
      </c>
      <c r="S471" s="1">
        <f>(Table2[[#This Row],[Close Price]]-Table2[[#This Row],[20D EMA]])/Table2[[#This Row],[20D EMA]]</f>
        <v>1.883068826576767E-2</v>
      </c>
      <c r="T471" s="1">
        <f>(Table2[[#This Row],[Close Price]]-Table2[[#This Row],[50D EMA]])/Table2[[#This Row],[50D EMA]]</f>
        <v>2.9259036984747413E-3</v>
      </c>
      <c r="U471" s="1">
        <f>(Table2[[#This Row],[Close Price]]-Table2[[#This Row],[200D EMA]])/Table2[[#This Row],[200D EMA]]</f>
        <v>8.3355630713920839E-3</v>
      </c>
      <c r="V471">
        <v>0.798814694117289</v>
      </c>
      <c r="W471">
        <v>246.15</v>
      </c>
      <c r="X471">
        <v>251.6</v>
      </c>
      <c r="Y471">
        <v>246.15</v>
      </c>
      <c r="Z471">
        <v>251.6</v>
      </c>
      <c r="AA471">
        <v>231</v>
      </c>
      <c r="AB471">
        <v>255.95</v>
      </c>
      <c r="AC471" s="1">
        <f>(Table2[[#This Row],[Close Price]]/Table2[[#This Row],[Day Low]])-1</f>
        <v>6.7032297379647776E-3</v>
      </c>
      <c r="AD471" s="1">
        <f>(Table2[[#This Row],[Day High]]/Table2[[#This Row],[Close Price]])-1</f>
        <v>1.5334947538337307E-2</v>
      </c>
      <c r="AE471" s="1">
        <f>(Table2[[#This Row],[Close Price]]/Table2[[#This Row],[Current Week Low]])-1</f>
        <v>6.7032297379647776E-3</v>
      </c>
      <c r="AF471" s="1">
        <f>(Table2[[#This Row],[Current Week High]]/Table2[[#This Row],[Close Price]])-1</f>
        <v>1.5334947538337307E-2</v>
      </c>
      <c r="AG471" s="1">
        <f>(Table2[[#This Row],[Close Price]]/Table2[[#This Row],[Current Month Low]])-1</f>
        <v>7.2727272727272751E-2</v>
      </c>
      <c r="AH471" s="1">
        <f>(Table2[[#This Row],[Current Month High]]/Table2[[#This Row],[Close Price]])-1</f>
        <v>3.2889426957223522E-2</v>
      </c>
      <c r="AI471">
        <v>20.944309927360699</v>
      </c>
      <c r="AJ471">
        <v>31.9137609795049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3214</v>
      </c>
      <c r="AN471">
        <v>4.51</v>
      </c>
      <c r="AO471" t="s">
        <v>3215</v>
      </c>
      <c r="AP471">
        <v>0.13218979288926</v>
      </c>
      <c r="AQ471">
        <f>(Table2[[#This Row],[Sharpe Ratio]]-AVERAGE(Table2[Sharpe Ratio]))/_xlfn.STDEV.P(Table2[Sharpe Ratio])</f>
        <v>0.84577161819332625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555</v>
      </c>
      <c r="AT471">
        <f>_xlfn.RANK.AVG(Table2[[#This Row],[6M Return vs Nifty Z-Score]],Table2[6M Return vs Nifty Z-Score])</f>
        <v>656</v>
      </c>
      <c r="AU471">
        <f>_xlfn.RANK.AVG(Table2[[#This Row],[Sharpe Ratio Z-Score]],Table2[Sharpe Ratio Z-Score])</f>
        <v>135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1542</v>
      </c>
      <c r="B472" t="s">
        <v>1543</v>
      </c>
      <c r="C472" t="s">
        <v>3180</v>
      </c>
      <c r="D472" t="s">
        <v>132</v>
      </c>
      <c r="E472">
        <v>6616.1902440000003</v>
      </c>
      <c r="F472">
        <v>939</v>
      </c>
      <c r="G472">
        <v>6.34300823833106</v>
      </c>
      <c r="H472">
        <f>(Table2[[#This Row],[1Y Return vs Nifty]]-AVERAGE(Table2[1Y Return vs Nifty]))/_xlfn.STDEV.P(Table2[1Y Return vs Nifty])</f>
        <v>-0.30134200573217845</v>
      </c>
      <c r="I472">
        <v>-0.96947134294188397</v>
      </c>
      <c r="J472">
        <f>(Table2[[#This Row],[1M Return vs Nifty]]-AVERAGE(Table2[1M Return vs Nifty]))/_xlfn.STDEV.P(Table2[1M Return vs Nifty])</f>
        <v>-1.0285167000937083E-2</v>
      </c>
      <c r="K472">
        <v>-5.1401807334459697</v>
      </c>
      <c r="L472">
        <f>(Table2[[#This Row],[6M Return vs Nifty]]-AVERAGE(Table2[6M Return vs Nifty]))/_xlfn.STDEV.P(Table2[6M Return vs Nifty])</f>
        <v>-0.49111896285484546</v>
      </c>
      <c r="M472">
        <v>-2.22953980180456</v>
      </c>
      <c r="N472">
        <f>(Table2[[#This Row],[1W Return vs Nifty]]-AVERAGE(Table2[1W Return vs Nifty]))/_xlfn.STDEV.P(Table2[1W Return vs Nifty])</f>
        <v>-0.51866942298765673</v>
      </c>
      <c r="O472">
        <v>869.5</v>
      </c>
      <c r="P472">
        <v>940.85666488685501</v>
      </c>
      <c r="Q472">
        <v>873.70856695863199</v>
      </c>
      <c r="R472">
        <v>38.403350227019402</v>
      </c>
      <c r="S472" s="1">
        <f>(Table2[[#This Row],[Close Price]]-Table2[[#This Row],[20D EMA]])/Table2[[#This Row],[20D EMA]]</f>
        <v>7.9930994824611842E-2</v>
      </c>
      <c r="T472" s="1">
        <f>(Table2[[#This Row],[Close Price]]-Table2[[#This Row],[50D EMA]])/Table2[[#This Row],[50D EMA]]</f>
        <v>-1.973376983069246E-3</v>
      </c>
      <c r="U472" s="1">
        <f>(Table2[[#This Row],[Close Price]]-Table2[[#This Row],[200D EMA]])/Table2[[#This Row],[200D EMA]]</f>
        <v>7.4729075014849211E-2</v>
      </c>
      <c r="V472">
        <v>0.53537051213671505</v>
      </c>
      <c r="W472">
        <v>935</v>
      </c>
      <c r="X472">
        <v>952.3</v>
      </c>
      <c r="Y472">
        <v>934.05</v>
      </c>
      <c r="Z472">
        <v>952.75</v>
      </c>
      <c r="AA472">
        <v>934.05</v>
      </c>
      <c r="AB472">
        <v>952.75</v>
      </c>
      <c r="AC472" s="1">
        <f>(Table2[[#This Row],[Close Price]]/Table2[[#This Row],[Day Low]])-1</f>
        <v>4.2780748663102663E-3</v>
      </c>
      <c r="AD472" s="1">
        <f>(Table2[[#This Row],[Day High]]/Table2[[#This Row],[Close Price]])-1</f>
        <v>1.416400425985076E-2</v>
      </c>
      <c r="AE472" s="1">
        <f>(Table2[[#This Row],[Close Price]]/Table2[[#This Row],[Current Week Low]])-1</f>
        <v>5.2995021679782539E-3</v>
      </c>
      <c r="AF472" s="1">
        <f>(Table2[[#This Row],[Current Week High]]/Table2[[#This Row],[Close Price]])-1</f>
        <v>1.4643237486688054E-2</v>
      </c>
      <c r="AG472" s="1">
        <f>(Table2[[#This Row],[Close Price]]/Table2[[#This Row],[Current Month Low]])-1</f>
        <v>5.2995021679782539E-3</v>
      </c>
      <c r="AH472" s="1">
        <f>(Table2[[#This Row],[Current Month High]]/Table2[[#This Row],[Close Price]])-1</f>
        <v>1.4643237486688054E-2</v>
      </c>
      <c r="AI472">
        <v>9.6805111821086403</v>
      </c>
      <c r="AJ472">
        <v>52.422692963233501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-0.03</v>
      </c>
      <c r="AM472" t="s">
        <v>3214</v>
      </c>
      <c r="AN472">
        <v>-4.5</v>
      </c>
      <c r="AO472" t="s">
        <v>3214</v>
      </c>
      <c r="AP472">
        <v>1.5322691053503999E-2</v>
      </c>
      <c r="AQ472">
        <f>(Table2[[#This Row],[Sharpe Ratio]]-AVERAGE(Table2[Sharpe Ratio]))/_xlfn.STDEV.P(Table2[Sharpe Ratio])</f>
        <v>-0.50245033651912274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392</v>
      </c>
      <c r="AT472">
        <f>_xlfn.RANK.AVG(Table2[[#This Row],[6M Return vs Nifty Z-Score]],Table2[6M Return vs Nifty Z-Score])</f>
        <v>492</v>
      </c>
      <c r="AU472">
        <f>_xlfn.RANK.AVG(Table2[[#This Row],[Sharpe Ratio Z-Score]],Table2[Sharpe Ratio Z-Score])</f>
        <v>463</v>
      </c>
      <c r="AV472">
        <f>(Table2[[#This Row],[Rank 1Y]]+Table2[[#This Row],[Rank 6M]]+Table2[[#This Row],[Rank Sharpe]])/3</f>
        <v>449</v>
      </c>
    </row>
    <row r="473" spans="1:48" x14ac:dyDescent="0.3">
      <c r="A473" t="s">
        <v>685</v>
      </c>
      <c r="B473" t="s">
        <v>686</v>
      </c>
      <c r="C473" t="s">
        <v>3181</v>
      </c>
      <c r="D473" t="s">
        <v>261</v>
      </c>
      <c r="E473">
        <v>26875.46544606</v>
      </c>
      <c r="F473">
        <v>5436.2</v>
      </c>
      <c r="G473">
        <v>-28.4221254531029</v>
      </c>
      <c r="H473">
        <f>(Table2[[#This Row],[1Y Return vs Nifty]]-AVERAGE(Table2[1Y Return vs Nifty]))/_xlfn.STDEV.P(Table2[1Y Return vs Nifty])</f>
        <v>-0.88486917312333979</v>
      </c>
      <c r="I473">
        <v>0.38203961311013102</v>
      </c>
      <c r="J473">
        <f>(Table2[[#This Row],[1M Return vs Nifty]]-AVERAGE(Table2[1M Return vs Nifty]))/_xlfn.STDEV.P(Table2[1M Return vs Nifty])</f>
        <v>0.11511097376083594</v>
      </c>
      <c r="K473">
        <v>8.6659312277626892</v>
      </c>
      <c r="L473">
        <f>(Table2[[#This Row],[6M Return vs Nifty]]-AVERAGE(Table2[6M Return vs Nifty]))/_xlfn.STDEV.P(Table2[6M Return vs Nifty])</f>
        <v>-5.8974140625866707E-2</v>
      </c>
      <c r="M473">
        <v>0.83921660688495903</v>
      </c>
      <c r="N473">
        <f>(Table2[[#This Row],[1W Return vs Nifty]]-AVERAGE(Table2[1W Return vs Nifty]))/_xlfn.STDEV.P(Table2[1W Return vs Nifty])</f>
        <v>8.3245382787063962E-2</v>
      </c>
      <c r="O473">
        <v>5388.64</v>
      </c>
      <c r="P473">
        <v>5446.8353588180398</v>
      </c>
      <c r="Q473">
        <v>5276.9100955000604</v>
      </c>
      <c r="R473">
        <v>63.342915752217699</v>
      </c>
      <c r="S473" s="1">
        <f>(Table2[[#This Row],[Close Price]]-Table2[[#This Row],[20D EMA]])/Table2[[#This Row],[20D EMA]]</f>
        <v>8.8259746429524867E-3</v>
      </c>
      <c r="T473" s="1">
        <f>(Table2[[#This Row],[Close Price]]-Table2[[#This Row],[50D EMA]])/Table2[[#This Row],[50D EMA]]</f>
        <v>-1.9525757834449895E-3</v>
      </c>
      <c r="U473" s="1">
        <f>(Table2[[#This Row],[Close Price]]-Table2[[#This Row],[200D EMA]])/Table2[[#This Row],[200D EMA]]</f>
        <v>3.0186207764990265E-2</v>
      </c>
      <c r="V473">
        <v>1.0305587481688301</v>
      </c>
      <c r="W473">
        <v>5411</v>
      </c>
      <c r="X473">
        <v>5463.95</v>
      </c>
      <c r="Y473">
        <v>5411</v>
      </c>
      <c r="Z473">
        <v>5463.95</v>
      </c>
      <c r="AA473">
        <v>5177.2</v>
      </c>
      <c r="AB473">
        <v>5580</v>
      </c>
      <c r="AC473" s="1">
        <f>(Table2[[#This Row],[Close Price]]/Table2[[#This Row],[Day Low]])-1</f>
        <v>4.6571798188874691E-3</v>
      </c>
      <c r="AD473" s="1">
        <f>(Table2[[#This Row],[Day High]]/Table2[[#This Row],[Close Price]])-1</f>
        <v>5.1046687024023374E-3</v>
      </c>
      <c r="AE473" s="1">
        <f>(Table2[[#This Row],[Close Price]]/Table2[[#This Row],[Current Week Low]])-1</f>
        <v>4.6571798188874691E-3</v>
      </c>
      <c r="AF473" s="1">
        <f>(Table2[[#This Row],[Current Week High]]/Table2[[#This Row],[Close Price]])-1</f>
        <v>5.1046687024023374E-3</v>
      </c>
      <c r="AG473" s="1">
        <f>(Table2[[#This Row],[Close Price]]/Table2[[#This Row],[Current Month Low]])-1</f>
        <v>5.0027041644131964E-2</v>
      </c>
      <c r="AH473" s="1">
        <f>(Table2[[#This Row],[Current Month High]]/Table2[[#This Row],[Close Price]])-1</f>
        <v>2.6452301239836773E-2</v>
      </c>
      <c r="AI473">
        <v>35.204738604172</v>
      </c>
      <c r="AJ473">
        <v>35.077649397440602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-0.14000000000000001</v>
      </c>
      <c r="AM473" t="s">
        <v>3214</v>
      </c>
      <c r="AN473">
        <v>7.0000000000000007E-2</v>
      </c>
      <c r="AO473" t="s">
        <v>3215</v>
      </c>
      <c r="AP473">
        <v>4.0473836391715999E-2</v>
      </c>
      <c r="AQ473">
        <f>(Table2[[#This Row],[Sharpe Ratio]]-AVERAGE(Table2[Sharpe Ratio]))/_xlfn.STDEV.P(Table2[Sharpe Ratio])</f>
        <v>-0.21229745518219223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619</v>
      </c>
      <c r="AT473">
        <f>_xlfn.RANK.AVG(Table2[[#This Row],[6M Return vs Nifty Z-Score]],Table2[6M Return vs Nifty Z-Score])</f>
        <v>335</v>
      </c>
      <c r="AU473">
        <f>_xlfn.RANK.AVG(Table2[[#This Row],[Sharpe Ratio Z-Score]],Table2[Sharpe Ratio Z-Score])</f>
        <v>394</v>
      </c>
      <c r="AV473">
        <f>(Table2[[#This Row],[Rank 1Y]]+Table2[[#This Row],[Rank 6M]]+Table2[[#This Row],[Rank Sharpe]])/3</f>
        <v>449.33333333333331</v>
      </c>
    </row>
    <row r="474" spans="1:48" x14ac:dyDescent="0.3">
      <c r="A474" t="s">
        <v>956</v>
      </c>
      <c r="B474" t="s">
        <v>957</v>
      </c>
      <c r="C474" t="s">
        <v>3183</v>
      </c>
      <c r="D474" t="s">
        <v>472</v>
      </c>
      <c r="E474">
        <v>16079.0112136799</v>
      </c>
      <c r="F474">
        <v>5244.3</v>
      </c>
      <c r="G474">
        <v>-23.636893000880999</v>
      </c>
      <c r="H474">
        <f>(Table2[[#This Row],[1Y Return vs Nifty]]-AVERAGE(Table2[1Y Return vs Nifty]))/_xlfn.STDEV.P(Table2[1Y Return vs Nifty])</f>
        <v>-0.8045498174454031</v>
      </c>
      <c r="I474">
        <v>-4.4107290949703399</v>
      </c>
      <c r="J474">
        <f>(Table2[[#This Row],[1M Return vs Nifty]]-AVERAGE(Table2[1M Return vs Nifty]))/_xlfn.STDEV.P(Table2[1M Return vs Nifty])</f>
        <v>-0.32957258345773355</v>
      </c>
      <c r="K474">
        <v>8.9693428673335003</v>
      </c>
      <c r="L474">
        <f>(Table2[[#This Row],[6M Return vs Nifty]]-AVERAGE(Table2[6M Return vs Nifty]))/_xlfn.STDEV.P(Table2[6M Return vs Nifty])</f>
        <v>-4.9477059230834161E-2</v>
      </c>
      <c r="M474">
        <v>-8.7996521075215703E-2</v>
      </c>
      <c r="N474">
        <f>(Table2[[#This Row],[1W Return vs Nifty]]-AVERAGE(Table2[1W Return vs Nifty]))/_xlfn.STDEV.P(Table2[1W Return vs Nifty])</f>
        <v>-9.8620896415674092E-2</v>
      </c>
      <c r="O474">
        <v>5306.32</v>
      </c>
      <c r="P474">
        <v>5267.7265809317296</v>
      </c>
      <c r="Q474">
        <v>4902.8079860591297</v>
      </c>
      <c r="R474">
        <v>40.990878755133501</v>
      </c>
      <c r="S474" s="1">
        <f>(Table2[[#This Row],[Close Price]]-Table2[[#This Row],[20D EMA]])/Table2[[#This Row],[20D EMA]]</f>
        <v>-1.1687949464035251E-2</v>
      </c>
      <c r="T474" s="1">
        <f>(Table2[[#This Row],[Close Price]]-Table2[[#This Row],[50D EMA]])/Table2[[#This Row],[50D EMA]]</f>
        <v>-4.4471899920792441E-3</v>
      </c>
      <c r="U474" s="1">
        <f>(Table2[[#This Row],[Close Price]]-Table2[[#This Row],[200D EMA]])/Table2[[#This Row],[200D EMA]]</f>
        <v>6.9652332890026411E-2</v>
      </c>
      <c r="V474">
        <v>0.79968118636549901</v>
      </c>
      <c r="W474">
        <v>5210.05</v>
      </c>
      <c r="X474">
        <v>5335</v>
      </c>
      <c r="Y474">
        <v>5210.05</v>
      </c>
      <c r="Z474">
        <v>5335</v>
      </c>
      <c r="AA474">
        <v>5181.6000000000004</v>
      </c>
      <c r="AB474">
        <v>5668</v>
      </c>
      <c r="AC474" s="1">
        <f>(Table2[[#This Row],[Close Price]]/Table2[[#This Row],[Day Low]])-1</f>
        <v>6.5738332645559616E-3</v>
      </c>
      <c r="AD474" s="1">
        <f>(Table2[[#This Row],[Day High]]/Table2[[#This Row],[Close Price]])-1</f>
        <v>1.729496786987772E-2</v>
      </c>
      <c r="AE474" s="1">
        <f>(Table2[[#This Row],[Close Price]]/Table2[[#This Row],[Current Week Low]])-1</f>
        <v>6.5738332645559616E-3</v>
      </c>
      <c r="AF474" s="1">
        <f>(Table2[[#This Row],[Current Week High]]/Table2[[#This Row],[Close Price]])-1</f>
        <v>1.729496786987772E-2</v>
      </c>
      <c r="AG474" s="1">
        <f>(Table2[[#This Row],[Close Price]]/Table2[[#This Row],[Current Month Low]])-1</f>
        <v>1.2100509495136524E-2</v>
      </c>
      <c r="AH474" s="1">
        <f>(Table2[[#This Row],[Current Month High]]/Table2[[#This Row],[Close Price]])-1</f>
        <v>8.0792479453883237E-2</v>
      </c>
      <c r="AI474">
        <v>13.6252693400453</v>
      </c>
      <c r="AJ474">
        <v>30.422780402884801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-0.06</v>
      </c>
      <c r="AM474" t="s">
        <v>3214</v>
      </c>
      <c r="AN474">
        <v>-0.64</v>
      </c>
      <c r="AO474" t="s">
        <v>3214</v>
      </c>
      <c r="AP474">
        <v>2.8792321653070999E-2</v>
      </c>
      <c r="AQ474">
        <f>(Table2[[#This Row],[Sharpe Ratio]]-AVERAGE(Table2[Sharpe Ratio]))/_xlfn.STDEV.P(Table2[Sharpe Ratio])</f>
        <v>-0.34705971408608921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-1.629280070635734</v>
      </c>
      <c r="AS474">
        <f>_xlfn.RANK.AVG(Table2[[#This Row],[1Y Return vs Nifty Z-Score]],Table2[1Y Return vs Nifty Z-Score])</f>
        <v>591</v>
      </c>
      <c r="AT474">
        <f>_xlfn.RANK.AVG(Table2[[#This Row],[6M Return vs Nifty Z-Score]],Table2[6M Return vs Nifty Z-Score])</f>
        <v>329</v>
      </c>
      <c r="AU474">
        <f>_xlfn.RANK.AVG(Table2[[#This Row],[Sharpe Ratio Z-Score]],Table2[Sharpe Ratio Z-Score])</f>
        <v>428</v>
      </c>
      <c r="AV474">
        <f>(Table2[[#This Row],[Rank 1Y]]+Table2[[#This Row],[Rank 6M]]+Table2[[#This Row],[Rank Sharpe]])/3</f>
        <v>449.33333333333331</v>
      </c>
    </row>
    <row r="475" spans="1:48" x14ac:dyDescent="0.3">
      <c r="A475" t="s">
        <v>1487</v>
      </c>
      <c r="B475" t="s">
        <v>1488</v>
      </c>
      <c r="C475" t="s">
        <v>3172</v>
      </c>
      <c r="D475" t="s">
        <v>46</v>
      </c>
      <c r="E475">
        <v>7073.8082639899903</v>
      </c>
      <c r="F475">
        <v>190.06</v>
      </c>
      <c r="G475">
        <v>-7.5328778587880398</v>
      </c>
      <c r="H475">
        <f>(Table2[[#This Row],[1Y Return vs Nifty]]-AVERAGE(Table2[1Y Return vs Nifty]))/_xlfn.STDEV.P(Table2[1Y Return vs Nifty])</f>
        <v>-0.53424651808529433</v>
      </c>
      <c r="I475">
        <v>-1.43557679310569</v>
      </c>
      <c r="J475">
        <f>(Table2[[#This Row],[1M Return vs Nifty]]-AVERAGE(Table2[1M Return vs Nifty]))/_xlfn.STDEV.P(Table2[1M Return vs Nifty])</f>
        <v>-5.3531449524096109E-2</v>
      </c>
      <c r="K475">
        <v>-25.953327684846101</v>
      </c>
      <c r="L475">
        <f>(Table2[[#This Row],[6M Return vs Nifty]]-AVERAGE(Table2[6M Return vs Nifty]))/_xlfn.STDEV.P(Table2[6M Return vs Nifty])</f>
        <v>-1.1425908410063401</v>
      </c>
      <c r="M475">
        <v>4.0604503322930503</v>
      </c>
      <c r="N475">
        <f>(Table2[[#This Row],[1W Return vs Nifty]]-AVERAGE(Table2[1W Return vs Nifty]))/_xlfn.STDEV.P(Table2[1W Return vs Nifty])</f>
        <v>0.71506753285859148</v>
      </c>
      <c r="O475">
        <v>192.59</v>
      </c>
      <c r="P475">
        <v>193.70773290627099</v>
      </c>
      <c r="Q475">
        <v>190.51736790268501</v>
      </c>
      <c r="R475">
        <v>43.345637718126902</v>
      </c>
      <c r="S475" s="1">
        <f>(Table2[[#This Row],[Close Price]]-Table2[[#This Row],[20D EMA]])/Table2[[#This Row],[20D EMA]]</f>
        <v>-1.3136715301936762E-2</v>
      </c>
      <c r="T475" s="1">
        <f>(Table2[[#This Row],[Close Price]]-Table2[[#This Row],[50D EMA]])/Table2[[#This Row],[50D EMA]]</f>
        <v>-1.8831116608215175E-2</v>
      </c>
      <c r="U475" s="1">
        <f>(Table2[[#This Row],[Close Price]]-Table2[[#This Row],[200D EMA]])/Table2[[#This Row],[200D EMA]]</f>
        <v>-2.4006625102999937E-3</v>
      </c>
      <c r="V475">
        <v>1.1009959068278701</v>
      </c>
      <c r="W475">
        <v>189.16</v>
      </c>
      <c r="X475">
        <v>198.25</v>
      </c>
      <c r="Y475">
        <v>189.16</v>
      </c>
      <c r="Z475">
        <v>198.25</v>
      </c>
      <c r="AA475">
        <v>184.31</v>
      </c>
      <c r="AB475">
        <v>202.66</v>
      </c>
      <c r="AC475" s="1">
        <f>(Table2[[#This Row],[Close Price]]/Table2[[#This Row],[Day Low]])-1</f>
        <v>4.7578769295835155E-3</v>
      </c>
      <c r="AD475" s="1">
        <f>(Table2[[#This Row],[Day High]]/Table2[[#This Row],[Close Price]])-1</f>
        <v>4.3091655266757956E-2</v>
      </c>
      <c r="AE475" s="1">
        <f>(Table2[[#This Row],[Close Price]]/Table2[[#This Row],[Current Week Low]])-1</f>
        <v>4.7578769295835155E-3</v>
      </c>
      <c r="AF475" s="1">
        <f>(Table2[[#This Row],[Current Week High]]/Table2[[#This Row],[Close Price]])-1</f>
        <v>4.3091655266757956E-2</v>
      </c>
      <c r="AG475" s="1">
        <f>(Table2[[#This Row],[Close Price]]/Table2[[#This Row],[Current Month Low]])-1</f>
        <v>3.1197439097173207E-2</v>
      </c>
      <c r="AH475" s="1">
        <f>(Table2[[#This Row],[Current Month High]]/Table2[[#This Row],[Close Price]])-1</f>
        <v>6.6294854256550462E-2</v>
      </c>
      <c r="AI475">
        <v>31.169104493317899</v>
      </c>
      <c r="AJ475">
        <v>38.527696793002903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3214</v>
      </c>
      <c r="AN475">
        <v>0.52</v>
      </c>
      <c r="AO475" t="s">
        <v>3215</v>
      </c>
      <c r="AP475">
        <v>0.110873658379622</v>
      </c>
      <c r="AQ475">
        <f>(Table2[[#This Row],[Sharpe Ratio]]-AVERAGE(Table2[Sharpe Ratio]))/_xlfn.STDEV.P(Table2[Sharpe Ratio])</f>
        <v>0.59986083505533938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481</v>
      </c>
      <c r="AT475">
        <f>_xlfn.RANK.AVG(Table2[[#This Row],[6M Return vs Nifty Z-Score]],Table2[6M Return vs Nifty Z-Score])</f>
        <v>672</v>
      </c>
      <c r="AU475">
        <f>_xlfn.RANK.AVG(Table2[[#This Row],[Sharpe Ratio Z-Score]],Table2[Sharpe Ratio Z-Score])</f>
        <v>195</v>
      </c>
      <c r="AV475">
        <f>(Table2[[#This Row],[Rank 1Y]]+Table2[[#This Row],[Rank 6M]]+Table2[[#This Row],[Rank Sharpe]])/3</f>
        <v>449.33333333333331</v>
      </c>
    </row>
    <row r="476" spans="1:48" x14ac:dyDescent="0.3">
      <c r="A476" t="s">
        <v>578</v>
      </c>
      <c r="B476" t="s">
        <v>579</v>
      </c>
      <c r="C476" t="s">
        <v>3173</v>
      </c>
      <c r="D476" t="s">
        <v>192</v>
      </c>
      <c r="E476">
        <v>36008.628452800003</v>
      </c>
      <c r="F476">
        <v>898.4</v>
      </c>
      <c r="G476">
        <v>-20.606536055234201</v>
      </c>
      <c r="H476">
        <f>(Table2[[#This Row],[1Y Return vs Nifty]]-AVERAGE(Table2[1Y Return vs Nifty]))/_xlfn.STDEV.P(Table2[1Y Return vs Nifty])</f>
        <v>-0.75368576438660206</v>
      </c>
      <c r="I476">
        <v>0.76948360491845003</v>
      </c>
      <c r="J476">
        <f>(Table2[[#This Row],[1M Return vs Nifty]]-AVERAGE(Table2[1M Return vs Nifty]))/_xlfn.STDEV.P(Table2[1M Return vs Nifty])</f>
        <v>0.15105887423218764</v>
      </c>
      <c r="K476">
        <v>11.216734000801999</v>
      </c>
      <c r="L476">
        <f>(Table2[[#This Row],[6M Return vs Nifty]]-AVERAGE(Table2[6M Return vs Nifty]))/_xlfn.STDEV.P(Table2[6M Return vs Nifty])</f>
        <v>2.0868483712792939E-2</v>
      </c>
      <c r="M476">
        <v>-2.0572909820168599</v>
      </c>
      <c r="N476">
        <f>(Table2[[#This Row],[1W Return vs Nifty]]-AVERAGE(Table2[1W Return vs Nifty]))/_xlfn.STDEV.P(Table2[1W Return vs Nifty])</f>
        <v>-0.4848840385844308</v>
      </c>
      <c r="O476">
        <v>889.22</v>
      </c>
      <c r="P476">
        <v>852.50420397155199</v>
      </c>
      <c r="Q476">
        <v>768.67336039743395</v>
      </c>
      <c r="R476">
        <v>53.777826230519103</v>
      </c>
      <c r="S476" s="1">
        <f>(Table2[[#This Row],[Close Price]]-Table2[[#This Row],[20D EMA]])/Table2[[#This Row],[20D EMA]]</f>
        <v>1.0323654438721519E-2</v>
      </c>
      <c r="T476" s="1">
        <f>(Table2[[#This Row],[Close Price]]-Table2[[#This Row],[50D EMA]])/Table2[[#This Row],[50D EMA]]</f>
        <v>5.3836445397727951E-2</v>
      </c>
      <c r="U476" s="1">
        <f>(Table2[[#This Row],[Close Price]]-Table2[[#This Row],[200D EMA]])/Table2[[#This Row],[200D EMA]]</f>
        <v>0.16876692531076179</v>
      </c>
      <c r="V476">
        <v>0.81675979245659902</v>
      </c>
      <c r="W476">
        <v>871.8</v>
      </c>
      <c r="X476">
        <v>901</v>
      </c>
      <c r="Y476">
        <v>871.8</v>
      </c>
      <c r="Z476">
        <v>901</v>
      </c>
      <c r="AA476">
        <v>854.05</v>
      </c>
      <c r="AB476">
        <v>945.25</v>
      </c>
      <c r="AC476" s="1">
        <f>(Table2[[#This Row],[Close Price]]/Table2[[#This Row],[Day Low]])-1</f>
        <v>3.0511585225969196E-2</v>
      </c>
      <c r="AD476" s="1">
        <f>(Table2[[#This Row],[Day High]]/Table2[[#This Row],[Close Price]])-1</f>
        <v>2.8940338379341846E-3</v>
      </c>
      <c r="AE476" s="1">
        <f>(Table2[[#This Row],[Close Price]]/Table2[[#This Row],[Current Week Low]])-1</f>
        <v>3.0511585225969196E-2</v>
      </c>
      <c r="AF476" s="1">
        <f>(Table2[[#This Row],[Current Week High]]/Table2[[#This Row],[Close Price]])-1</f>
        <v>2.8940338379341846E-3</v>
      </c>
      <c r="AG476" s="1">
        <f>(Table2[[#This Row],[Close Price]]/Table2[[#This Row],[Current Month Low]])-1</f>
        <v>5.1929043966980837E-2</v>
      </c>
      <c r="AH476" s="1">
        <f>(Table2[[#This Row],[Current Month High]]/Table2[[#This Row],[Close Price]])-1</f>
        <v>5.2148263579697263E-2</v>
      </c>
      <c r="AI476">
        <v>5.21482635796972</v>
      </c>
      <c r="AJ476">
        <v>47.8482679173866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0.08</v>
      </c>
      <c r="AM476" t="s">
        <v>3215</v>
      </c>
      <c r="AN476">
        <v>-2.04</v>
      </c>
      <c r="AO476" t="s">
        <v>3214</v>
      </c>
      <c r="AP476">
        <v>1.3032095118474999E-2</v>
      </c>
      <c r="AQ476">
        <f>(Table2[[#This Row],[Sharpe Ratio]]-AVERAGE(Table2[Sharpe Ratio]))/_xlfn.STDEV.P(Table2[Sharpe Ratio])</f>
        <v>-0.52887549535741885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-1.5955179403834709</v>
      </c>
      <c r="AS476">
        <f>_xlfn.RANK.AVG(Table2[[#This Row],[1Y Return vs Nifty Z-Score]],Table2[1Y Return vs Nifty Z-Score])</f>
        <v>571</v>
      </c>
      <c r="AT476">
        <f>_xlfn.RANK.AVG(Table2[[#This Row],[6M Return vs Nifty Z-Score]],Table2[6M Return vs Nifty Z-Score])</f>
        <v>310</v>
      </c>
      <c r="AU476">
        <f>_xlfn.RANK.AVG(Table2[[#This Row],[Sharpe Ratio Z-Score]],Table2[Sharpe Ratio Z-Score])</f>
        <v>471</v>
      </c>
      <c r="AV476">
        <f>(Table2[[#This Row],[Rank 1Y]]+Table2[[#This Row],[Rank 6M]]+Table2[[#This Row],[Rank Sharpe]])/3</f>
        <v>450.66666666666669</v>
      </c>
    </row>
    <row r="477" spans="1:48" x14ac:dyDescent="0.3">
      <c r="A477" t="s">
        <v>179</v>
      </c>
      <c r="B477" t="s">
        <v>180</v>
      </c>
      <c r="C477" t="s">
        <v>3168</v>
      </c>
      <c r="D477" t="s">
        <v>21</v>
      </c>
      <c r="E477">
        <v>154305.29071055999</v>
      </c>
      <c r="F477">
        <v>1577.2</v>
      </c>
      <c r="G477">
        <v>-1.74856495307171</v>
      </c>
      <c r="H477">
        <f>(Table2[[#This Row],[1Y Return vs Nifty]]-AVERAGE(Table2[1Y Return vs Nifty]))/_xlfn.STDEV.P(Table2[1Y Return vs Nifty])</f>
        <v>-0.43715775797480311</v>
      </c>
      <c r="I477">
        <v>-4.5584816853980596</v>
      </c>
      <c r="J477">
        <f>(Table2[[#This Row],[1M Return vs Nifty]]-AVERAGE(Table2[1M Return vs Nifty]))/_xlfn.STDEV.P(Table2[1M Return vs Nifty])</f>
        <v>-0.34328139176907208</v>
      </c>
      <c r="K477">
        <v>11.1242653377133</v>
      </c>
      <c r="L477">
        <f>(Table2[[#This Row],[6M Return vs Nifty]]-AVERAGE(Table2[6M Return vs Nifty]))/_xlfn.STDEV.P(Table2[6M Return vs Nifty])</f>
        <v>1.797412402018048E-2</v>
      </c>
      <c r="M477">
        <v>-0.44451485953141201</v>
      </c>
      <c r="N477">
        <f>(Table2[[#This Row],[1W Return vs Nifty]]-AVERAGE(Table2[1W Return vs Nifty]))/_xlfn.STDEV.P(Table2[1W Return vs Nifty])</f>
        <v>-0.16854944005613448</v>
      </c>
      <c r="O477">
        <v>1610.66</v>
      </c>
      <c r="P477">
        <v>1573.0905446412301</v>
      </c>
      <c r="Q477">
        <v>1408.60945115859</v>
      </c>
      <c r="R477">
        <v>36.452779643413201</v>
      </c>
      <c r="S477" s="1">
        <f>(Table2[[#This Row],[Close Price]]-Table2[[#This Row],[20D EMA]])/Table2[[#This Row],[20D EMA]]</f>
        <v>-2.0774092607999228E-2</v>
      </c>
      <c r="T477" s="1">
        <f>(Table2[[#This Row],[Close Price]]-Table2[[#This Row],[50D EMA]])/Table2[[#This Row],[50D EMA]]</f>
        <v>2.6123450889517759E-3</v>
      </c>
      <c r="U477" s="1">
        <f>(Table2[[#This Row],[Close Price]]-Table2[[#This Row],[200D EMA]])/Table2[[#This Row],[200D EMA]]</f>
        <v>0.11968579985228928</v>
      </c>
      <c r="V477">
        <v>1.1628104578990499</v>
      </c>
      <c r="W477">
        <v>1567.85</v>
      </c>
      <c r="X477">
        <v>1606</v>
      </c>
      <c r="Y477">
        <v>1567.85</v>
      </c>
      <c r="Z477">
        <v>1606</v>
      </c>
      <c r="AA477">
        <v>1567.85</v>
      </c>
      <c r="AB477">
        <v>1672</v>
      </c>
      <c r="AC477" s="1">
        <f>(Table2[[#This Row],[Close Price]]/Table2[[#This Row],[Day Low]])-1</f>
        <v>5.9635806996842788E-3</v>
      </c>
      <c r="AD477" s="1">
        <f>(Table2[[#This Row],[Day High]]/Table2[[#This Row],[Close Price]])-1</f>
        <v>1.8260207963479491E-2</v>
      </c>
      <c r="AE477" s="1">
        <f>(Table2[[#This Row],[Close Price]]/Table2[[#This Row],[Current Week Low]])-1</f>
        <v>5.9635806996842788E-3</v>
      </c>
      <c r="AF477" s="1">
        <f>(Table2[[#This Row],[Current Week High]]/Table2[[#This Row],[Close Price]])-1</f>
        <v>1.8260207963479491E-2</v>
      </c>
      <c r="AG477" s="1">
        <f>(Table2[[#This Row],[Close Price]]/Table2[[#This Row],[Current Month Low]])-1</f>
        <v>5.9635806996842788E-3</v>
      </c>
      <c r="AH477" s="1">
        <f>(Table2[[#This Row],[Current Month High]]/Table2[[#This Row],[Close Price]])-1</f>
        <v>6.0106517879786825E-2</v>
      </c>
      <c r="AI477">
        <v>6.0106517879786798</v>
      </c>
      <c r="AJ477">
        <v>43.623366571051299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-0.04</v>
      </c>
      <c r="AM477" t="s">
        <v>3214</v>
      </c>
      <c r="AN477">
        <v>-4.0199999999999996</v>
      </c>
      <c r="AO477" t="s">
        <v>3214</v>
      </c>
      <c r="AP477">
        <v>-2.0221319181197999E-2</v>
      </c>
      <c r="AQ477">
        <f>(Table2[[#This Row],[Sharpe Ratio]]-AVERAGE(Table2[Sharpe Ratio]))/_xlfn.STDEV.P(Table2[Sharpe Ratio])</f>
        <v>-0.91249913728682952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-1.8435136030666586</v>
      </c>
      <c r="AS477">
        <f>_xlfn.RANK.AVG(Table2[[#This Row],[1Y Return vs Nifty Z-Score]],Table2[1Y Return vs Nifty Z-Score])</f>
        <v>442</v>
      </c>
      <c r="AT477">
        <f>_xlfn.RANK.AVG(Table2[[#This Row],[6M Return vs Nifty Z-Score]],Table2[6M Return vs Nifty Z-Score])</f>
        <v>311</v>
      </c>
      <c r="AU477">
        <f>_xlfn.RANK.AVG(Table2[[#This Row],[Sharpe Ratio Z-Score]],Table2[Sharpe Ratio Z-Score])</f>
        <v>601</v>
      </c>
      <c r="AV477">
        <f>(Table2[[#This Row],[Rank 1Y]]+Table2[[#This Row],[Rank 6M]]+Table2[[#This Row],[Rank Sharpe]])/3</f>
        <v>451.33333333333331</v>
      </c>
    </row>
    <row r="478" spans="1:48" x14ac:dyDescent="0.3">
      <c r="A478" t="s">
        <v>1276</v>
      </c>
      <c r="B478" t="s">
        <v>1277</v>
      </c>
      <c r="C478" t="s">
        <v>3171</v>
      </c>
      <c r="D478" t="s">
        <v>225</v>
      </c>
      <c r="E478">
        <v>9401.0332075999995</v>
      </c>
      <c r="F478">
        <v>704.05</v>
      </c>
      <c r="G478">
        <v>-24.886086091233501</v>
      </c>
      <c r="H478">
        <f>(Table2[[#This Row],[1Y Return vs Nifty]]-AVERAGE(Table2[1Y Return vs Nifty]))/_xlfn.STDEV.P(Table2[1Y Return vs Nifty])</f>
        <v>-0.82551732218759288</v>
      </c>
      <c r="I478">
        <v>-4.4967916902251996</v>
      </c>
      <c r="J478">
        <f>(Table2[[#This Row],[1M Return vs Nifty]]-AVERAGE(Table2[1M Return vs Nifty]))/_xlfn.STDEV.P(Table2[1M Return vs Nifty])</f>
        <v>-0.33755765916916314</v>
      </c>
      <c r="K478">
        <v>4.1321234767505199</v>
      </c>
      <c r="L478">
        <f>(Table2[[#This Row],[6M Return vs Nifty]]-AVERAGE(Table2[6M Return vs Nifty]))/_xlfn.STDEV.P(Table2[6M Return vs Nifty])</f>
        <v>-0.20088676237531367</v>
      </c>
      <c r="M478">
        <v>-8.0839232132652192</v>
      </c>
      <c r="N478">
        <f>(Table2[[#This Row],[1W Return vs Nifty]]-AVERAGE(Table2[1W Return vs Nifty]))/_xlfn.STDEV.P(Table2[1W Return vs Nifty])</f>
        <v>-1.6669652095355729</v>
      </c>
      <c r="O478">
        <v>725.45</v>
      </c>
      <c r="P478">
        <v>699.78066877032995</v>
      </c>
      <c r="Q478">
        <v>641.859550344382</v>
      </c>
      <c r="R478">
        <v>36.115762068470502</v>
      </c>
      <c r="S478" s="1">
        <f>(Table2[[#This Row],[Close Price]]-Table2[[#This Row],[20D EMA]])/Table2[[#This Row],[20D EMA]]</f>
        <v>-2.9498931697567152E-2</v>
      </c>
      <c r="T478" s="1">
        <f>(Table2[[#This Row],[Close Price]]-Table2[[#This Row],[50D EMA]])/Table2[[#This Row],[50D EMA]]</f>
        <v>6.100956228431066E-3</v>
      </c>
      <c r="U478" s="1">
        <f>(Table2[[#This Row],[Close Price]]-Table2[[#This Row],[200D EMA]])/Table2[[#This Row],[200D EMA]]</f>
        <v>9.6891056029703729E-2</v>
      </c>
      <c r="V478">
        <v>0.61219234879784501</v>
      </c>
      <c r="W478">
        <v>695.3</v>
      </c>
      <c r="X478">
        <v>708.9</v>
      </c>
      <c r="Y478">
        <v>695.3</v>
      </c>
      <c r="Z478">
        <v>708.9</v>
      </c>
      <c r="AA478">
        <v>695.3</v>
      </c>
      <c r="AB478">
        <v>855</v>
      </c>
      <c r="AC478" s="1">
        <f>(Table2[[#This Row],[Close Price]]/Table2[[#This Row],[Day Low]])-1</f>
        <v>1.258449590104993E-2</v>
      </c>
      <c r="AD478" s="1">
        <f>(Table2[[#This Row],[Day High]]/Table2[[#This Row],[Close Price]])-1</f>
        <v>6.8887152901073723E-3</v>
      </c>
      <c r="AE478" s="1">
        <f>(Table2[[#This Row],[Close Price]]/Table2[[#This Row],[Current Week Low]])-1</f>
        <v>1.258449590104993E-2</v>
      </c>
      <c r="AF478" s="1">
        <f>(Table2[[#This Row],[Current Week High]]/Table2[[#This Row],[Close Price]])-1</f>
        <v>6.8887152901073723E-3</v>
      </c>
      <c r="AG478" s="1">
        <f>(Table2[[#This Row],[Close Price]]/Table2[[#This Row],[Current Month Low]])-1</f>
        <v>1.258449590104993E-2</v>
      </c>
      <c r="AH478" s="1">
        <f>(Table2[[#This Row],[Current Month High]]/Table2[[#This Row],[Close Price]])-1</f>
        <v>0.21440238619416241</v>
      </c>
      <c r="AI478">
        <v>21.440238619416199</v>
      </c>
      <c r="AJ478">
        <v>27.637781000725099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0.05</v>
      </c>
      <c r="AM478" t="s">
        <v>3215</v>
      </c>
      <c r="AN478">
        <v>-4.68</v>
      </c>
      <c r="AO478" t="s">
        <v>3214</v>
      </c>
      <c r="AP478">
        <v>4.6841955598519003E-2</v>
      </c>
      <c r="AQ478">
        <f>(Table2[[#This Row],[Sharpe Ratio]]-AVERAGE(Table2[Sharpe Ratio]))/_xlfn.STDEV.P(Table2[Sharpe Ratio])</f>
        <v>-0.13883248522936481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-3.1697594384970076</v>
      </c>
      <c r="AS478">
        <f>_xlfn.RANK.AVG(Table2[[#This Row],[1Y Return vs Nifty Z-Score]],Table2[1Y Return vs Nifty Z-Score])</f>
        <v>597</v>
      </c>
      <c r="AT478">
        <f>_xlfn.RANK.AVG(Table2[[#This Row],[6M Return vs Nifty Z-Score]],Table2[6M Return vs Nifty Z-Score])</f>
        <v>383</v>
      </c>
      <c r="AU478">
        <f>_xlfn.RANK.AVG(Table2[[#This Row],[Sharpe Ratio Z-Score]],Table2[Sharpe Ratio Z-Score])</f>
        <v>376</v>
      </c>
      <c r="AV478">
        <f>(Table2[[#This Row],[Rank 1Y]]+Table2[[#This Row],[Rank 6M]]+Table2[[#This Row],[Rank Sharpe]])/3</f>
        <v>452</v>
      </c>
    </row>
    <row r="479" spans="1:48" x14ac:dyDescent="0.3">
      <c r="A479" t="s">
        <v>1782</v>
      </c>
      <c r="B479" t="s">
        <v>1783</v>
      </c>
      <c r="C479" t="s">
        <v>3181</v>
      </c>
      <c r="D479" t="s">
        <v>124</v>
      </c>
      <c r="E479">
        <v>4604.7547546349997</v>
      </c>
      <c r="F479">
        <v>234.29</v>
      </c>
      <c r="G479">
        <v>-26.2268722116074</v>
      </c>
      <c r="H479">
        <f>(Table2[[#This Row],[1Y Return vs Nifty]]-AVERAGE(Table2[1Y Return vs Nifty]))/_xlfn.STDEV.P(Table2[1Y Return vs Nifty])</f>
        <v>-0.84802220118053484</v>
      </c>
      <c r="I479">
        <v>-3.878954219398</v>
      </c>
      <c r="J479">
        <f>(Table2[[#This Row],[1M Return vs Nifty]]-AVERAGE(Table2[1M Return vs Nifty]))/_xlfn.STDEV.P(Table2[1M Return vs Nifty])</f>
        <v>-0.2802333480987883</v>
      </c>
      <c r="K479">
        <v>0.72641412250237603</v>
      </c>
      <c r="L479">
        <f>(Table2[[#This Row],[6M Return vs Nifty]]-AVERAGE(Table2[6M Return vs Nifty]))/_xlfn.STDEV.P(Table2[6M Return vs Nifty])</f>
        <v>-0.30748879976211524</v>
      </c>
      <c r="M479">
        <v>4.2639780241841203</v>
      </c>
      <c r="N479">
        <f>(Table2[[#This Row],[1W Return vs Nifty]]-AVERAGE(Table2[1W Return vs Nifty]))/_xlfn.STDEV.P(Table2[1W Return vs Nifty])</f>
        <v>0.75498804619340698</v>
      </c>
      <c r="O479">
        <v>226.32</v>
      </c>
      <c r="P479">
        <v>226.11729403421401</v>
      </c>
      <c r="Q479">
        <v>220.20346252353201</v>
      </c>
      <c r="R479">
        <v>56.560394766461599</v>
      </c>
      <c r="S479" s="1">
        <f>(Table2[[#This Row],[Close Price]]-Table2[[#This Row],[20D EMA]])/Table2[[#This Row],[20D EMA]]</f>
        <v>3.5215623895369384E-2</v>
      </c>
      <c r="T479" s="1">
        <f>(Table2[[#This Row],[Close Price]]-Table2[[#This Row],[50D EMA]])/Table2[[#This Row],[50D EMA]]</f>
        <v>3.6143657214248108E-2</v>
      </c>
      <c r="U479" s="1">
        <f>(Table2[[#This Row],[Close Price]]-Table2[[#This Row],[200D EMA]])/Table2[[#This Row],[200D EMA]]</f>
        <v>6.3970553936964658E-2</v>
      </c>
      <c r="V479">
        <v>1.0341506573341701</v>
      </c>
      <c r="W479">
        <v>233</v>
      </c>
      <c r="X479">
        <v>237.75</v>
      </c>
      <c r="Y479">
        <v>229.35</v>
      </c>
      <c r="Z479">
        <v>236.5</v>
      </c>
      <c r="AA479">
        <v>229.35</v>
      </c>
      <c r="AB479">
        <v>236.5</v>
      </c>
      <c r="AC479" s="1">
        <f>(Table2[[#This Row],[Close Price]]/Table2[[#This Row],[Day Low]])-1</f>
        <v>5.536480686695322E-3</v>
      </c>
      <c r="AD479" s="1">
        <f>(Table2[[#This Row],[Day High]]/Table2[[#This Row],[Close Price]])-1</f>
        <v>1.4768022536173264E-2</v>
      </c>
      <c r="AE479" s="1">
        <f>(Table2[[#This Row],[Close Price]]/Table2[[#This Row],[Current Week Low]])-1</f>
        <v>2.15391323304992E-2</v>
      </c>
      <c r="AF479" s="1">
        <f>(Table2[[#This Row],[Current Week High]]/Table2[[#This Row],[Close Price]])-1</f>
        <v>9.4327542788852359E-3</v>
      </c>
      <c r="AG479" s="1">
        <f>(Table2[[#This Row],[Close Price]]/Table2[[#This Row],[Current Month Low]])-1</f>
        <v>2.15391323304992E-2</v>
      </c>
      <c r="AH479" s="1">
        <f>(Table2[[#This Row],[Current Month High]]/Table2[[#This Row],[Close Price]])-1</f>
        <v>9.4327542788852359E-3</v>
      </c>
      <c r="AI479">
        <v>18.656366042084599</v>
      </c>
      <c r="AJ479">
        <v>40.377471539844201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-0.01</v>
      </c>
      <c r="AM479" t="s">
        <v>3214</v>
      </c>
      <c r="AN479">
        <v>1.71</v>
      </c>
      <c r="AO479" t="s">
        <v>3215</v>
      </c>
      <c r="AP479">
        <v>6.3600163035875998E-2</v>
      </c>
      <c r="AQ479">
        <f>(Table2[[#This Row],[Sharpe Ratio]]-AVERAGE(Table2[Sharpe Ratio]))/_xlfn.STDEV.P(Table2[Sharpe Ratio])</f>
        <v>5.4496371512742607E-2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-0.62625993133528868</v>
      </c>
      <c r="AS479">
        <f>_xlfn.RANK.AVG(Table2[[#This Row],[1Y Return vs Nifty Z-Score]],Table2[1Y Return vs Nifty Z-Score])</f>
        <v>607</v>
      </c>
      <c r="AT479">
        <f>_xlfn.RANK.AVG(Table2[[#This Row],[6M Return vs Nifty Z-Score]],Table2[6M Return vs Nifty Z-Score])</f>
        <v>421</v>
      </c>
      <c r="AU479">
        <f>_xlfn.RANK.AVG(Table2[[#This Row],[Sharpe Ratio Z-Score]],Table2[Sharpe Ratio Z-Score])</f>
        <v>328</v>
      </c>
      <c r="AV479">
        <f>(Table2[[#This Row],[Rank 1Y]]+Table2[[#This Row],[Rank 6M]]+Table2[[#This Row],[Rank Sharpe]])/3</f>
        <v>452</v>
      </c>
    </row>
    <row r="480" spans="1:48" x14ac:dyDescent="0.3">
      <c r="A480" t="s">
        <v>1194</v>
      </c>
      <c r="B480" t="s">
        <v>1195</v>
      </c>
      <c r="C480" t="s">
        <v>3179</v>
      </c>
      <c r="D480" t="s">
        <v>883</v>
      </c>
      <c r="E480">
        <v>10534.791530916</v>
      </c>
      <c r="F480">
        <v>76.290000000000006</v>
      </c>
      <c r="G480">
        <v>4.4370272078464401</v>
      </c>
      <c r="H480">
        <f>(Table2[[#This Row],[1Y Return vs Nifty]]-AVERAGE(Table2[1Y Return vs Nifty]))/_xlfn.STDEV.P(Table2[1Y Return vs Nifty])</f>
        <v>-0.33333359022287806</v>
      </c>
      <c r="I480">
        <v>-5.5499767887208602</v>
      </c>
      <c r="J480">
        <f>(Table2[[#This Row],[1M Return vs Nifty]]-AVERAGE(Table2[1M Return vs Nifty]))/_xlfn.STDEV.P(Table2[1M Return vs Nifty])</f>
        <v>-0.43527447475824876</v>
      </c>
      <c r="K480">
        <v>-15.486160844852099</v>
      </c>
      <c r="L480">
        <f>(Table2[[#This Row],[6M Return vs Nifty]]-AVERAGE(Table2[6M Return vs Nifty]))/_xlfn.STDEV.P(Table2[6M Return vs Nifty])</f>
        <v>-0.81495827030000545</v>
      </c>
      <c r="M480">
        <v>-4.4754764293037601</v>
      </c>
      <c r="N480">
        <f>(Table2[[#This Row],[1W Return vs Nifty]]-AVERAGE(Table2[1W Return vs Nifty]))/_xlfn.STDEV.P(Table2[1W Return vs Nifty])</f>
        <v>-0.95919396416517277</v>
      </c>
      <c r="O480">
        <v>79.38</v>
      </c>
      <c r="P480">
        <v>79.221053709375497</v>
      </c>
      <c r="Q480">
        <v>74.922409071800701</v>
      </c>
      <c r="R480">
        <v>31.1052654495236</v>
      </c>
      <c r="S480" s="1">
        <f>(Table2[[#This Row],[Close Price]]-Table2[[#This Row],[20D EMA]])/Table2[[#This Row],[20D EMA]]</f>
        <v>-3.892668178382451E-2</v>
      </c>
      <c r="T480" s="1">
        <f>(Table2[[#This Row],[Close Price]]-Table2[[#This Row],[50D EMA]])/Table2[[#This Row],[50D EMA]]</f>
        <v>-3.6998418629069711E-2</v>
      </c>
      <c r="U480" s="1">
        <f>(Table2[[#This Row],[Close Price]]-Table2[[#This Row],[200D EMA]])/Table2[[#This Row],[200D EMA]]</f>
        <v>1.8253429716717954E-2</v>
      </c>
      <c r="V480">
        <v>0.62511385652992602</v>
      </c>
      <c r="W480">
        <v>75.86</v>
      </c>
      <c r="X480">
        <v>77.400000000000006</v>
      </c>
      <c r="Y480">
        <v>75.86</v>
      </c>
      <c r="Z480">
        <v>77.400000000000006</v>
      </c>
      <c r="AA480">
        <v>75.86</v>
      </c>
      <c r="AB480">
        <v>84.7</v>
      </c>
      <c r="AC480" s="1">
        <f>(Table2[[#This Row],[Close Price]]/Table2[[#This Row],[Day Low]])-1</f>
        <v>5.6683364091749677E-3</v>
      </c>
      <c r="AD480" s="1">
        <f>(Table2[[#This Row],[Day High]]/Table2[[#This Row],[Close Price]])-1</f>
        <v>1.4549744396382236E-2</v>
      </c>
      <c r="AE480" s="1">
        <f>(Table2[[#This Row],[Close Price]]/Table2[[#This Row],[Current Week Low]])-1</f>
        <v>5.6683364091749677E-3</v>
      </c>
      <c r="AF480" s="1">
        <f>(Table2[[#This Row],[Current Week High]]/Table2[[#This Row],[Close Price]])-1</f>
        <v>1.4549744396382236E-2</v>
      </c>
      <c r="AG480" s="1">
        <f>(Table2[[#This Row],[Close Price]]/Table2[[#This Row],[Current Month Low]])-1</f>
        <v>5.6683364091749677E-3</v>
      </c>
      <c r="AH480" s="1">
        <f>(Table2[[#This Row],[Current Month High]]/Table2[[#This Row],[Close Price]])-1</f>
        <v>0.11023725258880579</v>
      </c>
      <c r="AI480">
        <v>24.328221260977799</v>
      </c>
      <c r="AJ480">
        <v>57.950310559006198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>
        <v>0</v>
      </c>
      <c r="AN480">
        <v>-4.13</v>
      </c>
      <c r="AO480" t="s">
        <v>3214</v>
      </c>
      <c r="AP480">
        <v>5.4165161037622998E-2</v>
      </c>
      <c r="AQ480">
        <f>(Table2[[#This Row],[Sharpe Ratio]]-AVERAGE(Table2[Sharpe Ratio]))/_xlfn.STDEV.P(Table2[Sharpe Ratio])</f>
        <v>-5.4349288531756218E-2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-2.5971095879780615</v>
      </c>
      <c r="AS480">
        <f>_xlfn.RANK.AVG(Table2[[#This Row],[1Y Return vs Nifty Z-Score]],Table2[1Y Return vs Nifty Z-Score])</f>
        <v>409</v>
      </c>
      <c r="AT480">
        <f>_xlfn.RANK.AVG(Table2[[#This Row],[6M Return vs Nifty Z-Score]],Table2[6M Return vs Nifty Z-Score])</f>
        <v>593</v>
      </c>
      <c r="AU480">
        <f>_xlfn.RANK.AVG(Table2[[#This Row],[Sharpe Ratio Z-Score]],Table2[Sharpe Ratio Z-Score])</f>
        <v>358</v>
      </c>
      <c r="AV480">
        <f>(Table2[[#This Row],[Rank 1Y]]+Table2[[#This Row],[Rank 6M]]+Table2[[#This Row],[Rank Sharpe]])/3</f>
        <v>453.33333333333331</v>
      </c>
    </row>
    <row r="481" spans="1:48" x14ac:dyDescent="0.3">
      <c r="A481" t="s">
        <v>1285</v>
      </c>
      <c r="B481" t="s">
        <v>1286</v>
      </c>
      <c r="C481" t="s">
        <v>3173</v>
      </c>
      <c r="D481" t="s">
        <v>276</v>
      </c>
      <c r="E481">
        <v>9266.4458892599996</v>
      </c>
      <c r="F481">
        <v>1413.3</v>
      </c>
      <c r="G481">
        <v>-1.2690904771495699</v>
      </c>
      <c r="H481">
        <f>(Table2[[#This Row],[1Y Return vs Nifty]]-AVERAGE(Table2[1Y Return vs Nifty]))/_xlfn.STDEV.P(Table2[1Y Return vs Nifty])</f>
        <v>-0.42910985615298025</v>
      </c>
      <c r="I481">
        <v>0.34470952587134701</v>
      </c>
      <c r="J481">
        <f>(Table2[[#This Row],[1M Return vs Nifty]]-AVERAGE(Table2[1M Return vs Nifty]))/_xlfn.STDEV.P(Table2[1M Return vs Nifty])</f>
        <v>0.11164740666721953</v>
      </c>
      <c r="K481">
        <v>2.8915786715894201</v>
      </c>
      <c r="L481">
        <f>(Table2[[#This Row],[6M Return vs Nifty]]-AVERAGE(Table2[6M Return vs Nifty]))/_xlfn.STDEV.P(Table2[6M Return vs Nifty])</f>
        <v>-0.23971702941933773</v>
      </c>
      <c r="M481">
        <v>1.9462141661210901</v>
      </c>
      <c r="N481">
        <f>(Table2[[#This Row],[1W Return vs Nifty]]-AVERAGE(Table2[1W Return vs Nifty]))/_xlfn.STDEV.P(Table2[1W Return vs Nifty])</f>
        <v>0.30037510314347704</v>
      </c>
      <c r="O481">
        <v>1368.26</v>
      </c>
      <c r="P481">
        <v>1341.10512111553</v>
      </c>
      <c r="Q481">
        <v>1240.97222893453</v>
      </c>
      <c r="R481">
        <v>70.156276349930806</v>
      </c>
      <c r="S481" s="1">
        <f>(Table2[[#This Row],[Close Price]]-Table2[[#This Row],[20D EMA]])/Table2[[#This Row],[20D EMA]]</f>
        <v>3.2917720316314125E-2</v>
      </c>
      <c r="T481" s="1">
        <f>(Table2[[#This Row],[Close Price]]-Table2[[#This Row],[50D EMA]])/Table2[[#This Row],[50D EMA]]</f>
        <v>5.383237879549542E-2</v>
      </c>
      <c r="U481" s="1">
        <f>(Table2[[#This Row],[Close Price]]-Table2[[#This Row],[200D EMA]])/Table2[[#This Row],[200D EMA]]</f>
        <v>0.1388651309412674</v>
      </c>
      <c r="V481">
        <v>2.29612334583457</v>
      </c>
      <c r="W481">
        <v>1370</v>
      </c>
      <c r="X481">
        <v>1424</v>
      </c>
      <c r="Y481">
        <v>1370</v>
      </c>
      <c r="Z481">
        <v>1424</v>
      </c>
      <c r="AA481">
        <v>1263.2</v>
      </c>
      <c r="AB481">
        <v>1433</v>
      </c>
      <c r="AC481" s="1">
        <f>(Table2[[#This Row],[Close Price]]/Table2[[#This Row],[Day Low]])-1</f>
        <v>3.1605839416058323E-2</v>
      </c>
      <c r="AD481" s="1">
        <f>(Table2[[#This Row],[Day High]]/Table2[[#This Row],[Close Price]])-1</f>
        <v>7.5709332767281978E-3</v>
      </c>
      <c r="AE481" s="1">
        <f>(Table2[[#This Row],[Close Price]]/Table2[[#This Row],[Current Week Low]])-1</f>
        <v>3.1605839416058323E-2</v>
      </c>
      <c r="AF481" s="1">
        <f>(Table2[[#This Row],[Current Week High]]/Table2[[#This Row],[Close Price]])-1</f>
        <v>7.5709332767281978E-3</v>
      </c>
      <c r="AG481" s="1">
        <f>(Table2[[#This Row],[Close Price]]/Table2[[#This Row],[Current Month Low]])-1</f>
        <v>0.11882520582647227</v>
      </c>
      <c r="AH481" s="1">
        <f>(Table2[[#This Row],[Current Month High]]/Table2[[#This Row],[Close Price]])-1</f>
        <v>1.3939007995471542E-2</v>
      </c>
      <c r="AI481">
        <v>17.027524234062099</v>
      </c>
      <c r="AJ481">
        <v>44.671921383969597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-0.06</v>
      </c>
      <c r="AM481" t="s">
        <v>3214</v>
      </c>
      <c r="AN481">
        <v>4.4000000000000004</v>
      </c>
      <c r="AO481" t="s">
        <v>3215</v>
      </c>
      <c r="AQ481">
        <f>(Table2[[#This Row],[Sharpe Ratio]]-AVERAGE(Table2[Sharpe Ratio]))/_xlfn.STDEV.P(Table2[Sharpe Ratio])</f>
        <v>-0.67921854723973452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-0.93602292300135603</v>
      </c>
      <c r="AS481">
        <f>_xlfn.RANK.AVG(Table2[[#This Row],[1Y Return vs Nifty Z-Score]],Table2[1Y Return vs Nifty Z-Score])</f>
        <v>439</v>
      </c>
      <c r="AT481">
        <f>_xlfn.RANK.AVG(Table2[[#This Row],[6M Return vs Nifty Z-Score]],Table2[6M Return vs Nifty Z-Score])</f>
        <v>397</v>
      </c>
      <c r="AU481">
        <f>_xlfn.RANK.AVG(Table2[[#This Row],[Sharpe Ratio Z-Score]],Table2[Sharpe Ratio Z-Score])</f>
        <v>527.5</v>
      </c>
      <c r="AV481">
        <f>(Table2[[#This Row],[Rank 1Y]]+Table2[[#This Row],[Rank 6M]]+Table2[[#This Row],[Rank Sharpe]])/3</f>
        <v>454.5</v>
      </c>
    </row>
    <row r="482" spans="1:48" x14ac:dyDescent="0.3">
      <c r="A482" t="s">
        <v>739</v>
      </c>
      <c r="B482" t="s">
        <v>740</v>
      </c>
      <c r="C482" t="s">
        <v>3179</v>
      </c>
      <c r="D482" t="s">
        <v>496</v>
      </c>
      <c r="E482">
        <v>23613.430155728001</v>
      </c>
      <c r="F482">
        <v>195.76</v>
      </c>
      <c r="G482">
        <v>-41.940897229248002</v>
      </c>
      <c r="H482">
        <f>(Table2[[#This Row],[1Y Return vs Nifty]]-AVERAGE(Table2[1Y Return vs Nifty]))/_xlfn.STDEV.P(Table2[1Y Return vs Nifty])</f>
        <v>-1.1117795791398497</v>
      </c>
      <c r="I482">
        <v>7.8010497370248499</v>
      </c>
      <c r="J482">
        <f>(Table2[[#This Row],[1M Return vs Nifty]]-AVERAGE(Table2[1M Return vs Nifty]))/_xlfn.STDEV.P(Table2[1M Return vs Nifty])</f>
        <v>0.803462950225039</v>
      </c>
      <c r="K482">
        <v>10.4485299491914</v>
      </c>
      <c r="L482">
        <f>(Table2[[#This Row],[6M Return vs Nifty]]-AVERAGE(Table2[6M Return vs Nifty]))/_xlfn.STDEV.P(Table2[6M Return vs Nifty])</f>
        <v>-3.1770552667258643E-3</v>
      </c>
      <c r="M482">
        <v>-5.9217254336034397</v>
      </c>
      <c r="N482">
        <f>(Table2[[#This Row],[1W Return vs Nifty]]-AVERAGE(Table2[1W Return vs Nifty]))/_xlfn.STDEV.P(Table2[1W Return vs Nifty])</f>
        <v>-1.2428654494808387</v>
      </c>
      <c r="O482">
        <v>195.58</v>
      </c>
      <c r="P482">
        <v>185.80756936267599</v>
      </c>
      <c r="Q482">
        <v>175.75273725094601</v>
      </c>
      <c r="R482">
        <v>45.786686101405998</v>
      </c>
      <c r="S482" s="1">
        <f>(Table2[[#This Row],[Close Price]]-Table2[[#This Row],[20D EMA]])/Table2[[#This Row],[20D EMA]]</f>
        <v>9.2033950301655782E-4</v>
      </c>
      <c r="T482" s="1">
        <f>(Table2[[#This Row],[Close Price]]-Table2[[#This Row],[50D EMA]])/Table2[[#This Row],[50D EMA]]</f>
        <v>5.3563106559442401E-2</v>
      </c>
      <c r="U482" s="1">
        <f>(Table2[[#This Row],[Close Price]]-Table2[[#This Row],[200D EMA]])/Table2[[#This Row],[200D EMA]]</f>
        <v>0.11383755986961897</v>
      </c>
      <c r="V482">
        <v>1.7742701071269</v>
      </c>
      <c r="W482">
        <v>192.35</v>
      </c>
      <c r="X482">
        <v>197.75</v>
      </c>
      <c r="Y482">
        <v>192.35</v>
      </c>
      <c r="Z482">
        <v>197.75</v>
      </c>
      <c r="AA482">
        <v>174.96</v>
      </c>
      <c r="AB482">
        <v>222.74</v>
      </c>
      <c r="AC482" s="1">
        <f>(Table2[[#This Row],[Close Price]]/Table2[[#This Row],[Day Low]])-1</f>
        <v>1.7728099818040022E-2</v>
      </c>
      <c r="AD482" s="1">
        <f>(Table2[[#This Row],[Day High]]/Table2[[#This Row],[Close Price]])-1</f>
        <v>1.0165508786268873E-2</v>
      </c>
      <c r="AE482" s="1">
        <f>(Table2[[#This Row],[Close Price]]/Table2[[#This Row],[Current Week Low]])-1</f>
        <v>1.7728099818040022E-2</v>
      </c>
      <c r="AF482" s="1">
        <f>(Table2[[#This Row],[Current Week High]]/Table2[[#This Row],[Close Price]])-1</f>
        <v>1.0165508786268873E-2</v>
      </c>
      <c r="AG482" s="1">
        <f>(Table2[[#This Row],[Close Price]]/Table2[[#This Row],[Current Month Low]])-1</f>
        <v>0.11888431641518049</v>
      </c>
      <c r="AH482" s="1">
        <f>(Table2[[#This Row],[Current Month High]]/Table2[[#This Row],[Close Price]])-1</f>
        <v>0.13782182263996745</v>
      </c>
      <c r="AI482">
        <v>13.914997956681599</v>
      </c>
      <c r="AJ482">
        <v>37.616871704745101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0.09</v>
      </c>
      <c r="AM482" t="s">
        <v>3215</v>
      </c>
      <c r="AN482">
        <v>4.8600000000000003</v>
      </c>
      <c r="AO482" t="s">
        <v>3215</v>
      </c>
      <c r="AP482">
        <v>5.084326032678E-2</v>
      </c>
      <c r="AQ482">
        <f>(Table2[[#This Row],[Sharpe Ratio]]-AVERAGE(Table2[Sharpe Ratio]))/_xlfn.STDEV.P(Table2[Sharpe Ratio])</f>
        <v>-9.2671959320903441E-2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-1.6470310929832785</v>
      </c>
      <c r="AS482">
        <f>_xlfn.RANK.AVG(Table2[[#This Row],[1Y Return vs Nifty Z-Score]],Table2[1Y Return vs Nifty Z-Score])</f>
        <v>681</v>
      </c>
      <c r="AT482">
        <f>_xlfn.RANK.AVG(Table2[[#This Row],[6M Return vs Nifty Z-Score]],Table2[6M Return vs Nifty Z-Score])</f>
        <v>316</v>
      </c>
      <c r="AU482">
        <f>_xlfn.RANK.AVG(Table2[[#This Row],[Sharpe Ratio Z-Score]],Table2[Sharpe Ratio Z-Score])</f>
        <v>367</v>
      </c>
      <c r="AV482">
        <f>(Table2[[#This Row],[Rank 1Y]]+Table2[[#This Row],[Rank 6M]]+Table2[[#This Row],[Rank Sharpe]])/3</f>
        <v>454.66666666666669</v>
      </c>
    </row>
    <row r="483" spans="1:48" x14ac:dyDescent="0.3">
      <c r="A483" t="s">
        <v>571</v>
      </c>
      <c r="B483" t="s">
        <v>572</v>
      </c>
      <c r="C483" t="s">
        <v>3169</v>
      </c>
      <c r="D483" t="s">
        <v>573</v>
      </c>
      <c r="E483">
        <v>36438.923434999997</v>
      </c>
      <c r="F483">
        <v>662.45</v>
      </c>
      <c r="G483">
        <v>7.3599337545596404</v>
      </c>
      <c r="H483">
        <f>(Table2[[#This Row],[1Y Return vs Nifty]]-AVERAGE(Table2[1Y Return vs Nifty]))/_xlfn.STDEV.P(Table2[1Y Return vs Nifty])</f>
        <v>-0.28427307479696184</v>
      </c>
      <c r="I483">
        <v>-4.4081567589920896</v>
      </c>
      <c r="J483">
        <f>(Table2[[#This Row],[1M Return vs Nifty]]-AVERAGE(Table2[1M Return vs Nifty]))/_xlfn.STDEV.P(Table2[1M Return vs Nifty])</f>
        <v>-0.32933391650281851</v>
      </c>
      <c r="K483">
        <v>-11.4782100939616</v>
      </c>
      <c r="L483">
        <f>(Table2[[#This Row],[6M Return vs Nifty]]-AVERAGE(Table2[6M Return vs Nifty]))/_xlfn.STDEV.P(Table2[6M Return vs Nifty])</f>
        <v>-0.68950548753157948</v>
      </c>
      <c r="M483">
        <v>-0.11944506153616299</v>
      </c>
      <c r="N483">
        <f>(Table2[[#This Row],[1W Return vs Nifty]]-AVERAGE(Table2[1W Return vs Nifty]))/_xlfn.STDEV.P(Table2[1W Return vs Nifty])</f>
        <v>-0.10478930459230519</v>
      </c>
      <c r="O483">
        <v>677.54</v>
      </c>
      <c r="P483">
        <v>689.68131827418904</v>
      </c>
      <c r="Q483">
        <v>644.94148534702697</v>
      </c>
      <c r="R483">
        <v>39.391488759924897</v>
      </c>
      <c r="S483" s="1">
        <f>(Table2[[#This Row],[Close Price]]-Table2[[#This Row],[20D EMA]])/Table2[[#This Row],[20D EMA]]</f>
        <v>-2.2271747793488089E-2</v>
      </c>
      <c r="T483" s="1">
        <f>(Table2[[#This Row],[Close Price]]-Table2[[#This Row],[50D EMA]])/Table2[[#This Row],[50D EMA]]</f>
        <v>-3.9483914603241341E-2</v>
      </c>
      <c r="U483" s="1">
        <f>(Table2[[#This Row],[Close Price]]-Table2[[#This Row],[200D EMA]])/Table2[[#This Row],[200D EMA]]</f>
        <v>2.7147446785117536E-2</v>
      </c>
      <c r="V483">
        <v>1.1282428041605901</v>
      </c>
      <c r="W483">
        <v>659.25</v>
      </c>
      <c r="X483">
        <v>670.55</v>
      </c>
      <c r="Y483">
        <v>659.25</v>
      </c>
      <c r="Z483">
        <v>670.55</v>
      </c>
      <c r="AA483">
        <v>644</v>
      </c>
      <c r="AB483">
        <v>735.55</v>
      </c>
      <c r="AC483" s="1">
        <f>(Table2[[#This Row],[Close Price]]/Table2[[#This Row],[Day Low]])-1</f>
        <v>4.854000758437671E-3</v>
      </c>
      <c r="AD483" s="1">
        <f>(Table2[[#This Row],[Day High]]/Table2[[#This Row],[Close Price]])-1</f>
        <v>1.2227337912295022E-2</v>
      </c>
      <c r="AE483" s="1">
        <f>(Table2[[#This Row],[Close Price]]/Table2[[#This Row],[Current Week Low]])-1</f>
        <v>4.854000758437671E-3</v>
      </c>
      <c r="AF483" s="1">
        <f>(Table2[[#This Row],[Current Week High]]/Table2[[#This Row],[Close Price]])-1</f>
        <v>1.2227337912295022E-2</v>
      </c>
      <c r="AG483" s="1">
        <f>(Table2[[#This Row],[Close Price]]/Table2[[#This Row],[Current Month Low]])-1</f>
        <v>2.8649068322981419E-2</v>
      </c>
      <c r="AH483" s="1">
        <f>(Table2[[#This Row],[Current Month High]]/Table2[[#This Row],[Close Price]])-1</f>
        <v>0.1103479507887386</v>
      </c>
      <c r="AI483">
        <v>24.801871839383999</v>
      </c>
      <c r="AJ483">
        <v>53.344907407407398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-0.19</v>
      </c>
      <c r="AM483" t="s">
        <v>3214</v>
      </c>
      <c r="AN483">
        <v>-5.86</v>
      </c>
      <c r="AO483" t="s">
        <v>3214</v>
      </c>
      <c r="AP483">
        <v>3.0707054405993001E-2</v>
      </c>
      <c r="AQ483">
        <f>(Table2[[#This Row],[Sharpe Ratio]]-AVERAGE(Table2[Sharpe Ratio]))/_xlfn.STDEV.P(Table2[Sharpe Ratio])</f>
        <v>-0.32497065142990694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387</v>
      </c>
      <c r="AT483">
        <f>_xlfn.RANK.AVG(Table2[[#This Row],[6M Return vs Nifty Z-Score]],Table2[6M Return vs Nifty Z-Score])</f>
        <v>554</v>
      </c>
      <c r="AU483">
        <f>_xlfn.RANK.AVG(Table2[[#This Row],[Sharpe Ratio Z-Score]],Table2[Sharpe Ratio Z-Score])</f>
        <v>424</v>
      </c>
      <c r="AV483">
        <f>(Table2[[#This Row],[Rank 1Y]]+Table2[[#This Row],[Rank 6M]]+Table2[[#This Row],[Rank Sharpe]])/3</f>
        <v>455</v>
      </c>
    </row>
    <row r="484" spans="1:48" x14ac:dyDescent="0.3">
      <c r="A484" t="s">
        <v>72</v>
      </c>
      <c r="B484" t="s">
        <v>73</v>
      </c>
      <c r="C484" t="s">
        <v>3176</v>
      </c>
      <c r="D484" t="s">
        <v>74</v>
      </c>
      <c r="E484">
        <v>357487.25152878498</v>
      </c>
      <c r="F484">
        <v>3135.85</v>
      </c>
      <c r="G484">
        <v>-7.2925534381020896E-2</v>
      </c>
      <c r="H484">
        <f>(Table2[[#This Row],[1Y Return vs Nifty]]-AVERAGE(Table2[1Y Return vs Nifty]))/_xlfn.STDEV.P(Table2[1Y Return vs Nifty])</f>
        <v>-0.40903242032369341</v>
      </c>
      <c r="I484">
        <v>1.01829256610862</v>
      </c>
      <c r="J484">
        <f>(Table2[[#This Row],[1M Return vs Nifty]]-AVERAGE(Table2[1M Return vs Nifty]))/_xlfn.STDEV.P(Table2[1M Return vs Nifty])</f>
        <v>0.1741439135213492</v>
      </c>
      <c r="K484">
        <v>-19.178884407845999</v>
      </c>
      <c r="L484">
        <f>(Table2[[#This Row],[6M Return vs Nifty]]-AVERAGE(Table2[6M Return vs Nifty]))/_xlfn.STDEV.P(Table2[6M Return vs Nifty])</f>
        <v>-0.93054413344195952</v>
      </c>
      <c r="M484">
        <v>4.0094471654139898</v>
      </c>
      <c r="N484">
        <f>(Table2[[#This Row],[1W Return vs Nifty]]-AVERAGE(Table2[1W Return vs Nifty]))/_xlfn.STDEV.P(Table2[1W Return vs Nifty])</f>
        <v>0.7050636233925367</v>
      </c>
      <c r="O484">
        <v>3050.73</v>
      </c>
      <c r="P484">
        <v>3061.3236684887302</v>
      </c>
      <c r="Q484">
        <v>3005.7514090233799</v>
      </c>
      <c r="R484">
        <v>76.413367581333105</v>
      </c>
      <c r="S484" s="1">
        <f>(Table2[[#This Row],[Close Price]]-Table2[[#This Row],[20D EMA]])/Table2[[#This Row],[20D EMA]]</f>
        <v>2.7901518652912547E-2</v>
      </c>
      <c r="T484" s="1">
        <f>(Table2[[#This Row],[Close Price]]-Table2[[#This Row],[50D EMA]])/Table2[[#This Row],[50D EMA]]</f>
        <v>2.434447957215214E-2</v>
      </c>
      <c r="U484" s="1">
        <f>(Table2[[#This Row],[Close Price]]-Table2[[#This Row],[200D EMA]])/Table2[[#This Row],[200D EMA]]</f>
        <v>4.3283217163621421E-2</v>
      </c>
      <c r="V484">
        <v>0.82894187670447494</v>
      </c>
      <c r="W484">
        <v>3120.4</v>
      </c>
      <c r="X484">
        <v>3209.9</v>
      </c>
      <c r="Y484">
        <v>3120.4</v>
      </c>
      <c r="Z484">
        <v>3209.9</v>
      </c>
      <c r="AA484">
        <v>2890.35</v>
      </c>
      <c r="AB484">
        <v>3209.9</v>
      </c>
      <c r="AC484" s="1">
        <f>(Table2[[#This Row],[Close Price]]/Table2[[#This Row],[Day Low]])-1</f>
        <v>4.9512882963722582E-3</v>
      </c>
      <c r="AD484" s="1">
        <f>(Table2[[#This Row],[Day High]]/Table2[[#This Row],[Close Price]])-1</f>
        <v>2.3614012149815844E-2</v>
      </c>
      <c r="AE484" s="1">
        <f>(Table2[[#This Row],[Close Price]]/Table2[[#This Row],[Current Week Low]])-1</f>
        <v>4.9512882963722582E-3</v>
      </c>
      <c r="AF484" s="1">
        <f>(Table2[[#This Row],[Current Week High]]/Table2[[#This Row],[Close Price]])-1</f>
        <v>2.3614012149815844E-2</v>
      </c>
      <c r="AG484" s="1">
        <f>(Table2[[#This Row],[Close Price]]/Table2[[#This Row],[Current Month Low]])-1</f>
        <v>8.4937810299790639E-2</v>
      </c>
      <c r="AH484" s="1">
        <f>(Table2[[#This Row],[Current Month High]]/Table2[[#This Row],[Close Price]])-1</f>
        <v>2.3614012149815844E-2</v>
      </c>
      <c r="AI484">
        <v>19.390276958400399</v>
      </c>
      <c r="AJ484">
        <v>46.398225957049398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-0.05</v>
      </c>
      <c r="AM484" t="s">
        <v>3214</v>
      </c>
      <c r="AN484">
        <v>4.84</v>
      </c>
      <c r="AO484" t="s">
        <v>3215</v>
      </c>
      <c r="AP484">
        <v>7.1035958006421998E-2</v>
      </c>
      <c r="AQ484">
        <f>(Table2[[#This Row],[Sharpe Ratio]]-AVERAGE(Table2[Sharpe Ratio]))/_xlfn.STDEV.P(Table2[Sharpe Ratio])</f>
        <v>0.14027844253662849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434</v>
      </c>
      <c r="AT484">
        <f>_xlfn.RANK.AVG(Table2[[#This Row],[6M Return vs Nifty Z-Score]],Table2[6M Return vs Nifty Z-Score])</f>
        <v>626</v>
      </c>
      <c r="AU484">
        <f>_xlfn.RANK.AVG(Table2[[#This Row],[Sharpe Ratio Z-Score]],Table2[Sharpe Ratio Z-Score])</f>
        <v>306</v>
      </c>
      <c r="AV484">
        <f>(Table2[[#This Row],[Rank 1Y]]+Table2[[#This Row],[Rank 6M]]+Table2[[#This Row],[Rank Sharpe]])/3</f>
        <v>455.33333333333331</v>
      </c>
    </row>
    <row r="485" spans="1:48" x14ac:dyDescent="0.3">
      <c r="A485" t="s">
        <v>1143</v>
      </c>
      <c r="B485" t="s">
        <v>1144</v>
      </c>
      <c r="C485" t="s">
        <v>3179</v>
      </c>
      <c r="D485" t="s">
        <v>496</v>
      </c>
      <c r="E485">
        <v>11422.538981924999</v>
      </c>
      <c r="F485">
        <v>357.15</v>
      </c>
      <c r="G485">
        <v>-5.8465983941474198</v>
      </c>
      <c r="H485">
        <f>(Table2[[#This Row],[1Y Return vs Nifty]]-AVERAGE(Table2[1Y Return vs Nifty]))/_xlfn.STDEV.P(Table2[1Y Return vs Nifty])</f>
        <v>-0.50594258897731925</v>
      </c>
      <c r="I485">
        <v>-78.995978395084407</v>
      </c>
      <c r="J485">
        <f>(Table2[[#This Row],[1M Return vs Nifty]]-AVERAGE(Table2[1M Return vs Nifty]))/_xlfn.STDEV.P(Table2[1M Return vs Nifty])</f>
        <v>-7.2497550489479234</v>
      </c>
      <c r="K485">
        <v>-3.9809431650831102</v>
      </c>
      <c r="L485">
        <f>(Table2[[#This Row],[6M Return vs Nifty]]-AVERAGE(Table2[6M Return vs Nifty]))/_xlfn.STDEV.P(Table2[6M Return vs Nifty])</f>
        <v>-0.45483369193216455</v>
      </c>
      <c r="M485">
        <v>6.3891218888387096</v>
      </c>
      <c r="N485">
        <f>(Table2[[#This Row],[1W Return vs Nifty]]-AVERAGE(Table2[1W Return vs Nifty]))/_xlfn.STDEV.P(Table2[1W Return vs Nifty])</f>
        <v>1.1718199436078898</v>
      </c>
      <c r="O485">
        <v>348.46</v>
      </c>
      <c r="P485">
        <v>333.47409477767297</v>
      </c>
      <c r="Q485">
        <v>306.73551375130199</v>
      </c>
      <c r="R485">
        <v>52.839634033087798</v>
      </c>
      <c r="S485" s="1">
        <f>(Table2[[#This Row],[Close Price]]-Table2[[#This Row],[20D EMA]])/Table2[[#This Row],[20D EMA]]</f>
        <v>2.4938299948344136E-2</v>
      </c>
      <c r="T485" s="1">
        <f>(Table2[[#This Row],[Close Price]]-Table2[[#This Row],[50D EMA]])/Table2[[#This Row],[50D EMA]]</f>
        <v>7.0997734436048829E-2</v>
      </c>
      <c r="U485" s="1">
        <f>(Table2[[#This Row],[Close Price]]-Table2[[#This Row],[200D EMA]])/Table2[[#This Row],[200D EMA]]</f>
        <v>0.164358165222347</v>
      </c>
      <c r="V485">
        <v>1.6813714642453701</v>
      </c>
      <c r="W485">
        <v>354.05</v>
      </c>
      <c r="X485">
        <v>372.7</v>
      </c>
      <c r="Y485">
        <v>354.05</v>
      </c>
      <c r="Z485">
        <v>372.7</v>
      </c>
      <c r="AA485">
        <v>317.05</v>
      </c>
      <c r="AB485">
        <v>401</v>
      </c>
      <c r="AC485" s="1">
        <f>(Table2[[#This Row],[Close Price]]/Table2[[#This Row],[Day Low]])-1</f>
        <v>8.7558254483828257E-3</v>
      </c>
      <c r="AD485" s="1">
        <f>(Table2[[#This Row],[Day High]]/Table2[[#This Row],[Close Price]])-1</f>
        <v>4.3539129217415651E-2</v>
      </c>
      <c r="AE485" s="1">
        <f>(Table2[[#This Row],[Close Price]]/Table2[[#This Row],[Current Week Low]])-1</f>
        <v>8.7558254483828257E-3</v>
      </c>
      <c r="AF485" s="1">
        <f>(Table2[[#This Row],[Current Week High]]/Table2[[#This Row],[Close Price]])-1</f>
        <v>4.3539129217415651E-2</v>
      </c>
      <c r="AG485" s="1">
        <f>(Table2[[#This Row],[Close Price]]/Table2[[#This Row],[Current Month Low]])-1</f>
        <v>0.12647847342690421</v>
      </c>
      <c r="AH485" s="1">
        <f>(Table2[[#This Row],[Current Month High]]/Table2[[#This Row],[Close Price]])-1</f>
        <v>0.12277754444911104</v>
      </c>
      <c r="AI485">
        <v>12.2777544449111</v>
      </c>
      <c r="AJ485">
        <v>47.2176422093981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0.04</v>
      </c>
      <c r="AM485" t="s">
        <v>3215</v>
      </c>
      <c r="AN485">
        <v>8.6999999999999993</v>
      </c>
      <c r="AO485" t="s">
        <v>3215</v>
      </c>
      <c r="AP485">
        <v>3.1710925811829001E-2</v>
      </c>
      <c r="AQ485">
        <f>(Table2[[#This Row],[Sharpe Ratio]]-AVERAGE(Table2[Sharpe Ratio]))/_xlfn.STDEV.P(Table2[Sharpe Ratio])</f>
        <v>-0.31338962094488421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-7.3521010071944009</v>
      </c>
      <c r="AS485">
        <f>_xlfn.RANK.AVG(Table2[[#This Row],[1Y Return vs Nifty Z-Score]],Table2[1Y Return vs Nifty Z-Score])</f>
        <v>471</v>
      </c>
      <c r="AT485">
        <f>_xlfn.RANK.AVG(Table2[[#This Row],[6M Return vs Nifty Z-Score]],Table2[6M Return vs Nifty Z-Score])</f>
        <v>476</v>
      </c>
      <c r="AU485">
        <f>_xlfn.RANK.AVG(Table2[[#This Row],[Sharpe Ratio Z-Score]],Table2[Sharpe Ratio Z-Score])</f>
        <v>419</v>
      </c>
      <c r="AV485">
        <f>(Table2[[#This Row],[Rank 1Y]]+Table2[[#This Row],[Rank 6M]]+Table2[[#This Row],[Rank Sharpe]])/3</f>
        <v>455.33333333333331</v>
      </c>
    </row>
    <row r="486" spans="1:48" x14ac:dyDescent="0.3">
      <c r="A486" t="s">
        <v>1751</v>
      </c>
      <c r="B486" t="s">
        <v>1752</v>
      </c>
      <c r="C486" t="s">
        <v>3180</v>
      </c>
      <c r="D486" t="s">
        <v>74</v>
      </c>
      <c r="E486">
        <v>4703.0720000000001</v>
      </c>
      <c r="F486">
        <v>668.05</v>
      </c>
      <c r="G486">
        <v>21.109061376593999</v>
      </c>
      <c r="H486">
        <f>(Table2[[#This Row],[1Y Return vs Nifty]]-AVERAGE(Table2[1Y Return vs Nifty]))/_xlfn.STDEV.P(Table2[1Y Return vs Nifty])</f>
        <v>-5.3496183023865426E-2</v>
      </c>
      <c r="I486">
        <v>-17.620341743862099</v>
      </c>
      <c r="J486">
        <f>(Table2[[#This Row],[1M Return vs Nifty]]-AVERAGE(Table2[1M Return vs Nifty]))/_xlfn.STDEV.P(Table2[1M Return vs Nifty])</f>
        <v>-1.5551893198308113</v>
      </c>
      <c r="K486">
        <v>-41.310454355093903</v>
      </c>
      <c r="L486">
        <f>(Table2[[#This Row],[6M Return vs Nifty]]-AVERAGE(Table2[6M Return vs Nifty]))/_xlfn.STDEV.P(Table2[6M Return vs Nifty])</f>
        <v>-1.6232839422580809</v>
      </c>
      <c r="M486">
        <v>-5.5322728276900897</v>
      </c>
      <c r="N486">
        <f>(Table2[[#This Row],[1W Return vs Nifty]]-AVERAGE(Table2[1W Return vs Nifty]))/_xlfn.STDEV.P(Table2[1W Return vs Nifty])</f>
        <v>-1.1664770828502991</v>
      </c>
      <c r="O486">
        <v>787.78</v>
      </c>
      <c r="P486">
        <v>779.64313151693602</v>
      </c>
      <c r="Q486">
        <v>776.56350000946099</v>
      </c>
      <c r="R486">
        <v>15.6347147156405</v>
      </c>
      <c r="S486" s="1">
        <f>(Table2[[#This Row],[Close Price]]-Table2[[#This Row],[20D EMA]])/Table2[[#This Row],[20D EMA]]</f>
        <v>-0.15198405646246416</v>
      </c>
      <c r="T486" s="1">
        <f>(Table2[[#This Row],[Close Price]]-Table2[[#This Row],[50D EMA]])/Table2[[#This Row],[50D EMA]]</f>
        <v>-0.14313360434512076</v>
      </c>
      <c r="U486" s="1">
        <f>(Table2[[#This Row],[Close Price]]-Table2[[#This Row],[200D EMA]])/Table2[[#This Row],[200D EMA]]</f>
        <v>-0.13973551423436589</v>
      </c>
      <c r="V486">
        <v>0.59680130238132101</v>
      </c>
      <c r="W486">
        <v>665.25</v>
      </c>
      <c r="X486">
        <v>678.45</v>
      </c>
      <c r="Y486">
        <v>664.45</v>
      </c>
      <c r="Z486">
        <v>684</v>
      </c>
      <c r="AA486">
        <v>664.45</v>
      </c>
      <c r="AB486">
        <v>684</v>
      </c>
      <c r="AC486" s="1">
        <f>(Table2[[#This Row],[Close Price]]/Table2[[#This Row],[Day Low]])-1</f>
        <v>4.2089440060126826E-3</v>
      </c>
      <c r="AD486" s="1">
        <f>(Table2[[#This Row],[Day High]]/Table2[[#This Row],[Close Price]])-1</f>
        <v>1.5567697028665561E-2</v>
      </c>
      <c r="AE486" s="1">
        <f>(Table2[[#This Row],[Close Price]]/Table2[[#This Row],[Current Week Low]])-1</f>
        <v>5.4180148995408572E-3</v>
      </c>
      <c r="AF486" s="1">
        <f>(Table2[[#This Row],[Current Week High]]/Table2[[#This Row],[Close Price]])-1</f>
        <v>2.3875458423770812E-2</v>
      </c>
      <c r="AG486" s="1">
        <f>(Table2[[#This Row],[Close Price]]/Table2[[#This Row],[Current Month Low]])-1</f>
        <v>5.4180148995408572E-3</v>
      </c>
      <c r="AH486" s="1">
        <f>(Table2[[#This Row],[Current Month High]]/Table2[[#This Row],[Close Price]])-1</f>
        <v>2.3875458423770812E-2</v>
      </c>
      <c r="AI486">
        <v>74.388144599955098</v>
      </c>
      <c r="AJ486">
        <v>62.7405602923264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-0.35</v>
      </c>
      <c r="AM486" t="s">
        <v>3214</v>
      </c>
      <c r="AN486">
        <v>-8.66</v>
      </c>
      <c r="AO486" t="s">
        <v>3214</v>
      </c>
      <c r="AP486">
        <v>6.3666255679123998E-2</v>
      </c>
      <c r="AQ486">
        <f>(Table2[[#This Row],[Sharpe Ratio]]-AVERAGE(Table2[Sharpe Ratio]))/_xlfn.STDEV.P(Table2[Sharpe Ratio])</f>
        <v>5.5258840601752464E-2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-4.3431876873613042</v>
      </c>
      <c r="AS486">
        <f>_xlfn.RANK.AVG(Table2[[#This Row],[1Y Return vs Nifty Z-Score]],Table2[1Y Return vs Nifty Z-Score])</f>
        <v>316</v>
      </c>
      <c r="AT486">
        <f>_xlfn.RANK.AVG(Table2[[#This Row],[6M Return vs Nifty Z-Score]],Table2[6M Return vs Nifty Z-Score])</f>
        <v>724</v>
      </c>
      <c r="AU486">
        <f>_xlfn.RANK.AVG(Table2[[#This Row],[Sharpe Ratio Z-Score]],Table2[Sharpe Ratio Z-Score])</f>
        <v>327</v>
      </c>
      <c r="AV486">
        <f>(Table2[[#This Row],[Rank 1Y]]+Table2[[#This Row],[Rank 6M]]+Table2[[#This Row],[Rank Sharpe]])/3</f>
        <v>455.66666666666669</v>
      </c>
    </row>
    <row r="487" spans="1:48" x14ac:dyDescent="0.3">
      <c r="A487" t="s">
        <v>657</v>
      </c>
      <c r="B487" t="s">
        <v>658</v>
      </c>
      <c r="C487" t="s">
        <v>3175</v>
      </c>
      <c r="D487" t="s">
        <v>187</v>
      </c>
      <c r="E487">
        <v>28833.8149314</v>
      </c>
      <c r="F487">
        <v>1372.2</v>
      </c>
      <c r="G487">
        <v>-24.860819476618602</v>
      </c>
      <c r="H487">
        <f>(Table2[[#This Row],[1Y Return vs Nifty]]-AVERAGE(Table2[1Y Return vs Nifty]))/_xlfn.STDEV.P(Table2[1Y Return vs Nifty])</f>
        <v>-0.82509322613242875</v>
      </c>
      <c r="I487">
        <v>1.2244223982871301</v>
      </c>
      <c r="J487">
        <f>(Table2[[#This Row],[1M Return vs Nifty]]-AVERAGE(Table2[1M Return vs Nifty]))/_xlfn.STDEV.P(Table2[1M Return vs Nifty])</f>
        <v>0.19326908992877029</v>
      </c>
      <c r="K487">
        <v>10.0780883254121</v>
      </c>
      <c r="L487">
        <f>(Table2[[#This Row],[6M Return vs Nifty]]-AVERAGE(Table2[6M Return vs Nifty]))/_xlfn.STDEV.P(Table2[6M Return vs Nifty])</f>
        <v>-1.4772240797895866E-2</v>
      </c>
      <c r="M487">
        <v>-1.0882548705964701</v>
      </c>
      <c r="N487">
        <f>(Table2[[#This Row],[1W Return vs Nifty]]-AVERAGE(Table2[1W Return vs Nifty]))/_xlfn.STDEV.P(Table2[1W Return vs Nifty])</f>
        <v>-0.2948144777868773</v>
      </c>
      <c r="O487">
        <v>1386.02</v>
      </c>
      <c r="P487">
        <v>1367.92011225039</v>
      </c>
      <c r="Q487">
        <v>1271.0422831923599</v>
      </c>
      <c r="R487">
        <v>40.771092982082003</v>
      </c>
      <c r="S487" s="1">
        <f>(Table2[[#This Row],[Close Price]]-Table2[[#This Row],[20D EMA]])/Table2[[#This Row],[20D EMA]]</f>
        <v>-9.9709960895224721E-3</v>
      </c>
      <c r="T487" s="1">
        <f>(Table2[[#This Row],[Close Price]]-Table2[[#This Row],[50D EMA]])/Table2[[#This Row],[50D EMA]]</f>
        <v>3.1287556278188477E-3</v>
      </c>
      <c r="U487" s="1">
        <f>(Table2[[#This Row],[Close Price]]-Table2[[#This Row],[200D EMA]])/Table2[[#This Row],[200D EMA]]</f>
        <v>7.9586429299245323E-2</v>
      </c>
      <c r="V487">
        <v>0.75077180311943703</v>
      </c>
      <c r="W487">
        <v>1364</v>
      </c>
      <c r="X487">
        <v>1424.95</v>
      </c>
      <c r="Y487">
        <v>1364</v>
      </c>
      <c r="Z487">
        <v>1424.95</v>
      </c>
      <c r="AA487">
        <v>1323</v>
      </c>
      <c r="AB487">
        <v>1453</v>
      </c>
      <c r="AC487" s="1">
        <f>(Table2[[#This Row],[Close Price]]/Table2[[#This Row],[Day Low]])-1</f>
        <v>6.0117302052786759E-3</v>
      </c>
      <c r="AD487" s="1">
        <f>(Table2[[#This Row],[Day High]]/Table2[[#This Row],[Close Price]])-1</f>
        <v>3.8441918087742222E-2</v>
      </c>
      <c r="AE487" s="1">
        <f>(Table2[[#This Row],[Close Price]]/Table2[[#This Row],[Current Week Low]])-1</f>
        <v>6.0117302052786759E-3</v>
      </c>
      <c r="AF487" s="1">
        <f>(Table2[[#This Row],[Current Week High]]/Table2[[#This Row],[Close Price]])-1</f>
        <v>3.8441918087742222E-2</v>
      </c>
      <c r="AG487" s="1">
        <f>(Table2[[#This Row],[Close Price]]/Table2[[#This Row],[Current Month Low]])-1</f>
        <v>3.7188208616780072E-2</v>
      </c>
      <c r="AH487" s="1">
        <f>(Table2[[#This Row],[Current Month High]]/Table2[[#This Row],[Close Price]])-1</f>
        <v>5.8883544672788224E-2</v>
      </c>
      <c r="AI487">
        <v>9.7471214108730599</v>
      </c>
      <c r="AJ487">
        <v>36.802751607596797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-0.08</v>
      </c>
      <c r="AM487" t="s">
        <v>3214</v>
      </c>
      <c r="AN487">
        <v>-0.14000000000000001</v>
      </c>
      <c r="AO487" t="s">
        <v>3214</v>
      </c>
      <c r="AP487">
        <v>1.9224366738807001E-2</v>
      </c>
      <c r="AQ487">
        <f>(Table2[[#This Row],[Sharpe Ratio]]-AVERAGE(Table2[Sharpe Ratio]))/_xlfn.STDEV.P(Table2[Sharpe Ratio])</f>
        <v>-0.45743916796558004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-1.3988500227540115</v>
      </c>
      <c r="AS487">
        <f>_xlfn.RANK.AVG(Table2[[#This Row],[1Y Return vs Nifty Z-Score]],Table2[1Y Return vs Nifty Z-Score])</f>
        <v>596</v>
      </c>
      <c r="AT487">
        <f>_xlfn.RANK.AVG(Table2[[#This Row],[6M Return vs Nifty Z-Score]],Table2[6M Return vs Nifty Z-Score])</f>
        <v>321</v>
      </c>
      <c r="AU487">
        <f>_xlfn.RANK.AVG(Table2[[#This Row],[Sharpe Ratio Z-Score]],Table2[Sharpe Ratio Z-Score])</f>
        <v>451</v>
      </c>
      <c r="AV487">
        <f>(Table2[[#This Row],[Rank 1Y]]+Table2[[#This Row],[Rank 6M]]+Table2[[#This Row],[Rank Sharpe]])/3</f>
        <v>456</v>
      </c>
    </row>
    <row r="488" spans="1:48" x14ac:dyDescent="0.3">
      <c r="A488" t="s">
        <v>943</v>
      </c>
      <c r="B488" t="s">
        <v>944</v>
      </c>
      <c r="C488" t="s">
        <v>3172</v>
      </c>
      <c r="D488" t="s">
        <v>46</v>
      </c>
      <c r="E488">
        <v>16374.940299899999</v>
      </c>
      <c r="F488">
        <v>1693</v>
      </c>
      <c r="G488">
        <v>9.5522870985197397</v>
      </c>
      <c r="H488">
        <f>(Table2[[#This Row],[1Y Return vs Nifty]]-AVERAGE(Table2[1Y Return vs Nifty]))/_xlfn.STDEV.P(Table2[1Y Return vs Nifty])</f>
        <v>-0.24747477716703523</v>
      </c>
      <c r="I488">
        <v>10.4968397468653</v>
      </c>
      <c r="J488">
        <f>(Table2[[#This Row],[1M Return vs Nifty]]-AVERAGE(Table2[1M Return vs Nifty]))/_xlfn.STDEV.P(Table2[1M Return vs Nifty])</f>
        <v>1.0535842400484008</v>
      </c>
      <c r="K488">
        <v>6.7576832409858101</v>
      </c>
      <c r="L488">
        <f>(Table2[[#This Row],[6M Return vs Nifty]]-AVERAGE(Table2[6M Return vs Nifty]))/_xlfn.STDEV.P(Table2[6M Return vs Nifty])</f>
        <v>-0.11870417101613943</v>
      </c>
      <c r="M488">
        <v>1.6020641810369101</v>
      </c>
      <c r="N488">
        <f>(Table2[[#This Row],[1W Return vs Nifty]]-AVERAGE(Table2[1W Return vs Nifty]))/_xlfn.STDEV.P(Table2[1W Return vs Nifty])</f>
        <v>0.23287252429989325</v>
      </c>
      <c r="O488">
        <v>1650.39</v>
      </c>
      <c r="P488">
        <v>1635.26931208019</v>
      </c>
      <c r="Q488">
        <v>1493.2306672172101</v>
      </c>
      <c r="R488">
        <v>59.709856537729003</v>
      </c>
      <c r="S488" s="1">
        <f>(Table2[[#This Row],[Close Price]]-Table2[[#This Row],[20D EMA]])/Table2[[#This Row],[20D EMA]]</f>
        <v>2.5818139954798501E-2</v>
      </c>
      <c r="T488" s="1">
        <f>(Table2[[#This Row],[Close Price]]-Table2[[#This Row],[50D EMA]])/Table2[[#This Row],[50D EMA]]</f>
        <v>3.5303474169873596E-2</v>
      </c>
      <c r="U488" s="1">
        <f>(Table2[[#This Row],[Close Price]]-Table2[[#This Row],[200D EMA]])/Table2[[#This Row],[200D EMA]]</f>
        <v>0.13378330432704058</v>
      </c>
      <c r="V488">
        <v>2.1963724071352999</v>
      </c>
      <c r="W488">
        <v>1666.95</v>
      </c>
      <c r="X488">
        <v>1739.9</v>
      </c>
      <c r="Y488">
        <v>1666.95</v>
      </c>
      <c r="Z488">
        <v>1739.9</v>
      </c>
      <c r="AA488">
        <v>1542.3</v>
      </c>
      <c r="AB488">
        <v>1774.95</v>
      </c>
      <c r="AC488" s="1">
        <f>(Table2[[#This Row],[Close Price]]/Table2[[#This Row],[Day Low]])-1</f>
        <v>1.5627343351630296E-2</v>
      </c>
      <c r="AD488" s="1">
        <f>(Table2[[#This Row],[Day High]]/Table2[[#This Row],[Close Price]])-1</f>
        <v>2.7702303603071465E-2</v>
      </c>
      <c r="AE488" s="1">
        <f>(Table2[[#This Row],[Close Price]]/Table2[[#This Row],[Current Week Low]])-1</f>
        <v>1.5627343351630296E-2</v>
      </c>
      <c r="AF488" s="1">
        <f>(Table2[[#This Row],[Current Week High]]/Table2[[#This Row],[Close Price]])-1</f>
        <v>2.7702303603071465E-2</v>
      </c>
      <c r="AG488" s="1">
        <f>(Table2[[#This Row],[Close Price]]/Table2[[#This Row],[Current Month Low]])-1</f>
        <v>9.7711210529728421E-2</v>
      </c>
      <c r="AH488" s="1">
        <f>(Table2[[#This Row],[Current Month High]]/Table2[[#This Row],[Close Price]])-1</f>
        <v>4.8405197873597094E-2</v>
      </c>
      <c r="AI488">
        <v>9.8641464855286394</v>
      </c>
      <c r="AJ488">
        <v>65.178789209229706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-7.0000000000000007E-2</v>
      </c>
      <c r="AM488" t="s">
        <v>3214</v>
      </c>
      <c r="AN488">
        <v>4.17</v>
      </c>
      <c r="AO488" t="s">
        <v>3215</v>
      </c>
      <c r="AP488">
        <v>-4.8448512713797999E-2</v>
      </c>
      <c r="AQ488">
        <f>(Table2[[#This Row],[Sharpe Ratio]]-AVERAGE(Table2[Sharpe Ratio]))/_xlfn.STDEV.P(Table2[Sharpe Ratio])</f>
        <v>-1.2381384441813641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-0.3178606280162446</v>
      </c>
      <c r="AS488">
        <f>_xlfn.RANK.AVG(Table2[[#This Row],[1Y Return vs Nifty Z-Score]],Table2[1Y Return vs Nifty Z-Score])</f>
        <v>373</v>
      </c>
      <c r="AT488">
        <f>_xlfn.RANK.AVG(Table2[[#This Row],[6M Return vs Nifty Z-Score]],Table2[6M Return vs Nifty Z-Score])</f>
        <v>350</v>
      </c>
      <c r="AU488">
        <f>_xlfn.RANK.AVG(Table2[[#This Row],[Sharpe Ratio Z-Score]],Table2[Sharpe Ratio Z-Score])</f>
        <v>653</v>
      </c>
      <c r="AV488">
        <f>(Table2[[#This Row],[Rank 1Y]]+Table2[[#This Row],[Rank 6M]]+Table2[[#This Row],[Rank Sharpe]])/3</f>
        <v>458.66666666666669</v>
      </c>
    </row>
    <row r="489" spans="1:48" x14ac:dyDescent="0.3">
      <c r="A489" t="s">
        <v>1333</v>
      </c>
      <c r="B489" t="s">
        <v>1334</v>
      </c>
      <c r="C489" t="s">
        <v>3168</v>
      </c>
      <c r="D489" t="s">
        <v>287</v>
      </c>
      <c r="E489">
        <v>8640.9016138000006</v>
      </c>
      <c r="F489">
        <v>733.1</v>
      </c>
      <c r="G489">
        <v>-6.6375834882610203</v>
      </c>
      <c r="H489">
        <f>(Table2[[#This Row],[1Y Return vs Nifty]]-AVERAGE(Table2[1Y Return vs Nifty]))/_xlfn.STDEV.P(Table2[1Y Return vs Nifty])</f>
        <v>-0.51921914633255428</v>
      </c>
      <c r="I489">
        <v>-4.4849757857088699</v>
      </c>
      <c r="J489">
        <f>(Table2[[#This Row],[1M Return vs Nifty]]-AVERAGE(Table2[1M Return vs Nifty]))/_xlfn.STDEV.P(Table2[1M Return vs Nifty])</f>
        <v>-0.33646135371982699</v>
      </c>
      <c r="K489">
        <v>-16.2614971804018</v>
      </c>
      <c r="L489">
        <f>(Table2[[#This Row],[6M Return vs Nifty]]-AVERAGE(Table2[6M Return vs Nifty]))/_xlfn.STDEV.P(Table2[6M Return vs Nifty])</f>
        <v>-0.83922705675018139</v>
      </c>
      <c r="M489">
        <v>-3.3173049724154402</v>
      </c>
      <c r="N489">
        <f>(Table2[[#This Row],[1W Return vs Nifty]]-AVERAGE(Table2[1W Return vs Nifty]))/_xlfn.STDEV.P(Table2[1W Return vs Nifty])</f>
        <v>-0.73202684671238782</v>
      </c>
      <c r="O489">
        <v>742.03</v>
      </c>
      <c r="P489">
        <v>749.99676411369001</v>
      </c>
      <c r="Q489">
        <v>719.693986463491</v>
      </c>
      <c r="R489">
        <v>44.514677188281098</v>
      </c>
      <c r="S489" s="1">
        <f>(Table2[[#This Row],[Close Price]]-Table2[[#This Row],[20D EMA]])/Table2[[#This Row],[20D EMA]]</f>
        <v>-1.203455385900833E-2</v>
      </c>
      <c r="T489" s="1">
        <f>(Table2[[#This Row],[Close Price]]-Table2[[#This Row],[50D EMA]])/Table2[[#This Row],[50D EMA]]</f>
        <v>-2.2529116020464118E-2</v>
      </c>
      <c r="U489" s="1">
        <f>(Table2[[#This Row],[Close Price]]-Table2[[#This Row],[200D EMA]])/Table2[[#This Row],[200D EMA]]</f>
        <v>1.8627380231957917E-2</v>
      </c>
      <c r="V489">
        <v>1.0845549474889999</v>
      </c>
      <c r="W489">
        <v>720.3</v>
      </c>
      <c r="X489">
        <v>738.9</v>
      </c>
      <c r="Y489">
        <v>720.3</v>
      </c>
      <c r="Z489">
        <v>738.9</v>
      </c>
      <c r="AA489">
        <v>711.55</v>
      </c>
      <c r="AB489">
        <v>779.05</v>
      </c>
      <c r="AC489" s="1">
        <f>(Table2[[#This Row],[Close Price]]/Table2[[#This Row],[Day Low]])-1</f>
        <v>1.7770373455504807E-2</v>
      </c>
      <c r="AD489" s="1">
        <f>(Table2[[#This Row],[Day High]]/Table2[[#This Row],[Close Price]])-1</f>
        <v>7.9116082389851794E-3</v>
      </c>
      <c r="AE489" s="1">
        <f>(Table2[[#This Row],[Close Price]]/Table2[[#This Row],[Current Week Low]])-1</f>
        <v>1.7770373455504807E-2</v>
      </c>
      <c r="AF489" s="1">
        <f>(Table2[[#This Row],[Current Week High]]/Table2[[#This Row],[Close Price]])-1</f>
        <v>7.9116082389851794E-3</v>
      </c>
      <c r="AG489" s="1">
        <f>(Table2[[#This Row],[Close Price]]/Table2[[#This Row],[Current Month Low]])-1</f>
        <v>3.0285995362237417E-2</v>
      </c>
      <c r="AH489" s="1">
        <f>(Table2[[#This Row],[Current Month High]]/Table2[[#This Row],[Close Price]])-1</f>
        <v>6.2679034238166675E-2</v>
      </c>
      <c r="AI489">
        <v>25.726367480562001</v>
      </c>
      <c r="AJ489">
        <v>28.041219107501501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</v>
      </c>
      <c r="AM489" t="s">
        <v>3214</v>
      </c>
      <c r="AN489">
        <v>-0.87</v>
      </c>
      <c r="AO489" t="s">
        <v>3214</v>
      </c>
      <c r="AP489">
        <v>7.3162590636465005E-2</v>
      </c>
      <c r="AQ489">
        <f>(Table2[[#This Row],[Sharpe Ratio]]-AVERAGE(Table2[Sharpe Ratio]))/_xlfn.STDEV.P(Table2[Sharpe Ratio])</f>
        <v>0.16481206026474979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476</v>
      </c>
      <c r="AT489">
        <f>_xlfn.RANK.AVG(Table2[[#This Row],[6M Return vs Nifty Z-Score]],Table2[6M Return vs Nifty Z-Score])</f>
        <v>602</v>
      </c>
      <c r="AU489">
        <f>_xlfn.RANK.AVG(Table2[[#This Row],[Sharpe Ratio Z-Score]],Table2[Sharpe Ratio Z-Score])</f>
        <v>300</v>
      </c>
      <c r="AV489">
        <f>(Table2[[#This Row],[Rank 1Y]]+Table2[[#This Row],[Rank 6M]]+Table2[[#This Row],[Rank Sharpe]])/3</f>
        <v>459.33333333333331</v>
      </c>
    </row>
    <row r="490" spans="1:48" x14ac:dyDescent="0.3">
      <c r="A490" t="s">
        <v>1526</v>
      </c>
      <c r="B490" t="s">
        <v>1527</v>
      </c>
      <c r="C490" t="s">
        <v>3169</v>
      </c>
      <c r="D490" t="s">
        <v>564</v>
      </c>
      <c r="E490">
        <v>6879.5874332000003</v>
      </c>
      <c r="F490">
        <v>317.60000000000002</v>
      </c>
      <c r="G490">
        <v>-10.3299856583969</v>
      </c>
      <c r="H490">
        <f>(Table2[[#This Row],[1Y Return vs Nifty]]-AVERAGE(Table2[1Y Return vs Nifty]))/_xlfn.STDEV.P(Table2[1Y Return vs Nifty])</f>
        <v>-0.58119552181070344</v>
      </c>
      <c r="I490">
        <v>10.6155336735712</v>
      </c>
      <c r="J490">
        <f>(Table2[[#This Row],[1M Return vs Nifty]]-AVERAGE(Table2[1M Return vs Nifty]))/_xlfn.STDEV.P(Table2[1M Return vs Nifty])</f>
        <v>1.0645969220204792</v>
      </c>
      <c r="K490">
        <v>-15.0215500271075</v>
      </c>
      <c r="L490">
        <f>(Table2[[#This Row],[6M Return vs Nifty]]-AVERAGE(Table2[6M Return vs Nifty]))/_xlfn.STDEV.P(Table2[6M Return vs Nifty])</f>
        <v>-0.80041549679476132</v>
      </c>
      <c r="M490">
        <v>0.84431162870310605</v>
      </c>
      <c r="N490">
        <f>(Table2[[#This Row],[1W Return vs Nifty]]-AVERAGE(Table2[1W Return vs Nifty]))/_xlfn.STDEV.P(Table2[1W Return vs Nifty])</f>
        <v>8.424473518251771E-2</v>
      </c>
      <c r="O490">
        <v>331.22</v>
      </c>
      <c r="P490">
        <v>305.99906825064198</v>
      </c>
      <c r="Q490">
        <v>312.161590050337</v>
      </c>
      <c r="R490">
        <v>50.256027273908401</v>
      </c>
      <c r="S490" s="1">
        <f>(Table2[[#This Row],[Close Price]]-Table2[[#This Row],[20D EMA]])/Table2[[#This Row],[20D EMA]]</f>
        <v>-4.1120705271420817E-2</v>
      </c>
      <c r="T490" s="1">
        <f>(Table2[[#This Row],[Close Price]]-Table2[[#This Row],[50D EMA]])/Table2[[#This Row],[50D EMA]]</f>
        <v>3.7911657103007215E-2</v>
      </c>
      <c r="U490" s="1">
        <f>(Table2[[#This Row],[Close Price]]-Table2[[#This Row],[200D EMA]])/Table2[[#This Row],[200D EMA]]</f>
        <v>1.7421778088668967E-2</v>
      </c>
      <c r="V490">
        <v>1.5708041143892999</v>
      </c>
      <c r="W490">
        <v>319.60000000000002</v>
      </c>
      <c r="X490">
        <v>328.95</v>
      </c>
      <c r="Y490">
        <v>316</v>
      </c>
      <c r="Z490">
        <v>329.55</v>
      </c>
      <c r="AA490">
        <v>316</v>
      </c>
      <c r="AB490">
        <v>329.55</v>
      </c>
      <c r="AC490" s="1">
        <f>(Table2[[#This Row],[Close Price]]/Table2[[#This Row],[Day Low]])-1</f>
        <v>-6.2578222778473247E-3</v>
      </c>
      <c r="AD490" s="1">
        <f>(Table2[[#This Row],[Day High]]/Table2[[#This Row],[Close Price]])-1</f>
        <v>3.5736775818639765E-2</v>
      </c>
      <c r="AE490" s="1">
        <f>(Table2[[#This Row],[Close Price]]/Table2[[#This Row],[Current Week Low]])-1</f>
        <v>5.0632911392405333E-3</v>
      </c>
      <c r="AF490" s="1">
        <f>(Table2[[#This Row],[Current Week High]]/Table2[[#This Row],[Close Price]])-1</f>
        <v>3.7625944584382731E-2</v>
      </c>
      <c r="AG490" s="1">
        <f>(Table2[[#This Row],[Close Price]]/Table2[[#This Row],[Current Month Low]])-1</f>
        <v>5.0632911392405333E-3</v>
      </c>
      <c r="AH490" s="1">
        <f>(Table2[[#This Row],[Current Month High]]/Table2[[#This Row],[Close Price]])-1</f>
        <v>3.7625944584382731E-2</v>
      </c>
      <c r="AI490">
        <v>27.607052896725399</v>
      </c>
      <c r="AJ490">
        <v>24.769200549990099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0.01</v>
      </c>
      <c r="AM490" t="s">
        <v>3215</v>
      </c>
      <c r="AN490">
        <v>7.21</v>
      </c>
      <c r="AO490" t="s">
        <v>3215</v>
      </c>
      <c r="AP490">
        <v>7.5311079373788004E-2</v>
      </c>
      <c r="AQ490">
        <f>(Table2[[#This Row],[Sharpe Ratio]]-AVERAGE(Table2[Sharpe Ratio]))/_xlfn.STDEV.P(Table2[Sharpe Ratio])</f>
        <v>0.18959781810087895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504</v>
      </c>
      <c r="AT490">
        <f>_xlfn.RANK.AVG(Table2[[#This Row],[6M Return vs Nifty Z-Score]],Table2[6M Return vs Nifty Z-Score])</f>
        <v>582</v>
      </c>
      <c r="AU490">
        <f>_xlfn.RANK.AVG(Table2[[#This Row],[Sharpe Ratio Z-Score]],Table2[Sharpe Ratio Z-Score])</f>
        <v>294</v>
      </c>
      <c r="AV490">
        <f>(Table2[[#This Row],[Rank 1Y]]+Table2[[#This Row],[Rank 6M]]+Table2[[#This Row],[Rank Sharpe]])/3</f>
        <v>460</v>
      </c>
    </row>
    <row r="491" spans="1:48" x14ac:dyDescent="0.3">
      <c r="A491" t="s">
        <v>159</v>
      </c>
      <c r="B491" t="s">
        <v>160</v>
      </c>
      <c r="C491" t="s">
        <v>3183</v>
      </c>
      <c r="D491" t="s">
        <v>161</v>
      </c>
      <c r="E491">
        <v>170863.62086970001</v>
      </c>
      <c r="F491">
        <v>3359.4</v>
      </c>
      <c r="G491">
        <v>7.0779289555343796</v>
      </c>
      <c r="H491">
        <f>(Table2[[#This Row],[1Y Return vs Nifty]]-AVERAGE(Table2[1Y Return vs Nifty]))/_xlfn.STDEV.P(Table2[1Y Return vs Nifty])</f>
        <v>-0.28900647990986872</v>
      </c>
      <c r="I491">
        <v>6.89626310517236</v>
      </c>
      <c r="J491">
        <f>(Table2[[#This Row],[1M Return vs Nifty]]-AVERAGE(Table2[1M Return vs Nifty]))/_xlfn.STDEV.P(Table2[1M Return vs Nifty])</f>
        <v>0.71951486875437809</v>
      </c>
      <c r="K491">
        <v>-5.5159553071216498</v>
      </c>
      <c r="L491">
        <f>(Table2[[#This Row],[6M Return vs Nifty]]-AVERAGE(Table2[6M Return vs Nifty]))/_xlfn.STDEV.P(Table2[6M Return vs Nifty])</f>
        <v>-0.50288107493937118</v>
      </c>
      <c r="M491">
        <v>2.4509483688775</v>
      </c>
      <c r="N491">
        <f>(Table2[[#This Row],[1W Return vs Nifty]]-AVERAGE(Table2[1W Return vs Nifty]))/_xlfn.STDEV.P(Table2[1W Return vs Nifty])</f>
        <v>0.39937513741133884</v>
      </c>
      <c r="O491">
        <v>3259.3</v>
      </c>
      <c r="P491">
        <v>3193.4751776693702</v>
      </c>
      <c r="Q491">
        <v>2980.4793306125198</v>
      </c>
      <c r="R491">
        <v>69.355139256088293</v>
      </c>
      <c r="S491" s="1">
        <f>(Table2[[#This Row],[Close Price]]-Table2[[#This Row],[20D EMA]])/Table2[[#This Row],[20D EMA]]</f>
        <v>3.071211609854874E-2</v>
      </c>
      <c r="T491" s="1">
        <f>(Table2[[#This Row],[Close Price]]-Table2[[#This Row],[50D EMA]])/Table2[[#This Row],[50D EMA]]</f>
        <v>5.1957448578549309E-2</v>
      </c>
      <c r="U491" s="1">
        <f>(Table2[[#This Row],[Close Price]]-Table2[[#This Row],[200D EMA]])/Table2[[#This Row],[200D EMA]]</f>
        <v>0.12713413761859846</v>
      </c>
      <c r="V491">
        <v>0.99375112013728495</v>
      </c>
      <c r="W491">
        <v>3350.15</v>
      </c>
      <c r="X491">
        <v>3415</v>
      </c>
      <c r="Y491">
        <v>3350.15</v>
      </c>
      <c r="Z491">
        <v>3415</v>
      </c>
      <c r="AA491">
        <v>3135.6</v>
      </c>
      <c r="AB491">
        <v>3415</v>
      </c>
      <c r="AC491" s="1">
        <f>(Table2[[#This Row],[Close Price]]/Table2[[#This Row],[Day Low]])-1</f>
        <v>2.7610703998328656E-3</v>
      </c>
      <c r="AD491" s="1">
        <f>(Table2[[#This Row],[Day High]]/Table2[[#This Row],[Close Price]])-1</f>
        <v>1.6550574507352422E-2</v>
      </c>
      <c r="AE491" s="1">
        <f>(Table2[[#This Row],[Close Price]]/Table2[[#This Row],[Current Week Low]])-1</f>
        <v>2.7610703998328656E-3</v>
      </c>
      <c r="AF491" s="1">
        <f>(Table2[[#This Row],[Current Week High]]/Table2[[#This Row],[Close Price]])-1</f>
        <v>1.6550574507352422E-2</v>
      </c>
      <c r="AG491" s="1">
        <f>(Table2[[#This Row],[Close Price]]/Table2[[#This Row],[Current Month Low]])-1</f>
        <v>7.1373899732108725E-2</v>
      </c>
      <c r="AH491" s="1">
        <f>(Table2[[#This Row],[Current Month High]]/Table2[[#This Row],[Close Price]])-1</f>
        <v>1.6550574507352422E-2</v>
      </c>
      <c r="AI491">
        <v>1.65505745073524</v>
      </c>
      <c r="AJ491">
        <v>46.535517218817397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0.01</v>
      </c>
      <c r="AM491" t="s">
        <v>3215</v>
      </c>
      <c r="AN491">
        <v>2.74</v>
      </c>
      <c r="AO491" t="s">
        <v>3215</v>
      </c>
      <c r="AP491">
        <v>3.6811108060310002E-3</v>
      </c>
      <c r="AQ491">
        <f>(Table2[[#This Row],[Sharpe Ratio]]-AVERAGE(Table2[Sharpe Ratio]))/_xlfn.STDEV.P(Table2[Sharpe Ratio])</f>
        <v>-0.63675189641617658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-0.30974944509969954</v>
      </c>
      <c r="AS491">
        <f>_xlfn.RANK.AVG(Table2[[#This Row],[1Y Return vs Nifty Z-Score]],Table2[1Y Return vs Nifty Z-Score])</f>
        <v>391</v>
      </c>
      <c r="AT491">
        <f>_xlfn.RANK.AVG(Table2[[#This Row],[6M Return vs Nifty Z-Score]],Table2[6M Return vs Nifty Z-Score])</f>
        <v>498</v>
      </c>
      <c r="AU491">
        <f>_xlfn.RANK.AVG(Table2[[#This Row],[Sharpe Ratio Z-Score]],Table2[Sharpe Ratio Z-Score])</f>
        <v>493</v>
      </c>
      <c r="AV491">
        <f>(Table2[[#This Row],[Rank 1Y]]+Table2[[#This Row],[Rank 6M]]+Table2[[#This Row],[Rank Sharpe]])/3</f>
        <v>460.66666666666669</v>
      </c>
    </row>
    <row r="492" spans="1:48" x14ac:dyDescent="0.3">
      <c r="A492" t="s">
        <v>1452</v>
      </c>
      <c r="B492" t="s">
        <v>1453</v>
      </c>
      <c r="C492" t="s">
        <v>3186</v>
      </c>
      <c r="D492" t="s">
        <v>1454</v>
      </c>
      <c r="E492">
        <v>7537.4379989999998</v>
      </c>
      <c r="F492">
        <v>984.75</v>
      </c>
      <c r="G492">
        <v>-13.376876164177499</v>
      </c>
      <c r="H492">
        <f>(Table2[[#This Row],[1Y Return vs Nifty]]-AVERAGE(Table2[1Y Return vs Nifty]))/_xlfn.STDEV.P(Table2[1Y Return vs Nifty])</f>
        <v>-0.63233708801233901</v>
      </c>
      <c r="I492">
        <v>1.3637320987863599</v>
      </c>
      <c r="J492">
        <f>(Table2[[#This Row],[1M Return vs Nifty]]-AVERAGE(Table2[1M Return vs Nifty]))/_xlfn.STDEV.P(Table2[1M Return vs Nifty])</f>
        <v>0.20619454845728369</v>
      </c>
      <c r="K492">
        <v>26.505549252284698</v>
      </c>
      <c r="L492">
        <f>(Table2[[#This Row],[6M Return vs Nifty]]-AVERAGE(Table2[6M Return vs Nifty]))/_xlfn.STDEV.P(Table2[6M Return vs Nifty])</f>
        <v>0.49942337067209586</v>
      </c>
      <c r="M492">
        <v>-5.7686128756199304</v>
      </c>
      <c r="N492">
        <f>(Table2[[#This Row],[1W Return vs Nifty]]-AVERAGE(Table2[1W Return vs Nifty]))/_xlfn.STDEV.P(Table2[1W Return vs Nifty])</f>
        <v>-1.2128335071150806</v>
      </c>
      <c r="O492">
        <v>997.54</v>
      </c>
      <c r="P492">
        <v>956.36551208191804</v>
      </c>
      <c r="Q492">
        <v>843.15721003295903</v>
      </c>
      <c r="R492">
        <v>40.7760149038318</v>
      </c>
      <c r="S492" s="1">
        <f>(Table2[[#This Row],[Close Price]]-Table2[[#This Row],[20D EMA]])/Table2[[#This Row],[20D EMA]]</f>
        <v>-1.2821540990837424E-2</v>
      </c>
      <c r="T492" s="1">
        <f>(Table2[[#This Row],[Close Price]]-Table2[[#This Row],[50D EMA]])/Table2[[#This Row],[50D EMA]]</f>
        <v>2.9679539422423955E-2</v>
      </c>
      <c r="U492" s="1">
        <f>(Table2[[#This Row],[Close Price]]-Table2[[#This Row],[200D EMA]])/Table2[[#This Row],[200D EMA]]</f>
        <v>0.16793166005365251</v>
      </c>
      <c r="V492">
        <v>1.0800819797826</v>
      </c>
      <c r="W492">
        <v>970</v>
      </c>
      <c r="X492">
        <v>992.4</v>
      </c>
      <c r="Y492">
        <v>970</v>
      </c>
      <c r="Z492">
        <v>992.4</v>
      </c>
      <c r="AA492">
        <v>911.1</v>
      </c>
      <c r="AB492">
        <v>1117</v>
      </c>
      <c r="AC492" s="1">
        <f>(Table2[[#This Row],[Close Price]]/Table2[[#This Row],[Day Low]])-1</f>
        <v>1.5206185567010255E-2</v>
      </c>
      <c r="AD492" s="1">
        <f>(Table2[[#This Row],[Day High]]/Table2[[#This Row],[Close Price]])-1</f>
        <v>7.7684691546078266E-3</v>
      </c>
      <c r="AE492" s="1">
        <f>(Table2[[#This Row],[Close Price]]/Table2[[#This Row],[Current Week Low]])-1</f>
        <v>1.5206185567010255E-2</v>
      </c>
      <c r="AF492" s="1">
        <f>(Table2[[#This Row],[Current Week High]]/Table2[[#This Row],[Close Price]])-1</f>
        <v>7.7684691546078266E-3</v>
      </c>
      <c r="AG492" s="1">
        <f>(Table2[[#This Row],[Close Price]]/Table2[[#This Row],[Current Month Low]])-1</f>
        <v>8.0836351662825212E-2</v>
      </c>
      <c r="AH492" s="1">
        <f>(Table2[[#This Row],[Current Month High]]/Table2[[#This Row],[Close Price]])-1</f>
        <v>0.13429804518913424</v>
      </c>
      <c r="AI492">
        <v>13.4298045189134</v>
      </c>
      <c r="AJ492">
        <v>66.483516483516496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-0.03</v>
      </c>
      <c r="AM492" t="s">
        <v>3214</v>
      </c>
      <c r="AN492">
        <v>-2.33</v>
      </c>
      <c r="AO492" t="s">
        <v>3214</v>
      </c>
      <c r="AP492">
        <v>-6.6561425663832996E-2</v>
      </c>
      <c r="AQ492">
        <f>(Table2[[#This Row],[Sharpe Ratio]]-AVERAGE(Table2[Sharpe Ratio]))/_xlfn.STDEV.P(Table2[Sharpe Ratio])</f>
        <v>-1.4470956829546213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-2.5866483589526617</v>
      </c>
      <c r="AS492">
        <f>_xlfn.RANK.AVG(Table2[[#This Row],[1Y Return vs Nifty Z-Score]],Table2[1Y Return vs Nifty Z-Score])</f>
        <v>533</v>
      </c>
      <c r="AT492">
        <f>_xlfn.RANK.AVG(Table2[[#This Row],[6M Return vs Nifty Z-Score]],Table2[6M Return vs Nifty Z-Score])</f>
        <v>172</v>
      </c>
      <c r="AU492">
        <f>_xlfn.RANK.AVG(Table2[[#This Row],[Sharpe Ratio Z-Score]],Table2[Sharpe Ratio Z-Score])</f>
        <v>680</v>
      </c>
      <c r="AV492">
        <f>(Table2[[#This Row],[Rank 1Y]]+Table2[[#This Row],[Rank 6M]]+Table2[[#This Row],[Rank Sharpe]])/3</f>
        <v>461.66666666666669</v>
      </c>
    </row>
    <row r="493" spans="1:48" x14ac:dyDescent="0.3">
      <c r="A493" t="s">
        <v>303</v>
      </c>
      <c r="B493" t="s">
        <v>304</v>
      </c>
      <c r="C493" t="s">
        <v>3169</v>
      </c>
      <c r="D493" t="s">
        <v>305</v>
      </c>
      <c r="E493">
        <v>93750.194563825004</v>
      </c>
      <c r="F493">
        <v>87.19</v>
      </c>
      <c r="G493">
        <v>-7.9325993741286904</v>
      </c>
      <c r="H493">
        <f>(Table2[[#This Row],[1Y Return vs Nifty]]-AVERAGE(Table2[1Y Return vs Nifty]))/_xlfn.STDEV.P(Table2[1Y Return vs Nifty])</f>
        <v>-0.54095577931415317</v>
      </c>
      <c r="I493">
        <v>-9.2569985532144603</v>
      </c>
      <c r="J493">
        <f>(Table2[[#This Row],[1M Return vs Nifty]]-AVERAGE(Table2[1M Return vs Nifty]))/_xlfn.STDEV.P(Table2[1M Return vs Nifty])</f>
        <v>-0.77922005722343846</v>
      </c>
      <c r="K493">
        <v>-10.997192496789401</v>
      </c>
      <c r="L493">
        <f>(Table2[[#This Row],[6M Return vs Nifty]]-AVERAGE(Table2[6M Return vs Nifty]))/_xlfn.STDEV.P(Table2[6M Return vs Nifty])</f>
        <v>-0.6744491657660423</v>
      </c>
      <c r="M493">
        <v>-1.48519607935366</v>
      </c>
      <c r="N493">
        <f>(Table2[[#This Row],[1W Return vs Nifty]]-AVERAGE(Table2[1W Return vs Nifty]))/_xlfn.STDEV.P(Table2[1W Return vs Nifty])</f>
        <v>-0.37267168075565166</v>
      </c>
      <c r="O493">
        <v>90.36</v>
      </c>
      <c r="P493">
        <v>91.408129744293902</v>
      </c>
      <c r="Q493">
        <v>84.620604861250598</v>
      </c>
      <c r="R493">
        <v>36.441114412409597</v>
      </c>
      <c r="S493" s="1">
        <f>(Table2[[#This Row],[Close Price]]-Table2[[#This Row],[20D EMA]])/Table2[[#This Row],[20D EMA]]</f>
        <v>-3.5081894643647651E-2</v>
      </c>
      <c r="T493" s="1">
        <f>(Table2[[#This Row],[Close Price]]-Table2[[#This Row],[50D EMA]])/Table2[[#This Row],[50D EMA]]</f>
        <v>-4.6146111468353485E-2</v>
      </c>
      <c r="U493" s="1">
        <f>(Table2[[#This Row],[Close Price]]-Table2[[#This Row],[200D EMA]])/Table2[[#This Row],[200D EMA]]</f>
        <v>3.0363705659659908E-2</v>
      </c>
      <c r="V493">
        <v>0.36107133866628699</v>
      </c>
      <c r="W493">
        <v>87</v>
      </c>
      <c r="X493">
        <v>88.64</v>
      </c>
      <c r="Y493">
        <v>87</v>
      </c>
      <c r="Z493">
        <v>88.64</v>
      </c>
      <c r="AA493">
        <v>85.86</v>
      </c>
      <c r="AB493">
        <v>95.99</v>
      </c>
      <c r="AC493" s="1">
        <f>(Table2[[#This Row],[Close Price]]/Table2[[#This Row],[Day Low]])-1</f>
        <v>2.1839080459769011E-3</v>
      </c>
      <c r="AD493" s="1">
        <f>(Table2[[#This Row],[Day High]]/Table2[[#This Row],[Close Price]])-1</f>
        <v>1.6630347516917166E-2</v>
      </c>
      <c r="AE493" s="1">
        <f>(Table2[[#This Row],[Close Price]]/Table2[[#This Row],[Current Week Low]])-1</f>
        <v>2.1839080459769011E-3</v>
      </c>
      <c r="AF493" s="1">
        <f>(Table2[[#This Row],[Current Week High]]/Table2[[#This Row],[Close Price]])-1</f>
        <v>1.6630347516917166E-2</v>
      </c>
      <c r="AG493" s="1">
        <f>(Table2[[#This Row],[Close Price]]/Table2[[#This Row],[Current Month Low]])-1</f>
        <v>1.5490333100395937E-2</v>
      </c>
      <c r="AH493" s="1">
        <f>(Table2[[#This Row],[Current Month High]]/Table2[[#This Row],[Close Price]])-1</f>
        <v>0.10092900561991058</v>
      </c>
      <c r="AI493">
        <v>23.752723936231199</v>
      </c>
      <c r="AJ493">
        <v>46.537815126050397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</v>
      </c>
      <c r="AM493" t="s">
        <v>3216</v>
      </c>
      <c r="AN493">
        <v>-0.89</v>
      </c>
      <c r="AO493" t="s">
        <v>3214</v>
      </c>
      <c r="AP493">
        <v>5.8707649378111001E-2</v>
      </c>
      <c r="AQ493">
        <f>(Table2[[#This Row],[Sharpe Ratio]]-AVERAGE(Table2[Sharpe Ratio]))/_xlfn.STDEV.P(Table2[Sharpe Ratio])</f>
        <v>-1.9454690353314886E-3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486</v>
      </c>
      <c r="AT493">
        <f>_xlfn.RANK.AVG(Table2[[#This Row],[6M Return vs Nifty Z-Score]],Table2[6M Return vs Nifty Z-Score])</f>
        <v>553</v>
      </c>
      <c r="AU493">
        <f>_xlfn.RANK.AVG(Table2[[#This Row],[Sharpe Ratio Z-Score]],Table2[Sharpe Ratio Z-Score])</f>
        <v>347</v>
      </c>
      <c r="AV493">
        <f>(Table2[[#This Row],[Rank 1Y]]+Table2[[#This Row],[Rank 6M]]+Table2[[#This Row],[Rank Sharpe]])/3</f>
        <v>462</v>
      </c>
    </row>
    <row r="494" spans="1:48" x14ac:dyDescent="0.3">
      <c r="A494" t="s">
        <v>1077</v>
      </c>
      <c r="B494" t="s">
        <v>1078</v>
      </c>
      <c r="C494" t="s">
        <v>3171</v>
      </c>
      <c r="D494" t="s">
        <v>114</v>
      </c>
      <c r="E494">
        <v>12796.74231912</v>
      </c>
      <c r="F494">
        <v>2011.05</v>
      </c>
      <c r="G494">
        <v>-3.5688905689029999</v>
      </c>
      <c r="H494">
        <f>(Table2[[#This Row],[1Y Return vs Nifty]]-AVERAGE(Table2[1Y Return vs Nifty]))/_xlfn.STDEV.P(Table2[1Y Return vs Nifty])</f>
        <v>-0.46771163013199057</v>
      </c>
      <c r="I494">
        <v>-12.946625365251</v>
      </c>
      <c r="J494">
        <f>(Table2[[#This Row],[1M Return vs Nifty]]-AVERAGE(Table2[1M Return vs Nifty]))/_xlfn.STDEV.P(Table2[1M Return vs Nifty])</f>
        <v>-1.1215516979761453</v>
      </c>
      <c r="K494">
        <v>17.860687772126202</v>
      </c>
      <c r="L494">
        <f>(Table2[[#This Row],[6M Return vs Nifty]]-AVERAGE(Table2[6M Return vs Nifty]))/_xlfn.STDEV.P(Table2[6M Return vs Nifty])</f>
        <v>0.22883074198460657</v>
      </c>
      <c r="M494">
        <v>-2.9821490348551798</v>
      </c>
      <c r="N494">
        <f>(Table2[[#This Row],[1W Return vs Nifty]]-AVERAGE(Table2[1W Return vs Nifty]))/_xlfn.STDEV.P(Table2[1W Return vs Nifty])</f>
        <v>-0.66628838650433975</v>
      </c>
      <c r="O494">
        <v>2117.13</v>
      </c>
      <c r="P494">
        <v>2145.97984584401</v>
      </c>
      <c r="Q494">
        <v>1905.3293090734101</v>
      </c>
      <c r="R494">
        <v>25.6281177264846</v>
      </c>
      <c r="S494" s="1">
        <f>(Table2[[#This Row],[Close Price]]-Table2[[#This Row],[20D EMA]])/Table2[[#This Row],[20D EMA]]</f>
        <v>-5.0105567442717332E-2</v>
      </c>
      <c r="T494" s="1">
        <f>(Table2[[#This Row],[Close Price]]-Table2[[#This Row],[50D EMA]])/Table2[[#This Row],[50D EMA]]</f>
        <v>-6.2875635158140264E-2</v>
      </c>
      <c r="U494" s="1">
        <f>(Table2[[#This Row],[Close Price]]-Table2[[#This Row],[200D EMA]])/Table2[[#This Row],[200D EMA]]</f>
        <v>5.5486833915342142E-2</v>
      </c>
      <c r="V494">
        <v>0.76441454254813801</v>
      </c>
      <c r="W494">
        <v>1992.05</v>
      </c>
      <c r="X494">
        <v>2137.9499999999998</v>
      </c>
      <c r="Y494">
        <v>1992.05</v>
      </c>
      <c r="Z494">
        <v>2137.9499999999998</v>
      </c>
      <c r="AA494">
        <v>1961.25</v>
      </c>
      <c r="AB494">
        <v>2321</v>
      </c>
      <c r="AC494" s="1">
        <f>(Table2[[#This Row],[Close Price]]/Table2[[#This Row],[Day Low]])-1</f>
        <v>9.5379132049897564E-3</v>
      </c>
      <c r="AD494" s="1">
        <f>(Table2[[#This Row],[Day High]]/Table2[[#This Row],[Close Price]])-1</f>
        <v>6.3101364958603634E-2</v>
      </c>
      <c r="AE494" s="1">
        <f>(Table2[[#This Row],[Close Price]]/Table2[[#This Row],[Current Week Low]])-1</f>
        <v>9.5379132049897564E-3</v>
      </c>
      <c r="AF494" s="1">
        <f>(Table2[[#This Row],[Current Week High]]/Table2[[#This Row],[Close Price]])-1</f>
        <v>6.3101364958603634E-2</v>
      </c>
      <c r="AG494" s="1">
        <f>(Table2[[#This Row],[Close Price]]/Table2[[#This Row],[Current Month Low]])-1</f>
        <v>2.5391969407265735E-2</v>
      </c>
      <c r="AH494" s="1">
        <f>(Table2[[#This Row],[Current Month High]]/Table2[[#This Row],[Close Price]])-1</f>
        <v>0.15412346784018305</v>
      </c>
      <c r="AI494">
        <v>23.517565450883801</v>
      </c>
      <c r="AJ494">
        <v>39.641703989167702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-0.16</v>
      </c>
      <c r="AM494" t="s">
        <v>3214</v>
      </c>
      <c r="AN494">
        <v>-10.16</v>
      </c>
      <c r="AO494" t="s">
        <v>3214</v>
      </c>
      <c r="AP494">
        <v>-8.3526774154389999E-2</v>
      </c>
      <c r="AQ494">
        <f>(Table2[[#This Row],[Sharpe Ratio]]-AVERAGE(Table2[Sharpe Ratio]))/_xlfn.STDEV.P(Table2[Sharpe Ratio])</f>
        <v>-1.6428141952221904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455</v>
      </c>
      <c r="AT494">
        <f>_xlfn.RANK.AVG(Table2[[#This Row],[6M Return vs Nifty Z-Score]],Table2[6M Return vs Nifty Z-Score])</f>
        <v>242</v>
      </c>
      <c r="AU494">
        <f>_xlfn.RANK.AVG(Table2[[#This Row],[Sharpe Ratio Z-Score]],Table2[Sharpe Ratio Z-Score])</f>
        <v>694</v>
      </c>
      <c r="AV494">
        <f>(Table2[[#This Row],[Rank 1Y]]+Table2[[#This Row],[Rank 6M]]+Table2[[#This Row],[Rank Sharpe]])/3</f>
        <v>463.66666666666669</v>
      </c>
    </row>
    <row r="495" spans="1:48" x14ac:dyDescent="0.3">
      <c r="A495" t="s">
        <v>1406</v>
      </c>
      <c r="B495" t="s">
        <v>1407</v>
      </c>
      <c r="C495" t="s">
        <v>3179</v>
      </c>
      <c r="D495" t="s">
        <v>332</v>
      </c>
      <c r="E495">
        <v>7947.3704278719997</v>
      </c>
      <c r="F495">
        <v>206.56</v>
      </c>
      <c r="G495">
        <v>14.961446397359101</v>
      </c>
      <c r="H495">
        <f>(Table2[[#This Row],[1Y Return vs Nifty]]-AVERAGE(Table2[1Y Return vs Nifty]))/_xlfn.STDEV.P(Table2[1Y Return vs Nifty])</f>
        <v>-0.15668290990040595</v>
      </c>
      <c r="I495">
        <v>-7.0744650124114496</v>
      </c>
      <c r="J495">
        <f>(Table2[[#This Row],[1M Return vs Nifty]]-AVERAGE(Table2[1M Return vs Nifty]))/_xlfn.STDEV.P(Table2[1M Return vs Nifty])</f>
        <v>-0.5767198245214461</v>
      </c>
      <c r="K495">
        <v>-8.6060840828855998</v>
      </c>
      <c r="L495">
        <f>(Table2[[#This Row],[6M Return vs Nifty]]-AVERAGE(Table2[6M Return vs Nifty]))/_xlfn.STDEV.P(Table2[6M Return vs Nifty])</f>
        <v>-0.59960513122829739</v>
      </c>
      <c r="M495">
        <v>0.21461467212178101</v>
      </c>
      <c r="N495">
        <f>(Table2[[#This Row],[1W Return vs Nifty]]-AVERAGE(Table2[1W Return vs Nifty]))/_xlfn.STDEV.P(Table2[1W Return vs Nifty])</f>
        <v>-3.9265857005357917E-2</v>
      </c>
      <c r="O495">
        <v>212.39</v>
      </c>
      <c r="P495">
        <v>216.68979931146299</v>
      </c>
      <c r="Q495">
        <v>205.430196465195</v>
      </c>
      <c r="R495">
        <v>37.725755670759597</v>
      </c>
      <c r="S495" s="1">
        <f>(Table2[[#This Row],[Close Price]]-Table2[[#This Row],[20D EMA]])/Table2[[#This Row],[20D EMA]]</f>
        <v>-2.7449503272282048E-2</v>
      </c>
      <c r="T495" s="1">
        <f>(Table2[[#This Row],[Close Price]]-Table2[[#This Row],[50D EMA]])/Table2[[#This Row],[50D EMA]]</f>
        <v>-4.6747928807219667E-2</v>
      </c>
      <c r="U495" s="1">
        <f>(Table2[[#This Row],[Close Price]]-Table2[[#This Row],[200D EMA]])/Table2[[#This Row],[200D EMA]]</f>
        <v>5.499695537683153E-3</v>
      </c>
      <c r="V495">
        <v>0.46766952087045899</v>
      </c>
      <c r="W495">
        <v>206.1</v>
      </c>
      <c r="X495">
        <v>210.58</v>
      </c>
      <c r="Y495">
        <v>206.1</v>
      </c>
      <c r="Z495">
        <v>210.58</v>
      </c>
      <c r="AA495">
        <v>203.73</v>
      </c>
      <c r="AB495">
        <v>228.5</v>
      </c>
      <c r="AC495" s="1">
        <f>(Table2[[#This Row],[Close Price]]/Table2[[#This Row],[Day Low]])-1</f>
        <v>2.231926249393501E-3</v>
      </c>
      <c r="AD495" s="1">
        <f>(Table2[[#This Row],[Day High]]/Table2[[#This Row],[Close Price]])-1</f>
        <v>1.9461657629744389E-2</v>
      </c>
      <c r="AE495" s="1">
        <f>(Table2[[#This Row],[Close Price]]/Table2[[#This Row],[Current Week Low]])-1</f>
        <v>2.231926249393501E-3</v>
      </c>
      <c r="AF495" s="1">
        <f>(Table2[[#This Row],[Current Week High]]/Table2[[#This Row],[Close Price]])-1</f>
        <v>1.9461657629744389E-2</v>
      </c>
      <c r="AG495" s="1">
        <f>(Table2[[#This Row],[Close Price]]/Table2[[#This Row],[Current Month Low]])-1</f>
        <v>1.3890934079418882E-2</v>
      </c>
      <c r="AH495" s="1">
        <f>(Table2[[#This Row],[Current Month High]]/Table2[[#This Row],[Close Price]])-1</f>
        <v>0.10621611154144084</v>
      </c>
      <c r="AI495">
        <v>26.839659178931001</v>
      </c>
      <c r="AJ495">
        <v>54.091756807161403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-0.22</v>
      </c>
      <c r="AM495" t="s">
        <v>3214</v>
      </c>
      <c r="AN495">
        <v>-4.33</v>
      </c>
      <c r="AO495" t="s">
        <v>3214</v>
      </c>
      <c r="AQ495">
        <f>(Table2[[#This Row],[Sharpe Ratio]]-AVERAGE(Table2[Sharpe Ratio]))/_xlfn.STDEV.P(Table2[Sharpe Ratio])</f>
        <v>-0.67921854723973452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339</v>
      </c>
      <c r="AT495">
        <f>_xlfn.RANK.AVG(Table2[[#This Row],[6M Return vs Nifty Z-Score]],Table2[6M Return vs Nifty Z-Score])</f>
        <v>527</v>
      </c>
      <c r="AU495">
        <f>_xlfn.RANK.AVG(Table2[[#This Row],[Sharpe Ratio Z-Score]],Table2[Sharpe Ratio Z-Score])</f>
        <v>527.5</v>
      </c>
      <c r="AV495">
        <f>(Table2[[#This Row],[Rank 1Y]]+Table2[[#This Row],[Rank 6M]]+Table2[[#This Row],[Rank Sharpe]])/3</f>
        <v>464.5</v>
      </c>
    </row>
    <row r="496" spans="1:48" x14ac:dyDescent="0.3">
      <c r="A496" t="s">
        <v>993</v>
      </c>
      <c r="B496" t="s">
        <v>994</v>
      </c>
      <c r="C496" t="s">
        <v>3171</v>
      </c>
      <c r="D496" t="s">
        <v>195</v>
      </c>
      <c r="E496">
        <v>14902.925395279901</v>
      </c>
      <c r="F496">
        <v>458.8</v>
      </c>
      <c r="G496">
        <v>4.6708639268310597</v>
      </c>
      <c r="H496">
        <f>(Table2[[#This Row],[1Y Return vs Nifty]]-AVERAGE(Table2[1Y Return vs Nifty]))/_xlfn.STDEV.P(Table2[1Y Return vs Nifty])</f>
        <v>-0.32940867857225037</v>
      </c>
      <c r="I496">
        <v>-14.0555005141577</v>
      </c>
      <c r="J496">
        <f>(Table2[[#This Row],[1M Return vs Nifty]]-AVERAGE(Table2[1M Return vs Nifty]))/_xlfn.STDEV.P(Table2[1M Return vs Nifty])</f>
        <v>-1.2244355581748969</v>
      </c>
      <c r="K496">
        <v>-2.9738549769852001</v>
      </c>
      <c r="L496">
        <f>(Table2[[#This Row],[6M Return vs Nifty]]-AVERAGE(Table2[6M Return vs Nifty]))/_xlfn.STDEV.P(Table2[6M Return vs Nifty])</f>
        <v>-0.42331084558430865</v>
      </c>
      <c r="M496">
        <v>-4.6438172047125299</v>
      </c>
      <c r="N496">
        <f>(Table2[[#This Row],[1W Return vs Nifty]]-AVERAGE(Table2[1W Return vs Nifty]))/_xlfn.STDEV.P(Table2[1W Return vs Nifty])</f>
        <v>-0.99221281337953771</v>
      </c>
      <c r="O496">
        <v>482.11</v>
      </c>
      <c r="P496">
        <v>479.39151251790702</v>
      </c>
      <c r="Q496">
        <v>443.20630861765397</v>
      </c>
      <c r="R496">
        <v>32.752091379707103</v>
      </c>
      <c r="S496" s="1">
        <f>(Table2[[#This Row],[Close Price]]-Table2[[#This Row],[20D EMA]])/Table2[[#This Row],[20D EMA]]</f>
        <v>-4.8349961627014583E-2</v>
      </c>
      <c r="T496" s="1">
        <f>(Table2[[#This Row],[Close Price]]-Table2[[#This Row],[50D EMA]])/Table2[[#This Row],[50D EMA]]</f>
        <v>-4.2953435720532993E-2</v>
      </c>
      <c r="U496" s="1">
        <f>(Table2[[#This Row],[Close Price]]-Table2[[#This Row],[200D EMA]])/Table2[[#This Row],[200D EMA]]</f>
        <v>3.518382089592148E-2</v>
      </c>
      <c r="V496">
        <v>0.88335370320325901</v>
      </c>
      <c r="W496">
        <v>443.1</v>
      </c>
      <c r="X496">
        <v>464.7</v>
      </c>
      <c r="Y496">
        <v>443.1</v>
      </c>
      <c r="Z496">
        <v>464.7</v>
      </c>
      <c r="AA496">
        <v>443.1</v>
      </c>
      <c r="AB496">
        <v>547</v>
      </c>
      <c r="AC496" s="1">
        <f>(Table2[[#This Row],[Close Price]]/Table2[[#This Row],[Day Low]])-1</f>
        <v>3.5432182351613495E-2</v>
      </c>
      <c r="AD496" s="1">
        <f>(Table2[[#This Row],[Day High]]/Table2[[#This Row],[Close Price]])-1</f>
        <v>1.2859633827375649E-2</v>
      </c>
      <c r="AE496" s="1">
        <f>(Table2[[#This Row],[Close Price]]/Table2[[#This Row],[Current Week Low]])-1</f>
        <v>3.5432182351613495E-2</v>
      </c>
      <c r="AF496" s="1">
        <f>(Table2[[#This Row],[Current Week High]]/Table2[[#This Row],[Close Price]])-1</f>
        <v>1.2859633827375649E-2</v>
      </c>
      <c r="AG496" s="1">
        <f>(Table2[[#This Row],[Close Price]]/Table2[[#This Row],[Current Month Low]])-1</f>
        <v>3.5432182351613495E-2</v>
      </c>
      <c r="AH496" s="1">
        <f>(Table2[[#This Row],[Current Month High]]/Table2[[#This Row],[Close Price]])-1</f>
        <v>0.19224062772449857</v>
      </c>
      <c r="AI496">
        <v>19.224062772449798</v>
      </c>
      <c r="AJ496">
        <v>79.008973858759205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-0.1</v>
      </c>
      <c r="AM496" t="s">
        <v>3214</v>
      </c>
      <c r="AN496">
        <v>-7.1</v>
      </c>
      <c r="AO496" t="s">
        <v>3214</v>
      </c>
      <c r="AQ496">
        <f>(Table2[[#This Row],[Sharpe Ratio]]-AVERAGE(Table2[Sharpe Ratio]))/_xlfn.STDEV.P(Table2[Sharpe Ratio])</f>
        <v>-0.67921854723973452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-3.6485864429507284</v>
      </c>
      <c r="AS496">
        <f>_xlfn.RANK.AVG(Table2[[#This Row],[1Y Return vs Nifty Z-Score]],Table2[1Y Return vs Nifty Z-Score])</f>
        <v>407</v>
      </c>
      <c r="AT496">
        <f>_xlfn.RANK.AVG(Table2[[#This Row],[6M Return vs Nifty Z-Score]],Table2[6M Return vs Nifty Z-Score])</f>
        <v>461</v>
      </c>
      <c r="AU496">
        <f>_xlfn.RANK.AVG(Table2[[#This Row],[Sharpe Ratio Z-Score]],Table2[Sharpe Ratio Z-Score])</f>
        <v>527.5</v>
      </c>
      <c r="AV496">
        <f>(Table2[[#This Row],[Rank 1Y]]+Table2[[#This Row],[Rank 6M]]+Table2[[#This Row],[Rank Sharpe]])/3</f>
        <v>465.16666666666669</v>
      </c>
    </row>
    <row r="497" spans="1:48" x14ac:dyDescent="0.3">
      <c r="A497" t="s">
        <v>778</v>
      </c>
      <c r="B497" t="s">
        <v>779</v>
      </c>
      <c r="C497" t="s">
        <v>3183</v>
      </c>
      <c r="D497" t="s">
        <v>472</v>
      </c>
      <c r="E497">
        <v>21628.27913232</v>
      </c>
      <c r="F497">
        <v>2086.35</v>
      </c>
      <c r="G497">
        <v>-20.3546775929508</v>
      </c>
      <c r="H497">
        <f>(Table2[[#This Row],[1Y Return vs Nifty]]-AVERAGE(Table2[1Y Return vs Nifty]))/_xlfn.STDEV.P(Table2[1Y Return vs Nifty])</f>
        <v>-0.74945836067850291</v>
      </c>
      <c r="I497">
        <v>1.80971662985926</v>
      </c>
      <c r="J497">
        <f>(Table2[[#This Row],[1M Return vs Nifty]]-AVERAGE(Table2[1M Return vs Nifty]))/_xlfn.STDEV.P(Table2[1M Return vs Nifty])</f>
        <v>0.24757396812499849</v>
      </c>
      <c r="K497">
        <v>26.3822540312181</v>
      </c>
      <c r="L497">
        <f>(Table2[[#This Row],[6M Return vs Nifty]]-AVERAGE(Table2[6M Return vs Nifty]))/_xlfn.STDEV.P(Table2[6M Return vs Nifty])</f>
        <v>0.49556410953186947</v>
      </c>
      <c r="M497">
        <v>5.0598552174476499</v>
      </c>
      <c r="N497">
        <f>(Table2[[#This Row],[1W Return vs Nifty]]-AVERAGE(Table2[1W Return vs Nifty]))/_xlfn.STDEV.P(Table2[1W Return vs Nifty])</f>
        <v>0.91109371324709176</v>
      </c>
      <c r="O497">
        <v>1984.19</v>
      </c>
      <c r="P497">
        <v>1975.10254599469</v>
      </c>
      <c r="Q497">
        <v>1858.21801129392</v>
      </c>
      <c r="R497">
        <v>78.2240406532744</v>
      </c>
      <c r="S497" s="1">
        <f>(Table2[[#This Row],[Close Price]]-Table2[[#This Row],[20D EMA]])/Table2[[#This Row],[20D EMA]]</f>
        <v>5.1487004772728343E-2</v>
      </c>
      <c r="T497" s="1">
        <f>(Table2[[#This Row],[Close Price]]-Table2[[#This Row],[50D EMA]])/Table2[[#This Row],[50D EMA]]</f>
        <v>5.632490031006674E-2</v>
      </c>
      <c r="U497" s="1">
        <f>(Table2[[#This Row],[Close Price]]-Table2[[#This Row],[200D EMA]])/Table2[[#This Row],[200D EMA]]</f>
        <v>0.1227692269257612</v>
      </c>
      <c r="V497">
        <v>1.1618790483383099</v>
      </c>
      <c r="W497">
        <v>2015</v>
      </c>
      <c r="X497">
        <v>2106.25</v>
      </c>
      <c r="Y497">
        <v>2015</v>
      </c>
      <c r="Z497">
        <v>2106.25</v>
      </c>
      <c r="AA497">
        <v>1885.35</v>
      </c>
      <c r="AB497">
        <v>2106.25</v>
      </c>
      <c r="AC497" s="1">
        <f>(Table2[[#This Row],[Close Price]]/Table2[[#This Row],[Day Low]])-1</f>
        <v>3.5409429280397031E-2</v>
      </c>
      <c r="AD497" s="1">
        <f>(Table2[[#This Row],[Day High]]/Table2[[#This Row],[Close Price]])-1</f>
        <v>9.5381887027583545E-3</v>
      </c>
      <c r="AE497" s="1">
        <f>(Table2[[#This Row],[Close Price]]/Table2[[#This Row],[Current Week Low]])-1</f>
        <v>3.5409429280397031E-2</v>
      </c>
      <c r="AF497" s="1">
        <f>(Table2[[#This Row],[Current Week High]]/Table2[[#This Row],[Close Price]])-1</f>
        <v>9.5381887027583545E-3</v>
      </c>
      <c r="AG497" s="1">
        <f>(Table2[[#This Row],[Close Price]]/Table2[[#This Row],[Current Month Low]])-1</f>
        <v>0.10661150449518653</v>
      </c>
      <c r="AH497" s="1">
        <f>(Table2[[#This Row],[Current Month High]]/Table2[[#This Row],[Close Price]])-1</f>
        <v>9.5381887027583545E-3</v>
      </c>
      <c r="AI497">
        <v>11.678289836316999</v>
      </c>
      <c r="AJ497">
        <v>42.6856791136643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0.05</v>
      </c>
      <c r="AM497" t="s">
        <v>3215</v>
      </c>
      <c r="AN497">
        <v>7.55</v>
      </c>
      <c r="AO497" t="s">
        <v>3215</v>
      </c>
      <c r="AP497">
        <v>-5.0753350495221998E-2</v>
      </c>
      <c r="AQ497">
        <f>(Table2[[#This Row],[Sharpe Ratio]]-AVERAGE(Table2[Sharpe Ratio]))/_xlfn.STDEV.P(Table2[Sharpe Ratio])</f>
        <v>-1.2647279022080868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-0.3599544719826302</v>
      </c>
      <c r="AS497">
        <f>_xlfn.RANK.AVG(Table2[[#This Row],[1Y Return vs Nifty Z-Score]],Table2[1Y Return vs Nifty Z-Score])</f>
        <v>568</v>
      </c>
      <c r="AT497">
        <f>_xlfn.RANK.AVG(Table2[[#This Row],[6M Return vs Nifty Z-Score]],Table2[6M Return vs Nifty Z-Score])</f>
        <v>173</v>
      </c>
      <c r="AU497">
        <f>_xlfn.RANK.AVG(Table2[[#This Row],[Sharpe Ratio Z-Score]],Table2[Sharpe Ratio Z-Score])</f>
        <v>656</v>
      </c>
      <c r="AV497">
        <f>(Table2[[#This Row],[Rank 1Y]]+Table2[[#This Row],[Rank 6M]]+Table2[[#This Row],[Rank Sharpe]])/3</f>
        <v>465.66666666666669</v>
      </c>
    </row>
    <row r="498" spans="1:48" x14ac:dyDescent="0.3">
      <c r="A498" t="s">
        <v>30</v>
      </c>
      <c r="B498" t="s">
        <v>31</v>
      </c>
      <c r="C498" t="s">
        <v>3168</v>
      </c>
      <c r="D498" t="s">
        <v>21</v>
      </c>
      <c r="E498">
        <v>776854.82120580005</v>
      </c>
      <c r="F498">
        <v>1875.6</v>
      </c>
      <c r="G498">
        <v>-0.63620386403590201</v>
      </c>
      <c r="H498">
        <f>(Table2[[#This Row],[1Y Return vs Nifty]]-AVERAGE(Table2[1Y Return vs Nifty]))/_xlfn.STDEV.P(Table2[1Y Return vs Nifty])</f>
        <v>-0.41848695632731381</v>
      </c>
      <c r="I498">
        <v>-3.9922194686402901</v>
      </c>
      <c r="J498">
        <f>(Table2[[#This Row],[1M Return vs Nifty]]-AVERAGE(Table2[1M Return vs Nifty]))/_xlfn.STDEV.P(Table2[1M Return vs Nifty])</f>
        <v>-0.2907423455092813</v>
      </c>
      <c r="K498">
        <v>9.8161709263499102</v>
      </c>
      <c r="L498">
        <f>(Table2[[#This Row],[6M Return vs Nifty]]-AVERAGE(Table2[6M Return vs Nifty]))/_xlfn.STDEV.P(Table2[6M Return vs Nifty])</f>
        <v>-2.2970511837159379E-2</v>
      </c>
      <c r="M498">
        <v>-0.13893973145511199</v>
      </c>
      <c r="N498">
        <f>(Table2[[#This Row],[1W Return vs Nifty]]-AVERAGE(Table2[1W Return vs Nifty]))/_xlfn.STDEV.P(Table2[1W Return vs Nifty])</f>
        <v>-0.10861304583963262</v>
      </c>
      <c r="O498">
        <v>1901.93</v>
      </c>
      <c r="P498">
        <v>1849.8373930908001</v>
      </c>
      <c r="Q498">
        <v>1662.33829658277</v>
      </c>
      <c r="R498">
        <v>34.325202129620301</v>
      </c>
      <c r="S498" s="1">
        <f>(Table2[[#This Row],[Close Price]]-Table2[[#This Row],[20D EMA]])/Table2[[#This Row],[20D EMA]]</f>
        <v>-1.3843832317698418E-2</v>
      </c>
      <c r="T498" s="1">
        <f>(Table2[[#This Row],[Close Price]]-Table2[[#This Row],[50D EMA]])/Table2[[#This Row],[50D EMA]]</f>
        <v>1.3926957583095648E-2</v>
      </c>
      <c r="U498" s="1">
        <f>(Table2[[#This Row],[Close Price]]-Table2[[#This Row],[200D EMA]])/Table2[[#This Row],[200D EMA]]</f>
        <v>0.12829019451433382</v>
      </c>
      <c r="V498">
        <v>1.0282072556303199</v>
      </c>
      <c r="W498">
        <v>1870.5</v>
      </c>
      <c r="X498">
        <v>1901.25</v>
      </c>
      <c r="Y498">
        <v>1870.5</v>
      </c>
      <c r="Z498">
        <v>1901.25</v>
      </c>
      <c r="AA498">
        <v>1867.4</v>
      </c>
      <c r="AB498">
        <v>1975.75</v>
      </c>
      <c r="AC498" s="1">
        <f>(Table2[[#This Row],[Close Price]]/Table2[[#This Row],[Day Low]])-1</f>
        <v>2.7265437048917818E-3</v>
      </c>
      <c r="AD498" s="1">
        <f>(Table2[[#This Row],[Day High]]/Table2[[#This Row],[Close Price]])-1</f>
        <v>1.3675623800383896E-2</v>
      </c>
      <c r="AE498" s="1">
        <f>(Table2[[#This Row],[Close Price]]/Table2[[#This Row],[Current Week Low]])-1</f>
        <v>2.7265437048917818E-3</v>
      </c>
      <c r="AF498" s="1">
        <f>(Table2[[#This Row],[Current Week High]]/Table2[[#This Row],[Close Price]])-1</f>
        <v>1.3675623800383896E-2</v>
      </c>
      <c r="AG498" s="1">
        <f>(Table2[[#This Row],[Close Price]]/Table2[[#This Row],[Current Month Low]])-1</f>
        <v>4.3911320552638688E-3</v>
      </c>
      <c r="AH498" s="1">
        <f>(Table2[[#This Row],[Current Month High]]/Table2[[#This Row],[Close Price]])-1</f>
        <v>5.3396246534442415E-2</v>
      </c>
      <c r="AI498">
        <v>5.3396246534442398</v>
      </c>
      <c r="AJ498">
        <v>38.763733214959402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0.01</v>
      </c>
      <c r="AM498" t="s">
        <v>3215</v>
      </c>
      <c r="AN498">
        <v>-3.84</v>
      </c>
      <c r="AO498" t="s">
        <v>3214</v>
      </c>
      <c r="AP498">
        <v>-4.0674941302920001E-2</v>
      </c>
      <c r="AQ498">
        <f>(Table2[[#This Row],[Sharpe Ratio]]-AVERAGE(Table2[Sharpe Ratio]))/_xlfn.STDEV.P(Table2[Sharpe Ratio])</f>
        <v>-1.1484596596642298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-1.989272519177617</v>
      </c>
      <c r="AS498">
        <f>_xlfn.RANK.AVG(Table2[[#This Row],[1Y Return vs Nifty Z-Score]],Table2[1Y Return vs Nifty Z-Score])</f>
        <v>436</v>
      </c>
      <c r="AT498">
        <f>_xlfn.RANK.AVG(Table2[[#This Row],[6M Return vs Nifty Z-Score]],Table2[6M Return vs Nifty Z-Score])</f>
        <v>323</v>
      </c>
      <c r="AU498">
        <f>_xlfn.RANK.AVG(Table2[[#This Row],[Sharpe Ratio Z-Score]],Table2[Sharpe Ratio Z-Score])</f>
        <v>639</v>
      </c>
      <c r="AV498">
        <f>(Table2[[#This Row],[Rank 1Y]]+Table2[[#This Row],[Rank 6M]]+Table2[[#This Row],[Rank Sharpe]])/3</f>
        <v>466</v>
      </c>
    </row>
    <row r="499" spans="1:48" x14ac:dyDescent="0.3">
      <c r="A499" t="s">
        <v>710</v>
      </c>
      <c r="B499" t="s">
        <v>711</v>
      </c>
      <c r="C499" t="s">
        <v>3173</v>
      </c>
      <c r="D499" t="s">
        <v>276</v>
      </c>
      <c r="E499">
        <v>25408.804857675001</v>
      </c>
      <c r="F499">
        <v>1251.05</v>
      </c>
      <c r="G499">
        <v>-17.8748608957894</v>
      </c>
      <c r="H499">
        <f>(Table2[[#This Row],[1Y Return vs Nifty]]-AVERAGE(Table2[1Y Return vs Nifty]))/_xlfn.STDEV.P(Table2[1Y Return vs Nifty])</f>
        <v>-0.70783503698334793</v>
      </c>
      <c r="I499">
        <v>-7.6900758893777201</v>
      </c>
      <c r="J499">
        <f>(Table2[[#This Row],[1M Return vs Nifty]]-AVERAGE(Table2[1M Return vs Nifty]))/_xlfn.STDEV.P(Table2[1M Return vs Nifty])</f>
        <v>-0.63383754734630648</v>
      </c>
      <c r="K499">
        <v>-19.094975393345901</v>
      </c>
      <c r="L499">
        <f>(Table2[[#This Row],[6M Return vs Nifty]]-AVERAGE(Table2[6M Return vs Nifty]))/_xlfn.STDEV.P(Table2[6M Return vs Nifty])</f>
        <v>-0.92791769913109512</v>
      </c>
      <c r="M499">
        <v>-4.12718060025305</v>
      </c>
      <c r="N499">
        <f>(Table2[[#This Row],[1W Return vs Nifty]]-AVERAGE(Table2[1W Return vs Nifty]))/_xlfn.STDEV.P(Table2[1W Return vs Nifty])</f>
        <v>-0.89087820743010815</v>
      </c>
      <c r="O499">
        <v>1261.58</v>
      </c>
      <c r="P499">
        <v>1259.86041677597</v>
      </c>
      <c r="Q499">
        <v>1219.11807404502</v>
      </c>
      <c r="R499">
        <v>48.327741139447902</v>
      </c>
      <c r="S499" s="1">
        <f>(Table2[[#This Row],[Close Price]]-Table2[[#This Row],[20D EMA]])/Table2[[#This Row],[20D EMA]]</f>
        <v>-8.346676389923726E-3</v>
      </c>
      <c r="T499" s="1">
        <f>(Table2[[#This Row],[Close Price]]-Table2[[#This Row],[50D EMA]])/Table2[[#This Row],[50D EMA]]</f>
        <v>-6.9931689722550249E-3</v>
      </c>
      <c r="U499" s="1">
        <f>(Table2[[#This Row],[Close Price]]-Table2[[#This Row],[200D EMA]])/Table2[[#This Row],[200D EMA]]</f>
        <v>2.6192644203059199E-2</v>
      </c>
      <c r="V499">
        <v>0.993691048025372</v>
      </c>
      <c r="W499">
        <v>1208</v>
      </c>
      <c r="X499">
        <v>1257</v>
      </c>
      <c r="Y499">
        <v>1208</v>
      </c>
      <c r="Z499">
        <v>1257</v>
      </c>
      <c r="AA499">
        <v>1201.45</v>
      </c>
      <c r="AB499">
        <v>1392.95</v>
      </c>
      <c r="AC499" s="1">
        <f>(Table2[[#This Row],[Close Price]]/Table2[[#This Row],[Day Low]])-1</f>
        <v>3.5637417218542966E-2</v>
      </c>
      <c r="AD499" s="1">
        <f>(Table2[[#This Row],[Day High]]/Table2[[#This Row],[Close Price]])-1</f>
        <v>4.7560049558370565E-3</v>
      </c>
      <c r="AE499" s="1">
        <f>(Table2[[#This Row],[Close Price]]/Table2[[#This Row],[Current Week Low]])-1</f>
        <v>3.5637417218542966E-2</v>
      </c>
      <c r="AF499" s="1">
        <f>(Table2[[#This Row],[Current Week High]]/Table2[[#This Row],[Close Price]])-1</f>
        <v>4.7560049558370565E-3</v>
      </c>
      <c r="AG499" s="1">
        <f>(Table2[[#This Row],[Close Price]]/Table2[[#This Row],[Current Month Low]])-1</f>
        <v>4.1283449165591568E-2</v>
      </c>
      <c r="AH499" s="1">
        <f>(Table2[[#This Row],[Current Month High]]/Table2[[#This Row],[Close Price]])-1</f>
        <v>0.11342472323248476</v>
      </c>
      <c r="AI499">
        <v>15.4949842132608</v>
      </c>
      <c r="AJ499">
        <v>27.664676769222901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-0.1</v>
      </c>
      <c r="AM499" t="s">
        <v>3214</v>
      </c>
      <c r="AN499">
        <v>-8.7100000000000009</v>
      </c>
      <c r="AO499" t="s">
        <v>3214</v>
      </c>
      <c r="AP499">
        <v>0.100770271616186</v>
      </c>
      <c r="AQ499">
        <f>(Table2[[#This Row],[Sharpe Ratio]]-AVERAGE(Table2[Sharpe Ratio]))/_xlfn.STDEV.P(Table2[Sharpe Ratio])</f>
        <v>0.48330444204613082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-2.6771640488447268</v>
      </c>
      <c r="AS499">
        <f>_xlfn.RANK.AVG(Table2[[#This Row],[1Y Return vs Nifty Z-Score]],Table2[1Y Return vs Nifty Z-Score])</f>
        <v>556</v>
      </c>
      <c r="AT499">
        <f>_xlfn.RANK.AVG(Table2[[#This Row],[6M Return vs Nifty Z-Score]],Table2[6M Return vs Nifty Z-Score])</f>
        <v>625</v>
      </c>
      <c r="AU499">
        <f>_xlfn.RANK.AVG(Table2[[#This Row],[Sharpe Ratio Z-Score]],Table2[Sharpe Ratio Z-Score])</f>
        <v>223</v>
      </c>
      <c r="AV499">
        <f>(Table2[[#This Row],[Rank 1Y]]+Table2[[#This Row],[Rank 6M]]+Table2[[#This Row],[Rank Sharpe]])/3</f>
        <v>468</v>
      </c>
    </row>
    <row r="500" spans="1:48" x14ac:dyDescent="0.3">
      <c r="A500" t="s">
        <v>1427</v>
      </c>
      <c r="B500" t="s">
        <v>1428</v>
      </c>
      <c r="C500" t="s">
        <v>3169</v>
      </c>
      <c r="D500" t="s">
        <v>21</v>
      </c>
      <c r="E500">
        <v>7691.4304851759998</v>
      </c>
      <c r="F500">
        <v>27.77</v>
      </c>
      <c r="G500">
        <v>34.133295896591498</v>
      </c>
      <c r="H500">
        <f>(Table2[[#This Row],[1Y Return vs Nifty]]-AVERAGE(Table2[1Y Return vs Nifty]))/_xlfn.STDEV.P(Table2[1Y Return vs Nifty])</f>
        <v>0.1651134948317656</v>
      </c>
      <c r="I500">
        <v>-7.35192789072783</v>
      </c>
      <c r="J500">
        <f>(Table2[[#This Row],[1M Return vs Nifty]]-AVERAGE(Table2[1M Return vs Nifty]))/_xlfn.STDEV.P(Table2[1M Return vs Nifty])</f>
        <v>-0.60246343687599413</v>
      </c>
      <c r="K500">
        <v>-34.773901383812998</v>
      </c>
      <c r="L500">
        <f>(Table2[[#This Row],[6M Return vs Nifty]]-AVERAGE(Table2[6M Return vs Nifty]))/_xlfn.STDEV.P(Table2[6M Return vs Nifty])</f>
        <v>-1.4186834341859158</v>
      </c>
      <c r="M500">
        <v>-0.28041236212158699</v>
      </c>
      <c r="N500">
        <f>(Table2[[#This Row],[1W Return vs Nifty]]-AVERAGE(Table2[1W Return vs Nifty]))/_xlfn.STDEV.P(Table2[1W Return vs Nifty])</f>
        <v>-0.13636189901316112</v>
      </c>
      <c r="O500">
        <v>28.74</v>
      </c>
      <c r="P500">
        <v>28.890520314858701</v>
      </c>
      <c r="Q500">
        <v>27.986056397869699</v>
      </c>
      <c r="R500">
        <v>40.234139297657599</v>
      </c>
      <c r="S500" s="1">
        <f>(Table2[[#This Row],[Close Price]]-Table2[[#This Row],[20D EMA]])/Table2[[#This Row],[20D EMA]]</f>
        <v>-3.3750869867780059E-2</v>
      </c>
      <c r="T500" s="1">
        <f>(Table2[[#This Row],[Close Price]]-Table2[[#This Row],[50D EMA]])/Table2[[#This Row],[50D EMA]]</f>
        <v>-3.8785051381798968E-2</v>
      </c>
      <c r="U500" s="1">
        <f>(Table2[[#This Row],[Close Price]]-Table2[[#This Row],[200D EMA]])/Table2[[#This Row],[200D EMA]]</f>
        <v>-7.7201444461516234E-3</v>
      </c>
      <c r="V500">
        <v>0.33906926047349301</v>
      </c>
      <c r="W500">
        <v>27.7</v>
      </c>
      <c r="X500">
        <v>28.2</v>
      </c>
      <c r="Y500">
        <v>27.7</v>
      </c>
      <c r="Z500">
        <v>28.2</v>
      </c>
      <c r="AA500">
        <v>26.8</v>
      </c>
      <c r="AB500">
        <v>31.64</v>
      </c>
      <c r="AC500" s="1">
        <f>(Table2[[#This Row],[Close Price]]/Table2[[#This Row],[Day Low]])-1</f>
        <v>2.5270758122744041E-3</v>
      </c>
      <c r="AD500" s="1">
        <f>(Table2[[#This Row],[Day High]]/Table2[[#This Row],[Close Price]])-1</f>
        <v>1.5484335613972E-2</v>
      </c>
      <c r="AE500" s="1">
        <f>(Table2[[#This Row],[Close Price]]/Table2[[#This Row],[Current Week Low]])-1</f>
        <v>2.5270758122744041E-3</v>
      </c>
      <c r="AF500" s="1">
        <f>(Table2[[#This Row],[Current Week High]]/Table2[[#This Row],[Close Price]])-1</f>
        <v>1.5484335613972E-2</v>
      </c>
      <c r="AG500" s="1">
        <f>(Table2[[#This Row],[Close Price]]/Table2[[#This Row],[Current Month Low]])-1</f>
        <v>3.6194029850746157E-2</v>
      </c>
      <c r="AH500" s="1">
        <f>(Table2[[#This Row],[Current Month High]]/Table2[[#This Row],[Close Price]])-1</f>
        <v>0.13935902052574733</v>
      </c>
      <c r="AI500">
        <v>45.850894116274297</v>
      </c>
      <c r="AJ500">
        <v>70.905268480129394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-0.18</v>
      </c>
      <c r="AM500" t="s">
        <v>3214</v>
      </c>
      <c r="AN500">
        <v>-1.07</v>
      </c>
      <c r="AO500" t="s">
        <v>3214</v>
      </c>
      <c r="AP500">
        <v>2.1614670920544001E-2</v>
      </c>
      <c r="AQ500">
        <f>(Table2[[#This Row],[Sharpe Ratio]]-AVERAGE(Table2[Sharpe Ratio]))/_xlfn.STDEV.P(Table2[Sharpe Ratio])</f>
        <v>-0.42986373804871697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249</v>
      </c>
      <c r="AT500">
        <f>_xlfn.RANK.AVG(Table2[[#This Row],[6M Return vs Nifty Z-Score]],Table2[6M Return vs Nifty Z-Score])</f>
        <v>712</v>
      </c>
      <c r="AU500">
        <f>_xlfn.RANK.AVG(Table2[[#This Row],[Sharpe Ratio Z-Score]],Table2[Sharpe Ratio Z-Score])</f>
        <v>445</v>
      </c>
      <c r="AV500">
        <f>(Table2[[#This Row],[Rank 1Y]]+Table2[[#This Row],[Rank 6M]]+Table2[[#This Row],[Rank Sharpe]])/3</f>
        <v>468.66666666666669</v>
      </c>
    </row>
    <row r="501" spans="1:48" x14ac:dyDescent="0.3">
      <c r="A501" t="s">
        <v>2114</v>
      </c>
      <c r="B501" t="s">
        <v>2115</v>
      </c>
      <c r="C501" t="s">
        <v>3169</v>
      </c>
      <c r="D501" t="s">
        <v>564</v>
      </c>
      <c r="E501">
        <v>2997.4213512360002</v>
      </c>
      <c r="F501">
        <v>52.26</v>
      </c>
      <c r="G501">
        <v>-5.8061829435338099</v>
      </c>
      <c r="H501">
        <f>(Table2[[#This Row],[1Y Return vs Nifty]]-AVERAGE(Table2[1Y Return vs Nifty]))/_xlfn.STDEV.P(Table2[1Y Return vs Nifty])</f>
        <v>-0.50526422215081079</v>
      </c>
      <c r="I501">
        <v>-13.753993404815199</v>
      </c>
      <c r="J501">
        <f>(Table2[[#This Row],[1M Return vs Nifty]]-AVERAGE(Table2[1M Return vs Nifty]))/_xlfn.STDEV.P(Table2[1M Return vs Nifty])</f>
        <v>-1.1964610695076128</v>
      </c>
      <c r="K501">
        <v>15.537510600232199</v>
      </c>
      <c r="L501">
        <f>(Table2[[#This Row],[6M Return vs Nifty]]-AVERAGE(Table2[6M Return vs Nifty]))/_xlfn.STDEV.P(Table2[6M Return vs Nifty])</f>
        <v>0.15611302183461986</v>
      </c>
      <c r="M501">
        <v>-0.103758301958146</v>
      </c>
      <c r="N501">
        <f>(Table2[[#This Row],[1W Return vs Nifty]]-AVERAGE(Table2[1W Return vs Nifty]))/_xlfn.STDEV.P(Table2[1W Return vs Nifty])</f>
        <v>-0.10171245795244141</v>
      </c>
      <c r="O501">
        <v>45.76</v>
      </c>
      <c r="P501">
        <v>53.091533459723102</v>
      </c>
      <c r="Q501">
        <v>48.591429846105598</v>
      </c>
      <c r="R501">
        <v>50.627777842649699</v>
      </c>
      <c r="S501" s="1">
        <f>(Table2[[#This Row],[Close Price]]-Table2[[#This Row],[20D EMA]])/Table2[[#This Row],[20D EMA]]</f>
        <v>0.14204545454545456</v>
      </c>
      <c r="T501" s="1">
        <f>(Table2[[#This Row],[Close Price]]-Table2[[#This Row],[50D EMA]])/Table2[[#This Row],[50D EMA]]</f>
        <v>-1.5662261108994557E-2</v>
      </c>
      <c r="U501" s="1">
        <f>(Table2[[#This Row],[Close Price]]-Table2[[#This Row],[200D EMA]])/Table2[[#This Row],[200D EMA]]</f>
        <v>7.5498296006377363E-2</v>
      </c>
      <c r="V501">
        <v>0.51913342366224702</v>
      </c>
      <c r="W501">
        <v>52.35</v>
      </c>
      <c r="X501">
        <v>54.1</v>
      </c>
      <c r="Y501">
        <v>51.53</v>
      </c>
      <c r="Z501">
        <v>53.71</v>
      </c>
      <c r="AA501">
        <v>51.53</v>
      </c>
      <c r="AB501">
        <v>53.71</v>
      </c>
      <c r="AC501" s="1">
        <f>(Table2[[#This Row],[Close Price]]/Table2[[#This Row],[Day Low]])-1</f>
        <v>-1.7191977077364307E-3</v>
      </c>
      <c r="AD501" s="1">
        <f>(Table2[[#This Row],[Day High]]/Table2[[#This Row],[Close Price]])-1</f>
        <v>3.5208572522005488E-2</v>
      </c>
      <c r="AE501" s="1">
        <f>(Table2[[#This Row],[Close Price]]/Table2[[#This Row],[Current Week Low]])-1</f>
        <v>1.4166504948573522E-2</v>
      </c>
      <c r="AF501" s="1">
        <f>(Table2[[#This Row],[Current Week High]]/Table2[[#This Row],[Close Price]])-1</f>
        <v>2.7745885954841176E-2</v>
      </c>
      <c r="AG501" s="1">
        <f>(Table2[[#This Row],[Close Price]]/Table2[[#This Row],[Current Month Low]])-1</f>
        <v>1.4166504948573522E-2</v>
      </c>
      <c r="AH501" s="1">
        <f>(Table2[[#This Row],[Current Month High]]/Table2[[#This Row],[Close Price]])-1</f>
        <v>2.7745885954841176E-2</v>
      </c>
      <c r="AI501">
        <v>20.5510907003444</v>
      </c>
      <c r="AJ501">
        <v>57.172932330827003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-0.06</v>
      </c>
      <c r="AM501" t="s">
        <v>3214</v>
      </c>
      <c r="AN501">
        <v>0.15</v>
      </c>
      <c r="AO501" t="s">
        <v>3215</v>
      </c>
      <c r="AP501">
        <v>-6.0223040399386002E-2</v>
      </c>
      <c r="AQ501">
        <f>(Table2[[#This Row],[Sharpe Ratio]]-AVERAGE(Table2[Sharpe Ratio]))/_xlfn.STDEV.P(Table2[Sharpe Ratio])</f>
        <v>-1.3739737347183834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470</v>
      </c>
      <c r="AT501">
        <f>_xlfn.RANK.AVG(Table2[[#This Row],[6M Return vs Nifty Z-Score]],Table2[6M Return vs Nifty Z-Score])</f>
        <v>265</v>
      </c>
      <c r="AU501">
        <f>_xlfn.RANK.AVG(Table2[[#This Row],[Sharpe Ratio Z-Score]],Table2[Sharpe Ratio Z-Score])</f>
        <v>671</v>
      </c>
      <c r="AV501">
        <f>(Table2[[#This Row],[Rank 1Y]]+Table2[[#This Row],[Rank 6M]]+Table2[[#This Row],[Rank Sharpe]])/3</f>
        <v>468.66666666666669</v>
      </c>
    </row>
    <row r="502" spans="1:48" x14ac:dyDescent="0.3">
      <c r="A502" t="s">
        <v>1388</v>
      </c>
      <c r="B502" t="s">
        <v>1389</v>
      </c>
      <c r="C502" t="s">
        <v>3182</v>
      </c>
      <c r="D502" t="s">
        <v>132</v>
      </c>
      <c r="E502">
        <v>8091.4576733249996</v>
      </c>
      <c r="F502">
        <v>127.25</v>
      </c>
      <c r="G502">
        <v>23.4683910065574</v>
      </c>
      <c r="H502">
        <f>(Table2[[#This Row],[1Y Return vs Nifty]]-AVERAGE(Table2[1Y Return vs Nifty]))/_xlfn.STDEV.P(Table2[1Y Return vs Nifty])</f>
        <v>-1.3895215337847185E-2</v>
      </c>
      <c r="I502">
        <v>-7.8608978130735796</v>
      </c>
      <c r="J502">
        <f>(Table2[[#This Row],[1M Return vs Nifty]]-AVERAGE(Table2[1M Return vs Nifty]))/_xlfn.STDEV.P(Table2[1M Return vs Nifty])</f>
        <v>-0.64968677882537296</v>
      </c>
      <c r="K502">
        <v>-7.6738215475696299</v>
      </c>
      <c r="L502">
        <f>(Table2[[#This Row],[6M Return vs Nifty]]-AVERAGE(Table2[6M Return vs Nifty]))/_xlfn.STDEV.P(Table2[6M Return vs Nifty])</f>
        <v>-0.57042440107582459</v>
      </c>
      <c r="M502">
        <v>2.0167158994787702</v>
      </c>
      <c r="N502">
        <f>(Table2[[#This Row],[1W Return vs Nifty]]-AVERAGE(Table2[1W Return vs Nifty]))/_xlfn.STDEV.P(Table2[1W Return vs Nifty])</f>
        <v>0.314203518139404</v>
      </c>
      <c r="O502">
        <v>128.22999999999999</v>
      </c>
      <c r="P502">
        <v>130.866552020939</v>
      </c>
      <c r="Q502">
        <v>121.45392516538701</v>
      </c>
      <c r="R502">
        <v>48.870703103269697</v>
      </c>
      <c r="S502" s="1">
        <f>(Table2[[#This Row],[Close Price]]-Table2[[#This Row],[20D EMA]])/Table2[[#This Row],[20D EMA]]</f>
        <v>-7.6425173516337036E-3</v>
      </c>
      <c r="T502" s="1">
        <f>(Table2[[#This Row],[Close Price]]-Table2[[#This Row],[50D EMA]])/Table2[[#This Row],[50D EMA]]</f>
        <v>-2.7635419173879808E-2</v>
      </c>
      <c r="U502" s="1">
        <f>(Table2[[#This Row],[Close Price]]-Table2[[#This Row],[200D EMA]])/Table2[[#This Row],[200D EMA]]</f>
        <v>4.7722416766031457E-2</v>
      </c>
      <c r="V502">
        <v>0.915832916520539</v>
      </c>
      <c r="W502">
        <v>125.5</v>
      </c>
      <c r="X502">
        <v>128.76</v>
      </c>
      <c r="Y502">
        <v>125.5</v>
      </c>
      <c r="Z502">
        <v>128.76</v>
      </c>
      <c r="AA502">
        <v>118.1</v>
      </c>
      <c r="AB502">
        <v>136.29</v>
      </c>
      <c r="AC502" s="1">
        <f>(Table2[[#This Row],[Close Price]]/Table2[[#This Row],[Day Low]])-1</f>
        <v>1.3944223107569709E-2</v>
      </c>
      <c r="AD502" s="1">
        <f>(Table2[[#This Row],[Day High]]/Table2[[#This Row],[Close Price]])-1</f>
        <v>1.1866404715127565E-2</v>
      </c>
      <c r="AE502" s="1">
        <f>(Table2[[#This Row],[Close Price]]/Table2[[#This Row],[Current Week Low]])-1</f>
        <v>1.3944223107569709E-2</v>
      </c>
      <c r="AF502" s="1">
        <f>(Table2[[#This Row],[Current Week High]]/Table2[[#This Row],[Close Price]])-1</f>
        <v>1.1866404715127565E-2</v>
      </c>
      <c r="AG502" s="1">
        <f>(Table2[[#This Row],[Close Price]]/Table2[[#This Row],[Current Month Low]])-1</f>
        <v>7.747671464860284E-2</v>
      </c>
      <c r="AH502" s="1">
        <f>(Table2[[#This Row],[Current Month High]]/Table2[[#This Row],[Close Price]])-1</f>
        <v>7.1041257367386867E-2</v>
      </c>
      <c r="AI502">
        <v>29.163064833005901</v>
      </c>
      <c r="AJ502">
        <v>84.420289855072397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-0.09</v>
      </c>
      <c r="AM502" t="s">
        <v>3214</v>
      </c>
      <c r="AN502">
        <v>-1.26</v>
      </c>
      <c r="AO502" t="s">
        <v>3214</v>
      </c>
      <c r="AP502">
        <v>-1.1040256885523E-2</v>
      </c>
      <c r="AQ502">
        <f>(Table2[[#This Row],[Sharpe Ratio]]-AVERAGE(Table2[Sharpe Ratio]))/_xlfn.STDEV.P(Table2[Sharpe Ratio])</f>
        <v>-0.80658301923328357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309</v>
      </c>
      <c r="AT502">
        <f>_xlfn.RANK.AVG(Table2[[#This Row],[6M Return vs Nifty Z-Score]],Table2[6M Return vs Nifty Z-Score])</f>
        <v>522</v>
      </c>
      <c r="AU502">
        <f>_xlfn.RANK.AVG(Table2[[#This Row],[Sharpe Ratio Z-Score]],Table2[Sharpe Ratio Z-Score])</f>
        <v>579</v>
      </c>
      <c r="AV502">
        <f>(Table2[[#This Row],[Rank 1Y]]+Table2[[#This Row],[Rank 6M]]+Table2[[#This Row],[Rank Sharpe]])/3</f>
        <v>470</v>
      </c>
    </row>
    <row r="503" spans="1:48" x14ac:dyDescent="0.3">
      <c r="A503" t="s">
        <v>279</v>
      </c>
      <c r="B503" t="s">
        <v>280</v>
      </c>
      <c r="C503" t="s">
        <v>3173</v>
      </c>
      <c r="D503" t="s">
        <v>54</v>
      </c>
      <c r="E503">
        <v>100990.36786566</v>
      </c>
      <c r="F503">
        <v>2520.6999999999998</v>
      </c>
      <c r="G503">
        <v>8.7322957041530103</v>
      </c>
      <c r="H503">
        <f>(Table2[[#This Row],[1Y Return vs Nifty]]-AVERAGE(Table2[1Y Return vs Nifty]))/_xlfn.STDEV.P(Table2[1Y Return vs Nifty])</f>
        <v>-0.2612382005983061</v>
      </c>
      <c r="I503">
        <v>3.5197755689188601</v>
      </c>
      <c r="J503">
        <f>(Table2[[#This Row],[1M Return vs Nifty]]-AVERAGE(Table2[1M Return vs Nifty]))/_xlfn.STDEV.P(Table2[1M Return vs Nifty])</f>
        <v>0.4062369744979879</v>
      </c>
      <c r="K503">
        <v>-6.5727385753413898</v>
      </c>
      <c r="L503">
        <f>(Table2[[#This Row],[6M Return vs Nifty]]-AVERAGE(Table2[6M Return vs Nifty]))/_xlfn.STDEV.P(Table2[6M Return vs Nifty])</f>
        <v>-0.53595942595249724</v>
      </c>
      <c r="M503">
        <v>0.69912979202881698</v>
      </c>
      <c r="N503">
        <f>(Table2[[#This Row],[1W Return vs Nifty]]-AVERAGE(Table2[1W Return vs Nifty]))/_xlfn.STDEV.P(Table2[1W Return vs Nifty])</f>
        <v>5.5768347556450097E-2</v>
      </c>
      <c r="O503">
        <v>2514.4499999999998</v>
      </c>
      <c r="P503">
        <v>2386.3015951571701</v>
      </c>
      <c r="Q503">
        <v>2168.8196580260101</v>
      </c>
      <c r="R503">
        <v>46.036483461656204</v>
      </c>
      <c r="S503" s="1">
        <f>(Table2[[#This Row],[Close Price]]-Table2[[#This Row],[20D EMA]])/Table2[[#This Row],[20D EMA]]</f>
        <v>2.4856330410228879E-3</v>
      </c>
      <c r="T503" s="1">
        <f>(Table2[[#This Row],[Close Price]]-Table2[[#This Row],[50D EMA]])/Table2[[#This Row],[50D EMA]]</f>
        <v>5.6320795793617082E-2</v>
      </c>
      <c r="U503" s="1">
        <f>(Table2[[#This Row],[Close Price]]-Table2[[#This Row],[200D EMA]])/Table2[[#This Row],[200D EMA]]</f>
        <v>0.16224509062881692</v>
      </c>
      <c r="V503">
        <v>0.85549089468284301</v>
      </c>
      <c r="W503">
        <v>2502.4</v>
      </c>
      <c r="X503">
        <v>2606.9499999999998</v>
      </c>
      <c r="Y503">
        <v>2502.4</v>
      </c>
      <c r="Z503">
        <v>2606.9499999999998</v>
      </c>
      <c r="AA503">
        <v>2371</v>
      </c>
      <c r="AB503">
        <v>2780</v>
      </c>
      <c r="AC503" s="1">
        <f>(Table2[[#This Row],[Close Price]]/Table2[[#This Row],[Day Low]])-1</f>
        <v>7.3129795396418285E-3</v>
      </c>
      <c r="AD503" s="1">
        <f>(Table2[[#This Row],[Day High]]/Table2[[#This Row],[Close Price]])-1</f>
        <v>3.4216685841234495E-2</v>
      </c>
      <c r="AE503" s="1">
        <f>(Table2[[#This Row],[Close Price]]/Table2[[#This Row],[Current Week Low]])-1</f>
        <v>7.3129795396418285E-3</v>
      </c>
      <c r="AF503" s="1">
        <f>(Table2[[#This Row],[Current Week High]]/Table2[[#This Row],[Close Price]])-1</f>
        <v>3.4216685841234495E-2</v>
      </c>
      <c r="AG503" s="1">
        <f>(Table2[[#This Row],[Close Price]]/Table2[[#This Row],[Current Month Low]])-1</f>
        <v>6.3137916490932033E-2</v>
      </c>
      <c r="AH503" s="1">
        <f>(Table2[[#This Row],[Current Month High]]/Table2[[#This Row],[Close Price]])-1</f>
        <v>0.10286825088269147</v>
      </c>
      <c r="AI503">
        <v>10.286825088269101</v>
      </c>
      <c r="AJ503">
        <v>49.769763227473902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0.05</v>
      </c>
      <c r="AM503" t="s">
        <v>3215</v>
      </c>
      <c r="AN503">
        <v>3.67</v>
      </c>
      <c r="AO503" t="s">
        <v>3215</v>
      </c>
      <c r="AQ503">
        <f>(Table2[[#This Row],[Sharpe Ratio]]-AVERAGE(Table2[Sharpe Ratio]))/_xlfn.STDEV.P(Table2[Sharpe Ratio])</f>
        <v>-0.67921854723973452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-1.0144108517360999</v>
      </c>
      <c r="AS503">
        <f>_xlfn.RANK.AVG(Table2[[#This Row],[1Y Return vs Nifty Z-Score]],Table2[1Y Return vs Nifty Z-Score])</f>
        <v>378</v>
      </c>
      <c r="AT503">
        <f>_xlfn.RANK.AVG(Table2[[#This Row],[6M Return vs Nifty Z-Score]],Table2[6M Return vs Nifty Z-Score])</f>
        <v>506</v>
      </c>
      <c r="AU503">
        <f>_xlfn.RANK.AVG(Table2[[#This Row],[Sharpe Ratio Z-Score]],Table2[Sharpe Ratio Z-Score])</f>
        <v>527.5</v>
      </c>
      <c r="AV503">
        <f>(Table2[[#This Row],[Rank 1Y]]+Table2[[#This Row],[Rank 6M]]+Table2[[#This Row],[Rank Sharpe]])/3</f>
        <v>470.5</v>
      </c>
    </row>
    <row r="504" spans="1:48" x14ac:dyDescent="0.3">
      <c r="A504" t="s">
        <v>984</v>
      </c>
      <c r="B504" t="s">
        <v>985</v>
      </c>
      <c r="C504" t="s">
        <v>3168</v>
      </c>
      <c r="D504" t="s">
        <v>21</v>
      </c>
      <c r="E504">
        <v>15317.642795260001</v>
      </c>
      <c r="F504">
        <v>675.35</v>
      </c>
      <c r="G504">
        <v>-3.6555031852256401</v>
      </c>
      <c r="H504">
        <f>(Table2[[#This Row],[1Y Return vs Nifty]]-AVERAGE(Table2[1Y Return vs Nifty]))/_xlfn.STDEV.P(Table2[1Y Return vs Nifty])</f>
        <v>-0.46916540894129055</v>
      </c>
      <c r="I504">
        <v>-15.7935425333201</v>
      </c>
      <c r="J504">
        <f>(Table2[[#This Row],[1M Return vs Nifty]]-AVERAGE(Table2[1M Return vs Nifty]))/_xlfn.STDEV.P(Table2[1M Return vs Nifty])</f>
        <v>-1.3856948958878623</v>
      </c>
      <c r="K504">
        <v>-4.90930304304604</v>
      </c>
      <c r="L504">
        <f>(Table2[[#This Row],[6M Return vs Nifty]]-AVERAGE(Table2[6M Return vs Nifty]))/_xlfn.STDEV.P(Table2[6M Return vs Nifty])</f>
        <v>-0.48389226508831656</v>
      </c>
      <c r="M504">
        <v>-6.9402764780805803</v>
      </c>
      <c r="N504">
        <f>(Table2[[#This Row],[1W Return vs Nifty]]-AVERAGE(Table2[1W Return vs Nifty]))/_xlfn.STDEV.P(Table2[1W Return vs Nifty])</f>
        <v>-1.4426470132348372</v>
      </c>
      <c r="O504">
        <v>730.75</v>
      </c>
      <c r="P504">
        <v>743.28321069344304</v>
      </c>
      <c r="Q504">
        <v>656.83471394279002</v>
      </c>
      <c r="R504">
        <v>18.0122389427633</v>
      </c>
      <c r="S504" s="1">
        <f>(Table2[[#This Row],[Close Price]]-Table2[[#This Row],[20D EMA]])/Table2[[#This Row],[20D EMA]]</f>
        <v>-7.5812521382141604E-2</v>
      </c>
      <c r="T504" s="1">
        <f>(Table2[[#This Row],[Close Price]]-Table2[[#This Row],[50D EMA]])/Table2[[#This Row],[50D EMA]]</f>
        <v>-9.1396132343773792E-2</v>
      </c>
      <c r="U504" s="1">
        <f>(Table2[[#This Row],[Close Price]]-Table2[[#This Row],[200D EMA]])/Table2[[#This Row],[200D EMA]]</f>
        <v>2.8188653346392221E-2</v>
      </c>
      <c r="V504">
        <v>0.84080131240785405</v>
      </c>
      <c r="W504">
        <v>665.05</v>
      </c>
      <c r="X504">
        <v>685</v>
      </c>
      <c r="Y504">
        <v>665.05</v>
      </c>
      <c r="Z504">
        <v>685</v>
      </c>
      <c r="AA504">
        <v>665.05</v>
      </c>
      <c r="AB504">
        <v>814.8</v>
      </c>
      <c r="AC504" s="1">
        <f>(Table2[[#This Row],[Close Price]]/Table2[[#This Row],[Day Low]])-1</f>
        <v>1.5487557326516965E-2</v>
      </c>
      <c r="AD504" s="1">
        <f>(Table2[[#This Row],[Day High]]/Table2[[#This Row],[Close Price]])-1</f>
        <v>1.4288887243651516E-2</v>
      </c>
      <c r="AE504" s="1">
        <f>(Table2[[#This Row],[Close Price]]/Table2[[#This Row],[Current Week Low]])-1</f>
        <v>1.5487557326516965E-2</v>
      </c>
      <c r="AF504" s="1">
        <f>(Table2[[#This Row],[Current Week High]]/Table2[[#This Row],[Close Price]])-1</f>
        <v>1.4288887243651516E-2</v>
      </c>
      <c r="AG504" s="1">
        <f>(Table2[[#This Row],[Close Price]]/Table2[[#This Row],[Current Month Low]])-1</f>
        <v>1.5487557326516965E-2</v>
      </c>
      <c r="AH504" s="1">
        <f>(Table2[[#This Row],[Current Month High]]/Table2[[#This Row],[Close Price]])-1</f>
        <v>0.2064855260235432</v>
      </c>
      <c r="AI504">
        <v>24.305915451247401</v>
      </c>
      <c r="AJ504">
        <v>48.005698005698001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-0.16</v>
      </c>
      <c r="AM504" t="s">
        <v>3214</v>
      </c>
      <c r="AN504">
        <v>-12.34</v>
      </c>
      <c r="AO504" t="s">
        <v>3214</v>
      </c>
      <c r="AP504">
        <v>1.2430968992506E-2</v>
      </c>
      <c r="AQ504">
        <f>(Table2[[#This Row],[Sharpe Ratio]]-AVERAGE(Table2[Sharpe Ratio]))/_xlfn.STDEV.P(Table2[Sharpe Ratio])</f>
        <v>-0.53581030787396133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456</v>
      </c>
      <c r="AT504">
        <f>_xlfn.RANK.AVG(Table2[[#This Row],[6M Return vs Nifty Z-Score]],Table2[6M Return vs Nifty Z-Score])</f>
        <v>486</v>
      </c>
      <c r="AU504">
        <f>_xlfn.RANK.AVG(Table2[[#This Row],[Sharpe Ratio Z-Score]],Table2[Sharpe Ratio Z-Score])</f>
        <v>472</v>
      </c>
      <c r="AV504">
        <f>(Table2[[#This Row],[Rank 1Y]]+Table2[[#This Row],[Rank 6M]]+Table2[[#This Row],[Rank Sharpe]])/3</f>
        <v>471.33333333333331</v>
      </c>
    </row>
    <row r="505" spans="1:48" x14ac:dyDescent="0.3">
      <c r="A505" t="s">
        <v>1828</v>
      </c>
      <c r="B505" t="s">
        <v>1829</v>
      </c>
      <c r="C505" t="s">
        <v>3181</v>
      </c>
      <c r="D505" t="s">
        <v>1830</v>
      </c>
      <c r="E505">
        <v>4375.4726926559997</v>
      </c>
      <c r="F505">
        <v>64.760000000000005</v>
      </c>
      <c r="G505">
        <v>-29.366565134235099</v>
      </c>
      <c r="H505">
        <f>(Table2[[#This Row],[1Y Return vs Nifty]]-AVERAGE(Table2[1Y Return vs Nifty]))/_xlfn.STDEV.P(Table2[1Y Return vs Nifty])</f>
        <v>-0.90072144099592599</v>
      </c>
      <c r="I505">
        <v>-9.9196384718393205</v>
      </c>
      <c r="J505">
        <f>(Table2[[#This Row],[1M Return vs Nifty]]-AVERAGE(Table2[1M Return vs Nifty]))/_xlfn.STDEV.P(Table2[1M Return vs Nifty])</f>
        <v>-0.84070123733386803</v>
      </c>
      <c r="K505">
        <v>3.8791237528757399</v>
      </c>
      <c r="L505">
        <f>(Table2[[#This Row],[6M Return vs Nifty]]-AVERAGE(Table2[6M Return vs Nifty]))/_xlfn.STDEV.P(Table2[6M Return vs Nifty])</f>
        <v>-0.20880590144973529</v>
      </c>
      <c r="M505">
        <v>-1.06849926067291</v>
      </c>
      <c r="N505">
        <f>(Table2[[#This Row],[1W Return vs Nifty]]-AVERAGE(Table2[1W Return vs Nifty]))/_xlfn.STDEV.P(Table2[1W Return vs Nifty])</f>
        <v>-0.29093955500824631</v>
      </c>
      <c r="O505">
        <v>64.87</v>
      </c>
      <c r="P505">
        <v>68.7814073144867</v>
      </c>
      <c r="Q505">
        <v>65.001931996092907</v>
      </c>
      <c r="R505">
        <v>27.773281900730002</v>
      </c>
      <c r="S505" s="1">
        <f>(Table2[[#This Row],[Close Price]]-Table2[[#This Row],[20D EMA]])/Table2[[#This Row],[20D EMA]]</f>
        <v>-1.6956990904886608E-3</v>
      </c>
      <c r="T505" s="1">
        <f>(Table2[[#This Row],[Close Price]]-Table2[[#This Row],[50D EMA]])/Table2[[#This Row],[50D EMA]]</f>
        <v>-5.8466487841688987E-2</v>
      </c>
      <c r="U505" s="1">
        <f>(Table2[[#This Row],[Close Price]]-Table2[[#This Row],[200D EMA]])/Table2[[#This Row],[200D EMA]]</f>
        <v>-3.7219200824283732E-3</v>
      </c>
      <c r="V505">
        <v>0.43104569117734698</v>
      </c>
      <c r="W505">
        <v>64.37</v>
      </c>
      <c r="X505">
        <v>66.5</v>
      </c>
      <c r="Y505">
        <v>64.010000000000005</v>
      </c>
      <c r="Z505">
        <v>65.77</v>
      </c>
      <c r="AA505">
        <v>64.010000000000005</v>
      </c>
      <c r="AB505">
        <v>65.77</v>
      </c>
      <c r="AC505" s="1">
        <f>(Table2[[#This Row],[Close Price]]/Table2[[#This Row],[Day Low]])-1</f>
        <v>6.0587230076123433E-3</v>
      </c>
      <c r="AD505" s="1">
        <f>(Table2[[#This Row],[Day High]]/Table2[[#This Row],[Close Price]])-1</f>
        <v>2.6868437306979631E-2</v>
      </c>
      <c r="AE505" s="1">
        <f>(Table2[[#This Row],[Close Price]]/Table2[[#This Row],[Current Week Low]])-1</f>
        <v>1.1716919231370193E-2</v>
      </c>
      <c r="AF505" s="1">
        <f>(Table2[[#This Row],[Current Week High]]/Table2[[#This Row],[Close Price]])-1</f>
        <v>1.5596046942556896E-2</v>
      </c>
      <c r="AG505" s="1">
        <f>(Table2[[#This Row],[Close Price]]/Table2[[#This Row],[Current Month Low]])-1</f>
        <v>1.1716919231370193E-2</v>
      </c>
      <c r="AH505" s="1">
        <f>(Table2[[#This Row],[Current Month High]]/Table2[[#This Row],[Close Price]])-1</f>
        <v>1.5596046942556896E-2</v>
      </c>
      <c r="AI505">
        <v>30.003088326127202</v>
      </c>
      <c r="AJ505">
        <v>48.5321100917431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-0.26</v>
      </c>
      <c r="AM505" t="s">
        <v>3214</v>
      </c>
      <c r="AN505">
        <v>-6.4</v>
      </c>
      <c r="AO505" t="s">
        <v>3214</v>
      </c>
      <c r="AP505">
        <v>3.8210524532378998E-2</v>
      </c>
      <c r="AQ505">
        <f>(Table2[[#This Row],[Sharpe Ratio]]-AVERAGE(Table2[Sharpe Ratio]))/_xlfn.STDEV.P(Table2[Sharpe Ratio])</f>
        <v>-0.23840785486856142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627</v>
      </c>
      <c r="AT505">
        <f>_xlfn.RANK.AVG(Table2[[#This Row],[6M Return vs Nifty Z-Score]],Table2[6M Return vs Nifty Z-Score])</f>
        <v>387</v>
      </c>
      <c r="AU505">
        <f>_xlfn.RANK.AVG(Table2[[#This Row],[Sharpe Ratio Z-Score]],Table2[Sharpe Ratio Z-Score])</f>
        <v>400</v>
      </c>
      <c r="AV505">
        <f>(Table2[[#This Row],[Rank 1Y]]+Table2[[#This Row],[Rank 6M]]+Table2[[#This Row],[Rank Sharpe]])/3</f>
        <v>471.33333333333331</v>
      </c>
    </row>
    <row r="506" spans="1:48" x14ac:dyDescent="0.3">
      <c r="A506" t="s">
        <v>720</v>
      </c>
      <c r="B506" t="s">
        <v>721</v>
      </c>
      <c r="C506" t="s">
        <v>3170</v>
      </c>
      <c r="D506" t="s">
        <v>722</v>
      </c>
      <c r="E506">
        <v>24632.336655629999</v>
      </c>
      <c r="F506">
        <v>256.35000000000002</v>
      </c>
      <c r="G506">
        <v>-3.8938695106979702</v>
      </c>
      <c r="H506">
        <f>(Table2[[#This Row],[1Y Return vs Nifty]]-AVERAGE(Table2[1Y Return vs Nifty]))/_xlfn.STDEV.P(Table2[1Y Return vs Nifty])</f>
        <v>-0.47316634930697027</v>
      </c>
      <c r="I506">
        <v>-17.718301942867001</v>
      </c>
      <c r="J506">
        <f>(Table2[[#This Row],[1M Return vs Nifty]]-AVERAGE(Table2[1M Return vs Nifty]))/_xlfn.STDEV.P(Table2[1M Return vs Nifty])</f>
        <v>-1.5642782812250666</v>
      </c>
      <c r="K506">
        <v>-20.8703464690992</v>
      </c>
      <c r="L506">
        <f>(Table2[[#This Row],[6M Return vs Nifty]]-AVERAGE(Table2[6M Return vs Nifty]))/_xlfn.STDEV.P(Table2[6M Return vs Nifty])</f>
        <v>-0.98348855210386177</v>
      </c>
      <c r="M506">
        <v>-5.6669860657067401</v>
      </c>
      <c r="N506">
        <f>(Table2[[#This Row],[1W Return vs Nifty]]-AVERAGE(Table2[1W Return vs Nifty]))/_xlfn.STDEV.P(Table2[1W Return vs Nifty])</f>
        <v>-1.1929001290935501</v>
      </c>
      <c r="O506">
        <v>282.14</v>
      </c>
      <c r="P506">
        <v>290.07207457657</v>
      </c>
      <c r="Q506">
        <v>279.42666965814698</v>
      </c>
      <c r="R506">
        <v>13.801680767333901</v>
      </c>
      <c r="S506" s="1">
        <f>(Table2[[#This Row],[Close Price]]-Table2[[#This Row],[20D EMA]])/Table2[[#This Row],[20D EMA]]</f>
        <v>-9.1408520592613465E-2</v>
      </c>
      <c r="T506" s="1">
        <f>(Table2[[#This Row],[Close Price]]-Table2[[#This Row],[50D EMA]])/Table2[[#This Row],[50D EMA]]</f>
        <v>-0.11625412279274198</v>
      </c>
      <c r="U506" s="1">
        <f>(Table2[[#This Row],[Close Price]]-Table2[[#This Row],[200D EMA]])/Table2[[#This Row],[200D EMA]]</f>
        <v>-8.258578068578476E-2</v>
      </c>
      <c r="V506">
        <v>0.28833299974147902</v>
      </c>
      <c r="W506">
        <v>255.1</v>
      </c>
      <c r="X506">
        <v>268</v>
      </c>
      <c r="Y506">
        <v>255.1</v>
      </c>
      <c r="Z506">
        <v>268</v>
      </c>
      <c r="AA506">
        <v>255.1</v>
      </c>
      <c r="AB506">
        <v>308</v>
      </c>
      <c r="AC506" s="1">
        <f>(Table2[[#This Row],[Close Price]]/Table2[[#This Row],[Day Low]])-1</f>
        <v>4.9000392003137883E-3</v>
      </c>
      <c r="AD506" s="1">
        <f>(Table2[[#This Row],[Day High]]/Table2[[#This Row],[Close Price]])-1</f>
        <v>4.5445679734737565E-2</v>
      </c>
      <c r="AE506" s="1">
        <f>(Table2[[#This Row],[Close Price]]/Table2[[#This Row],[Current Week Low]])-1</f>
        <v>4.9000392003137883E-3</v>
      </c>
      <c r="AF506" s="1">
        <f>(Table2[[#This Row],[Current Week High]]/Table2[[#This Row],[Close Price]])-1</f>
        <v>4.5445679734737565E-2</v>
      </c>
      <c r="AG506" s="1">
        <f>(Table2[[#This Row],[Close Price]]/Table2[[#This Row],[Current Month Low]])-1</f>
        <v>4.9000392003137883E-3</v>
      </c>
      <c r="AH506" s="1">
        <f>(Table2[[#This Row],[Current Month High]]/Table2[[#This Row],[Close Price]])-1</f>
        <v>0.20148234835186263</v>
      </c>
      <c r="AI506">
        <v>49.912229373902797</v>
      </c>
      <c r="AJ506">
        <v>39.169381107491802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-0.23</v>
      </c>
      <c r="AM506" t="s">
        <v>3214</v>
      </c>
      <c r="AN506">
        <v>-12.04</v>
      </c>
      <c r="AO506" t="s">
        <v>3214</v>
      </c>
      <c r="AP506">
        <v>6.8993368060025997E-2</v>
      </c>
      <c r="AQ506">
        <f>(Table2[[#This Row],[Sharpe Ratio]]-AVERAGE(Table2[Sharpe Ratio]))/_xlfn.STDEV.P(Table2[Sharpe Ratio])</f>
        <v>0.11671437217851977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457</v>
      </c>
      <c r="AT506">
        <f>_xlfn.RANK.AVG(Table2[[#This Row],[6M Return vs Nifty Z-Score]],Table2[6M Return vs Nifty Z-Score])</f>
        <v>642</v>
      </c>
      <c r="AU506">
        <f>_xlfn.RANK.AVG(Table2[[#This Row],[Sharpe Ratio Z-Score]],Table2[Sharpe Ratio Z-Score])</f>
        <v>316</v>
      </c>
      <c r="AV506">
        <f>(Table2[[#This Row],[Rank 1Y]]+Table2[[#This Row],[Rank 6M]]+Table2[[#This Row],[Rank Sharpe]])/3</f>
        <v>471.66666666666669</v>
      </c>
    </row>
    <row r="507" spans="1:48" x14ac:dyDescent="0.3">
      <c r="A507" t="s">
        <v>1307</v>
      </c>
      <c r="B507" t="s">
        <v>1308</v>
      </c>
      <c r="C507" t="s">
        <v>3169</v>
      </c>
      <c r="D507" t="s">
        <v>24</v>
      </c>
      <c r="E507">
        <v>8942.4319610069997</v>
      </c>
      <c r="F507">
        <v>236.79</v>
      </c>
      <c r="G507">
        <v>-36.563394481995303</v>
      </c>
      <c r="H507">
        <f>(Table2[[#This Row],[1Y Return vs Nifty]]-AVERAGE(Table2[1Y Return vs Nifty]))/_xlfn.STDEV.P(Table2[1Y Return vs Nifty])</f>
        <v>-1.0215190619908612</v>
      </c>
      <c r="I507">
        <v>1.7849394380133801E-2</v>
      </c>
      <c r="J507">
        <f>(Table2[[#This Row],[1M Return vs Nifty]]-AVERAGE(Table2[1M Return vs Nifty]))/_xlfn.STDEV.P(Table2[1M Return vs Nifty])</f>
        <v>8.132060918596673E-2</v>
      </c>
      <c r="K507">
        <v>-15.9871065880141</v>
      </c>
      <c r="L507">
        <f>(Table2[[#This Row],[6M Return vs Nifty]]-AVERAGE(Table2[6M Return vs Nifty]))/_xlfn.STDEV.P(Table2[6M Return vs Nifty])</f>
        <v>-0.83063836254707391</v>
      </c>
      <c r="M507">
        <v>0.167964338761669</v>
      </c>
      <c r="N507">
        <f>(Table2[[#This Row],[1W Return vs Nifty]]-AVERAGE(Table2[1W Return vs Nifty]))/_xlfn.STDEV.P(Table2[1W Return vs Nifty])</f>
        <v>-4.8415989047206377E-2</v>
      </c>
      <c r="O507">
        <v>231.57</v>
      </c>
      <c r="P507">
        <v>227.89080794337499</v>
      </c>
      <c r="Q507">
        <v>223.63718823998599</v>
      </c>
      <c r="R507">
        <v>61.6496305840407</v>
      </c>
      <c r="S507" s="1">
        <f>(Table2[[#This Row],[Close Price]]-Table2[[#This Row],[20D EMA]])/Table2[[#This Row],[20D EMA]]</f>
        <v>2.254178002331908E-2</v>
      </c>
      <c r="T507" s="1">
        <f>(Table2[[#This Row],[Close Price]]-Table2[[#This Row],[50D EMA]])/Table2[[#This Row],[50D EMA]]</f>
        <v>3.9050245759961577E-2</v>
      </c>
      <c r="U507" s="1">
        <f>(Table2[[#This Row],[Close Price]]-Table2[[#This Row],[200D EMA]])/Table2[[#This Row],[200D EMA]]</f>
        <v>5.8813169059788332E-2</v>
      </c>
      <c r="V507">
        <v>0.97582247759950802</v>
      </c>
      <c r="W507">
        <v>233.01</v>
      </c>
      <c r="X507">
        <v>237.58</v>
      </c>
      <c r="Y507">
        <v>233.01</v>
      </c>
      <c r="Z507">
        <v>237.58</v>
      </c>
      <c r="AA507">
        <v>216</v>
      </c>
      <c r="AB507">
        <v>243.2</v>
      </c>
      <c r="AC507" s="1">
        <f>(Table2[[#This Row],[Close Price]]/Table2[[#This Row],[Day Low]])-1</f>
        <v>1.6222479721900385E-2</v>
      </c>
      <c r="AD507" s="1">
        <f>(Table2[[#This Row],[Day High]]/Table2[[#This Row],[Close Price]])-1</f>
        <v>3.3362895392543557E-3</v>
      </c>
      <c r="AE507" s="1">
        <f>(Table2[[#This Row],[Close Price]]/Table2[[#This Row],[Current Week Low]])-1</f>
        <v>1.6222479721900385E-2</v>
      </c>
      <c r="AF507" s="1">
        <f>(Table2[[#This Row],[Current Week High]]/Table2[[#This Row],[Close Price]])-1</f>
        <v>3.3362895392543557E-3</v>
      </c>
      <c r="AG507" s="1">
        <f>(Table2[[#This Row],[Close Price]]/Table2[[#This Row],[Current Month Low]])-1</f>
        <v>9.6249999999999947E-2</v>
      </c>
      <c r="AH507" s="1">
        <f>(Table2[[#This Row],[Current Month High]]/Table2[[#This Row],[Close Price]])-1</f>
        <v>2.7070399932429545E-2</v>
      </c>
      <c r="AI507">
        <v>21.014400945985901</v>
      </c>
      <c r="AJ507">
        <v>23.328124999999901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0.06</v>
      </c>
      <c r="AM507" t="s">
        <v>3215</v>
      </c>
      <c r="AN507">
        <v>6.07</v>
      </c>
      <c r="AO507" t="s">
        <v>3215</v>
      </c>
      <c r="AP507">
        <v>0.12728292079046799</v>
      </c>
      <c r="AQ507">
        <f>(Table2[[#This Row],[Sharpe Ratio]]-AVERAGE(Table2[Sharpe Ratio]))/_xlfn.STDEV.P(Table2[Sharpe Ratio])</f>
        <v>0.78916413337818314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-1.0300886710209916</v>
      </c>
      <c r="AS507">
        <f>_xlfn.RANK.AVG(Table2[[#This Row],[1Y Return vs Nifty Z-Score]],Table2[1Y Return vs Nifty Z-Score])</f>
        <v>671</v>
      </c>
      <c r="AT507">
        <f>_xlfn.RANK.AVG(Table2[[#This Row],[6M Return vs Nifty Z-Score]],Table2[6M Return vs Nifty Z-Score])</f>
        <v>597</v>
      </c>
      <c r="AU507">
        <f>_xlfn.RANK.AVG(Table2[[#This Row],[Sharpe Ratio Z-Score]],Table2[Sharpe Ratio Z-Score])</f>
        <v>147</v>
      </c>
      <c r="AV507">
        <f>(Table2[[#This Row],[Rank 1Y]]+Table2[[#This Row],[Rank 6M]]+Table2[[#This Row],[Rank Sharpe]])/3</f>
        <v>471.66666666666669</v>
      </c>
    </row>
    <row r="508" spans="1:48" x14ac:dyDescent="0.3">
      <c r="A508" t="s">
        <v>1323</v>
      </c>
      <c r="B508" t="s">
        <v>1324</v>
      </c>
      <c r="C508" t="s">
        <v>3183</v>
      </c>
      <c r="D508" t="s">
        <v>390</v>
      </c>
      <c r="E508">
        <v>8695.9751371900002</v>
      </c>
      <c r="F508">
        <v>218.23</v>
      </c>
      <c r="G508">
        <v>-5.5050433012949203</v>
      </c>
      <c r="H508">
        <f>(Table2[[#This Row],[1Y Return vs Nifty]]-AVERAGE(Table2[1Y Return vs Nifty]))/_xlfn.STDEV.P(Table2[1Y Return vs Nifty])</f>
        <v>-0.50020964177771299</v>
      </c>
      <c r="I508">
        <v>-8.6965125457510002</v>
      </c>
      <c r="J508">
        <f>(Table2[[#This Row],[1M Return vs Nifty]]-AVERAGE(Table2[1M Return vs Nifty]))/_xlfn.STDEV.P(Table2[1M Return vs Nifty])</f>
        <v>-0.7272169402881532</v>
      </c>
      <c r="K508">
        <v>-13.388814406599501</v>
      </c>
      <c r="L508">
        <f>(Table2[[#This Row],[6M Return vs Nifty]]-AVERAGE(Table2[6M Return vs Nifty]))/_xlfn.STDEV.P(Table2[6M Return vs Nifty])</f>
        <v>-0.74930927322842844</v>
      </c>
      <c r="M508">
        <v>-1.66984331448283E-3</v>
      </c>
      <c r="N508">
        <f>(Table2[[#This Row],[1W Return vs Nifty]]-AVERAGE(Table2[1W Return vs Nifty]))/_xlfn.STDEV.P(Table2[1W Return vs Nifty])</f>
        <v>-8.1688530806466958E-2</v>
      </c>
      <c r="O508">
        <v>223.59</v>
      </c>
      <c r="P508">
        <v>228.45302644216599</v>
      </c>
      <c r="Q508">
        <v>224.83911094620601</v>
      </c>
      <c r="R508">
        <v>35.392367922805199</v>
      </c>
      <c r="S508" s="1">
        <f>(Table2[[#This Row],[Close Price]]-Table2[[#This Row],[20D EMA]])/Table2[[#This Row],[20D EMA]]</f>
        <v>-2.3972449572878991E-2</v>
      </c>
      <c r="T508" s="1">
        <f>(Table2[[#This Row],[Close Price]]-Table2[[#This Row],[50D EMA]])/Table2[[#This Row],[50D EMA]]</f>
        <v>-4.4748921042435878E-2</v>
      </c>
      <c r="U508" s="1">
        <f>(Table2[[#This Row],[Close Price]]-Table2[[#This Row],[200D EMA]])/Table2[[#This Row],[200D EMA]]</f>
        <v>-2.9394845578211176E-2</v>
      </c>
      <c r="V508">
        <v>0.43667011338098399</v>
      </c>
      <c r="W508">
        <v>217</v>
      </c>
      <c r="X508">
        <v>220.5</v>
      </c>
      <c r="Y508">
        <v>217</v>
      </c>
      <c r="Z508">
        <v>220.5</v>
      </c>
      <c r="AA508">
        <v>215.75</v>
      </c>
      <c r="AB508">
        <v>244.25</v>
      </c>
      <c r="AC508" s="1">
        <f>(Table2[[#This Row],[Close Price]]/Table2[[#This Row],[Day Low]])-1</f>
        <v>5.6682027649768152E-3</v>
      </c>
      <c r="AD508" s="1">
        <f>(Table2[[#This Row],[Day High]]/Table2[[#This Row],[Close Price]])-1</f>
        <v>1.040186958713285E-2</v>
      </c>
      <c r="AE508" s="1">
        <f>(Table2[[#This Row],[Close Price]]/Table2[[#This Row],[Current Week Low]])-1</f>
        <v>5.6682027649768152E-3</v>
      </c>
      <c r="AF508" s="1">
        <f>(Table2[[#This Row],[Current Week High]]/Table2[[#This Row],[Close Price]])-1</f>
        <v>1.040186958713285E-2</v>
      </c>
      <c r="AG508" s="1">
        <f>(Table2[[#This Row],[Close Price]]/Table2[[#This Row],[Current Month Low]])-1</f>
        <v>1.1494785631517956E-2</v>
      </c>
      <c r="AH508" s="1">
        <f>(Table2[[#This Row],[Current Month High]]/Table2[[#This Row],[Close Price]])-1</f>
        <v>0.11923200293268565</v>
      </c>
      <c r="AI508">
        <v>47.665307244650101</v>
      </c>
      <c r="AJ508">
        <v>31.3056558363417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-0.18</v>
      </c>
      <c r="AM508" t="s">
        <v>3214</v>
      </c>
      <c r="AN508">
        <v>-1.0900000000000001</v>
      </c>
      <c r="AO508" t="s">
        <v>3214</v>
      </c>
      <c r="AP508">
        <v>4.7742303415035998E-2</v>
      </c>
      <c r="AQ508">
        <f>(Table2[[#This Row],[Sharpe Ratio]]-AVERAGE(Table2[Sharpe Ratio]))/_xlfn.STDEV.P(Table2[Sharpe Ratio])</f>
        <v>-0.12844574102130196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468</v>
      </c>
      <c r="AT508">
        <f>_xlfn.RANK.AVG(Table2[[#This Row],[6M Return vs Nifty Z-Score]],Table2[6M Return vs Nifty Z-Score])</f>
        <v>574</v>
      </c>
      <c r="AU508">
        <f>_xlfn.RANK.AVG(Table2[[#This Row],[Sharpe Ratio Z-Score]],Table2[Sharpe Ratio Z-Score])</f>
        <v>374</v>
      </c>
      <c r="AV508">
        <f>(Table2[[#This Row],[Rank 1Y]]+Table2[[#This Row],[Rank 6M]]+Table2[[#This Row],[Rank Sharpe]])/3</f>
        <v>472</v>
      </c>
    </row>
    <row r="509" spans="1:48" x14ac:dyDescent="0.3">
      <c r="A509" t="s">
        <v>410</v>
      </c>
      <c r="B509" t="s">
        <v>411</v>
      </c>
      <c r="C509" t="s">
        <v>3175</v>
      </c>
      <c r="D509" t="s">
        <v>409</v>
      </c>
      <c r="E509">
        <v>58745.6197101949</v>
      </c>
      <c r="F509">
        <v>138513.65</v>
      </c>
      <c r="G509">
        <v>-3.52652116262075</v>
      </c>
      <c r="H509">
        <f>(Table2[[#This Row],[1Y Return vs Nifty]]-AVERAGE(Table2[1Y Return vs Nifty]))/_xlfn.STDEV.P(Table2[1Y Return vs Nifty])</f>
        <v>-0.46700046647442012</v>
      </c>
      <c r="I509">
        <v>2.1444499875522598</v>
      </c>
      <c r="J509">
        <f>(Table2[[#This Row],[1M Return vs Nifty]]-AVERAGE(Table2[1M Return vs Nifty]))/_xlfn.STDEV.P(Table2[1M Return vs Nifty])</f>
        <v>0.27863126074328848</v>
      </c>
      <c r="K509">
        <v>-13.545390015108101</v>
      </c>
      <c r="L509">
        <f>(Table2[[#This Row],[6M Return vs Nifty]]-AVERAGE(Table2[6M Return vs Nifty]))/_xlfn.STDEV.P(Table2[6M Return vs Nifty])</f>
        <v>-0.7542102430810893</v>
      </c>
      <c r="M509">
        <v>3.9470814638346399</v>
      </c>
      <c r="N509">
        <f>(Table2[[#This Row],[1W Return vs Nifty]]-AVERAGE(Table2[1W Return vs Nifty]))/_xlfn.STDEV.P(Table2[1W Return vs Nifty])</f>
        <v>0.69283103332874307</v>
      </c>
      <c r="O509">
        <v>137187.20000000001</v>
      </c>
      <c r="P509">
        <v>135830.81314315199</v>
      </c>
      <c r="Q509">
        <v>129810.436825175</v>
      </c>
      <c r="R509">
        <v>55.510149044436403</v>
      </c>
      <c r="S509" s="1">
        <f>(Table2[[#This Row],[Close Price]]-Table2[[#This Row],[20D EMA]])/Table2[[#This Row],[20D EMA]]</f>
        <v>9.6689049707260038E-3</v>
      </c>
      <c r="T509" s="1">
        <f>(Table2[[#This Row],[Close Price]]-Table2[[#This Row],[50D EMA]])/Table2[[#This Row],[50D EMA]]</f>
        <v>1.9751312642298385E-2</v>
      </c>
      <c r="U509" s="1">
        <f>(Table2[[#This Row],[Close Price]]-Table2[[#This Row],[200D EMA]])/Table2[[#This Row],[200D EMA]]</f>
        <v>6.7045558028174856E-2</v>
      </c>
      <c r="V509">
        <v>0.78773475720497399</v>
      </c>
      <c r="W509">
        <v>138200.04999999999</v>
      </c>
      <c r="X509">
        <v>141884.85</v>
      </c>
      <c r="Y509">
        <v>138200.04999999999</v>
      </c>
      <c r="Z509">
        <v>141884.85</v>
      </c>
      <c r="AA509">
        <v>132600</v>
      </c>
      <c r="AB509">
        <v>142383.9</v>
      </c>
      <c r="AC509" s="1">
        <f>(Table2[[#This Row],[Close Price]]/Table2[[#This Row],[Day Low]])-1</f>
        <v>2.269174287563569E-3</v>
      </c>
      <c r="AD509" s="1">
        <f>(Table2[[#This Row],[Day High]]/Table2[[#This Row],[Close Price]])-1</f>
        <v>2.4338395529971413E-2</v>
      </c>
      <c r="AE509" s="1">
        <f>(Table2[[#This Row],[Close Price]]/Table2[[#This Row],[Current Week Low]])-1</f>
        <v>2.269174287563569E-3</v>
      </c>
      <c r="AF509" s="1">
        <f>(Table2[[#This Row],[Current Week High]]/Table2[[#This Row],[Close Price]])-1</f>
        <v>2.4338395529971413E-2</v>
      </c>
      <c r="AG509" s="1">
        <f>(Table2[[#This Row],[Close Price]]/Table2[[#This Row],[Current Month Low]])-1</f>
        <v>4.4597662141779848E-2</v>
      </c>
      <c r="AH509" s="1">
        <f>(Table2[[#This Row],[Current Month High]]/Table2[[#This Row],[Close Price]])-1</f>
        <v>2.7941289540778014E-2</v>
      </c>
      <c r="AI509">
        <v>9.3357947032656998</v>
      </c>
      <c r="AJ509">
        <v>30.1758845918894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-0.01</v>
      </c>
      <c r="AM509" t="s">
        <v>3214</v>
      </c>
      <c r="AN509">
        <v>1.88</v>
      </c>
      <c r="AO509" t="s">
        <v>3215</v>
      </c>
      <c r="AP509">
        <v>4.1812317244980003E-2</v>
      </c>
      <c r="AQ509">
        <f>(Table2[[#This Row],[Sharpe Ratio]]-AVERAGE(Table2[Sharpe Ratio]))/_xlfn.STDEV.P(Table2[Sharpe Ratio])</f>
        <v>-0.19685624680116376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-0.4466046622846418</v>
      </c>
      <c r="AS509">
        <f>_xlfn.RANK.AVG(Table2[[#This Row],[1Y Return vs Nifty Z-Score]],Table2[1Y Return vs Nifty Z-Score])</f>
        <v>454</v>
      </c>
      <c r="AT509">
        <f>_xlfn.RANK.AVG(Table2[[#This Row],[6M Return vs Nifty Z-Score]],Table2[6M Return vs Nifty Z-Score])</f>
        <v>575</v>
      </c>
      <c r="AU509">
        <f>_xlfn.RANK.AVG(Table2[[#This Row],[Sharpe Ratio Z-Score]],Table2[Sharpe Ratio Z-Score])</f>
        <v>390</v>
      </c>
      <c r="AV509">
        <f>(Table2[[#This Row],[Rank 1Y]]+Table2[[#This Row],[Rank 6M]]+Table2[[#This Row],[Rank Sharpe]])/3</f>
        <v>473</v>
      </c>
    </row>
    <row r="510" spans="1:48" x14ac:dyDescent="0.3">
      <c r="A510" t="s">
        <v>747</v>
      </c>
      <c r="B510" t="s">
        <v>748</v>
      </c>
      <c r="C510" t="s">
        <v>3169</v>
      </c>
      <c r="D510" t="s">
        <v>564</v>
      </c>
      <c r="E510">
        <v>23093.980132979999</v>
      </c>
      <c r="F510">
        <v>2561.6999999999998</v>
      </c>
      <c r="G510">
        <v>7.7727295683531503</v>
      </c>
      <c r="H510">
        <f>(Table2[[#This Row],[1Y Return vs Nifty]]-AVERAGE(Table2[1Y Return vs Nifty]))/_xlfn.STDEV.P(Table2[1Y Return vs Nifty])</f>
        <v>-0.27734436357520098</v>
      </c>
      <c r="I510">
        <v>-4.4947748934018898</v>
      </c>
      <c r="J510">
        <f>(Table2[[#This Row],[1M Return vs Nifty]]-AVERAGE(Table2[1M Return vs Nifty]))/_xlfn.STDEV.P(Table2[1M Return vs Nifty])</f>
        <v>-0.33737053635139302</v>
      </c>
      <c r="K510">
        <v>-30.933968651722001</v>
      </c>
      <c r="L510">
        <f>(Table2[[#This Row],[6M Return vs Nifty]]-AVERAGE(Table2[6M Return vs Nifty]))/_xlfn.STDEV.P(Table2[6M Return vs Nifty])</f>
        <v>-1.2984897799157509</v>
      </c>
      <c r="M510">
        <v>-2.4902101111473298</v>
      </c>
      <c r="N510">
        <f>(Table2[[#This Row],[1W Return vs Nifty]]-AVERAGE(Table2[1W Return vs Nifty]))/_xlfn.STDEV.P(Table2[1W Return vs Nifty])</f>
        <v>-0.56979805547702811</v>
      </c>
      <c r="O510">
        <v>2523.31</v>
      </c>
      <c r="P510">
        <v>2472.0782548123898</v>
      </c>
      <c r="Q510">
        <v>2505.3646646596999</v>
      </c>
      <c r="R510">
        <v>53.887949046790297</v>
      </c>
      <c r="S510" s="1">
        <f>(Table2[[#This Row],[Close Price]]-Table2[[#This Row],[20D EMA]])/Table2[[#This Row],[20D EMA]]</f>
        <v>1.5214143327613283E-2</v>
      </c>
      <c r="T510" s="1">
        <f>(Table2[[#This Row],[Close Price]]-Table2[[#This Row],[50D EMA]])/Table2[[#This Row],[50D EMA]]</f>
        <v>3.6253603628098569E-2</v>
      </c>
      <c r="U510" s="1">
        <f>(Table2[[#This Row],[Close Price]]-Table2[[#This Row],[200D EMA]])/Table2[[#This Row],[200D EMA]]</f>
        <v>2.2485882448554404E-2</v>
      </c>
      <c r="V510">
        <v>0.83892324118914496</v>
      </c>
      <c r="W510">
        <v>2493</v>
      </c>
      <c r="X510">
        <v>2608</v>
      </c>
      <c r="Y510">
        <v>2493</v>
      </c>
      <c r="Z510">
        <v>2608</v>
      </c>
      <c r="AA510">
        <v>2315.15</v>
      </c>
      <c r="AB510">
        <v>2694</v>
      </c>
      <c r="AC510" s="1">
        <f>(Table2[[#This Row],[Close Price]]/Table2[[#This Row],[Day Low]])-1</f>
        <v>2.7557160048134799E-2</v>
      </c>
      <c r="AD510" s="1">
        <f>(Table2[[#This Row],[Day High]]/Table2[[#This Row],[Close Price]])-1</f>
        <v>1.8073935277354902E-2</v>
      </c>
      <c r="AE510" s="1">
        <f>(Table2[[#This Row],[Close Price]]/Table2[[#This Row],[Current Week Low]])-1</f>
        <v>2.7557160048134799E-2</v>
      </c>
      <c r="AF510" s="1">
        <f>(Table2[[#This Row],[Current Week High]]/Table2[[#This Row],[Close Price]])-1</f>
        <v>1.8073935277354902E-2</v>
      </c>
      <c r="AG510" s="1">
        <f>(Table2[[#This Row],[Close Price]]/Table2[[#This Row],[Current Month Low]])-1</f>
        <v>0.10649417964278762</v>
      </c>
      <c r="AH510" s="1">
        <f>(Table2[[#This Row],[Current Month High]]/Table2[[#This Row],[Close Price]])-1</f>
        <v>5.1645391732052959E-2</v>
      </c>
      <c r="AI510">
        <v>52.086505055236699</v>
      </c>
      <c r="AJ510">
        <v>40.440229160384803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0.12</v>
      </c>
      <c r="AM510" t="s">
        <v>3215</v>
      </c>
      <c r="AN510">
        <v>6.2</v>
      </c>
      <c r="AO510" t="s">
        <v>3215</v>
      </c>
      <c r="AP510">
        <v>6.1730997536111998E-2</v>
      </c>
      <c r="AQ510">
        <f>(Table2[[#This Row],[Sharpe Ratio]]-AVERAGE(Table2[Sharpe Ratio]))/_xlfn.STDEV.P(Table2[Sharpe Ratio])</f>
        <v>3.2932989481462768E-2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385</v>
      </c>
      <c r="AT510">
        <f>_xlfn.RANK.AVG(Table2[[#This Row],[6M Return vs Nifty Z-Score]],Table2[6M Return vs Nifty Z-Score])</f>
        <v>701</v>
      </c>
      <c r="AU510">
        <f>_xlfn.RANK.AVG(Table2[[#This Row],[Sharpe Ratio Z-Score]],Table2[Sharpe Ratio Z-Score])</f>
        <v>336</v>
      </c>
      <c r="AV510">
        <f>(Table2[[#This Row],[Rank 1Y]]+Table2[[#This Row],[Rank 6M]]+Table2[[#This Row],[Rank Sharpe]])/3</f>
        <v>474</v>
      </c>
    </row>
    <row r="511" spans="1:48" x14ac:dyDescent="0.3">
      <c r="A511" t="s">
        <v>534</v>
      </c>
      <c r="B511" t="s">
        <v>535</v>
      </c>
      <c r="C511" t="s">
        <v>3169</v>
      </c>
      <c r="D511" t="s">
        <v>43</v>
      </c>
      <c r="E511">
        <v>41103.169226099999</v>
      </c>
      <c r="F511">
        <v>1191</v>
      </c>
      <c r="G511">
        <v>1.71582655898156</v>
      </c>
      <c r="H511">
        <f>(Table2[[#This Row],[1Y Return vs Nifty]]-AVERAGE(Table2[1Y Return vs Nifty]))/_xlfn.STDEV.P(Table2[1Y Return vs Nifty])</f>
        <v>-0.37900850465378005</v>
      </c>
      <c r="I511">
        <v>11.616738981543101</v>
      </c>
      <c r="J511">
        <f>(Table2[[#This Row],[1M Return vs Nifty]]-AVERAGE(Table2[1M Return vs Nifty]))/_xlfn.STDEV.P(Table2[1M Return vs Nifty])</f>
        <v>1.1574909390224746</v>
      </c>
      <c r="K511">
        <v>1.4300727503036099</v>
      </c>
      <c r="L511">
        <f>(Table2[[#This Row],[6M Return vs Nifty]]-AVERAGE(Table2[6M Return vs Nifty]))/_xlfn.STDEV.P(Table2[6M Return vs Nifty])</f>
        <v>-0.28546359574555807</v>
      </c>
      <c r="M511">
        <v>1.6704042091765099</v>
      </c>
      <c r="N511">
        <f>(Table2[[#This Row],[1W Return vs Nifty]]-AVERAGE(Table2[1W Return vs Nifty]))/_xlfn.STDEV.P(Table2[1W Return vs Nifty])</f>
        <v>0.24627693614822643</v>
      </c>
      <c r="O511">
        <v>1151.79</v>
      </c>
      <c r="P511">
        <v>1107.26869994904</v>
      </c>
      <c r="Q511">
        <v>1012.38083278209</v>
      </c>
      <c r="R511">
        <v>66.136527316964205</v>
      </c>
      <c r="S511" s="1">
        <f>(Table2[[#This Row],[Close Price]]-Table2[[#This Row],[20D EMA]])/Table2[[#This Row],[20D EMA]]</f>
        <v>3.4042664027296672E-2</v>
      </c>
      <c r="T511" s="1">
        <f>(Table2[[#This Row],[Close Price]]-Table2[[#This Row],[50D EMA]])/Table2[[#This Row],[50D EMA]]</f>
        <v>7.5619675743397813E-2</v>
      </c>
      <c r="U511" s="1">
        <f>(Table2[[#This Row],[Close Price]]-Table2[[#This Row],[200D EMA]])/Table2[[#This Row],[200D EMA]]</f>
        <v>0.17643475798238159</v>
      </c>
      <c r="V511">
        <v>0.52741839367330001</v>
      </c>
      <c r="W511">
        <v>1174.8499999999999</v>
      </c>
      <c r="X511">
        <v>1200.25</v>
      </c>
      <c r="Y511">
        <v>1174.8499999999999</v>
      </c>
      <c r="Z511">
        <v>1200.25</v>
      </c>
      <c r="AA511">
        <v>1076</v>
      </c>
      <c r="AB511">
        <v>1212.8499999999999</v>
      </c>
      <c r="AC511" s="1">
        <f>(Table2[[#This Row],[Close Price]]/Table2[[#This Row],[Day Low]])-1</f>
        <v>1.3746435715197736E-2</v>
      </c>
      <c r="AD511" s="1">
        <f>(Table2[[#This Row],[Day High]]/Table2[[#This Row],[Close Price]])-1</f>
        <v>7.766582703610414E-3</v>
      </c>
      <c r="AE511" s="1">
        <f>(Table2[[#This Row],[Close Price]]/Table2[[#This Row],[Current Week Low]])-1</f>
        <v>1.3746435715197736E-2</v>
      </c>
      <c r="AF511" s="1">
        <f>(Table2[[#This Row],[Current Week High]]/Table2[[#This Row],[Close Price]])-1</f>
        <v>7.766582703610414E-3</v>
      </c>
      <c r="AG511" s="1">
        <f>(Table2[[#This Row],[Close Price]]/Table2[[#This Row],[Current Month Low]])-1</f>
        <v>0.10687732342007439</v>
      </c>
      <c r="AH511" s="1">
        <f>(Table2[[#This Row],[Current Month High]]/Table2[[#This Row],[Close Price]])-1</f>
        <v>1.8345927791771466E-2</v>
      </c>
      <c r="AI511">
        <v>1.8345927791771399</v>
      </c>
      <c r="AJ511">
        <v>39.420544337137798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0.11</v>
      </c>
      <c r="AM511" t="s">
        <v>3215</v>
      </c>
      <c r="AN511">
        <v>3.61</v>
      </c>
      <c r="AO511" t="s">
        <v>3215</v>
      </c>
      <c r="AP511">
        <v>-1.6003667218298E-2</v>
      </c>
      <c r="AQ511">
        <f>(Table2[[#This Row],[Sharpe Ratio]]-AVERAGE(Table2[Sharpe Ratio]))/_xlfn.STDEV.P(Table2[Sharpe Ratio])</f>
        <v>-0.86384274995115873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-0.1245469751797959</v>
      </c>
      <c r="AS511">
        <f>_xlfn.RANK.AVG(Table2[[#This Row],[1Y Return vs Nifty Z-Score]],Table2[1Y Return vs Nifty Z-Score])</f>
        <v>421</v>
      </c>
      <c r="AT511">
        <f>_xlfn.RANK.AVG(Table2[[#This Row],[6M Return vs Nifty Z-Score]],Table2[6M Return vs Nifty Z-Score])</f>
        <v>413</v>
      </c>
      <c r="AU511">
        <f>_xlfn.RANK.AVG(Table2[[#This Row],[Sharpe Ratio Z-Score]],Table2[Sharpe Ratio Z-Score])</f>
        <v>593</v>
      </c>
      <c r="AV511">
        <f>(Table2[[#This Row],[Rank 1Y]]+Table2[[#This Row],[Rank 6M]]+Table2[[#This Row],[Rank Sharpe]])/3</f>
        <v>475.66666666666669</v>
      </c>
    </row>
    <row r="512" spans="1:48" x14ac:dyDescent="0.3">
      <c r="A512" t="s">
        <v>511</v>
      </c>
      <c r="B512" t="s">
        <v>512</v>
      </c>
      <c r="C512" t="s">
        <v>3181</v>
      </c>
      <c r="D512" t="s">
        <v>140</v>
      </c>
      <c r="E512">
        <v>43305.337577849998</v>
      </c>
      <c r="F512">
        <v>48979.5</v>
      </c>
      <c r="G512">
        <v>-8.4485345210697798</v>
      </c>
      <c r="H512">
        <f>(Table2[[#This Row],[1Y Return vs Nifty]]-AVERAGE(Table2[1Y Return vs Nifty]))/_xlfn.STDEV.P(Table2[1Y Return vs Nifty])</f>
        <v>-0.54961566762421188</v>
      </c>
      <c r="I512">
        <v>-6.7208572657063499</v>
      </c>
      <c r="J512">
        <f>(Table2[[#This Row],[1M Return vs Nifty]]-AVERAGE(Table2[1M Return vs Nifty]))/_xlfn.STDEV.P(Table2[1M Return vs Nifty])</f>
        <v>-0.5439113248332057</v>
      </c>
      <c r="K512">
        <v>11.4508627977023</v>
      </c>
      <c r="L512">
        <f>(Table2[[#This Row],[6M Return vs Nifty]]-AVERAGE(Table2[6M Return vs Nifty]))/_xlfn.STDEV.P(Table2[6M Return vs Nifty])</f>
        <v>2.8196944296007522E-2</v>
      </c>
      <c r="M512">
        <v>-1.82436447479765</v>
      </c>
      <c r="N512">
        <f>(Table2[[#This Row],[1W Return vs Nifty]]-AVERAGE(Table2[1W Return vs Nifty]))/_xlfn.STDEV.P(Table2[1W Return vs Nifty])</f>
        <v>-0.43919715612102067</v>
      </c>
      <c r="O512">
        <v>49923.01</v>
      </c>
      <c r="P512">
        <v>50979.479498986599</v>
      </c>
      <c r="Q512">
        <v>47588.746639205601</v>
      </c>
      <c r="R512">
        <v>34.686023367793297</v>
      </c>
      <c r="S512" s="1">
        <f>(Table2[[#This Row],[Close Price]]-Table2[[#This Row],[20D EMA]])/Table2[[#This Row],[20D EMA]]</f>
        <v>-1.8899301143901419E-2</v>
      </c>
      <c r="T512" s="1">
        <f>(Table2[[#This Row],[Close Price]]-Table2[[#This Row],[50D EMA]])/Table2[[#This Row],[50D EMA]]</f>
        <v>-3.9231069415417541E-2</v>
      </c>
      <c r="U512" s="1">
        <f>(Table2[[#This Row],[Close Price]]-Table2[[#This Row],[200D EMA]])/Table2[[#This Row],[200D EMA]]</f>
        <v>2.9224416674353805E-2</v>
      </c>
      <c r="V512">
        <v>1.07484364656884</v>
      </c>
      <c r="W512">
        <v>48499.95</v>
      </c>
      <c r="X512">
        <v>49480.6</v>
      </c>
      <c r="Y512">
        <v>48499.95</v>
      </c>
      <c r="Z512">
        <v>49480.6</v>
      </c>
      <c r="AA512">
        <v>48499.95</v>
      </c>
      <c r="AB512">
        <v>51600</v>
      </c>
      <c r="AC512" s="1">
        <f>(Table2[[#This Row],[Close Price]]/Table2[[#This Row],[Day Low]])-1</f>
        <v>9.8876390594218044E-3</v>
      </c>
      <c r="AD512" s="1">
        <f>(Table2[[#This Row],[Day High]]/Table2[[#This Row],[Close Price]])-1</f>
        <v>1.0230810849436889E-2</v>
      </c>
      <c r="AE512" s="1">
        <f>(Table2[[#This Row],[Close Price]]/Table2[[#This Row],[Current Week Low]])-1</f>
        <v>9.8876390594218044E-3</v>
      </c>
      <c r="AF512" s="1">
        <f>(Table2[[#This Row],[Current Week High]]/Table2[[#This Row],[Close Price]])-1</f>
        <v>1.0230810849436889E-2</v>
      </c>
      <c r="AG512" s="1">
        <f>(Table2[[#This Row],[Close Price]]/Table2[[#This Row],[Current Month Low]])-1</f>
        <v>9.8876390594218044E-3</v>
      </c>
      <c r="AH512" s="1">
        <f>(Table2[[#This Row],[Current Month High]]/Table2[[#This Row],[Close Price]])-1</f>
        <v>5.350197531620382E-2</v>
      </c>
      <c r="AI512">
        <v>22.487979664961799</v>
      </c>
      <c r="AJ512">
        <v>40.030648098645699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-0.24</v>
      </c>
      <c r="AM512" t="s">
        <v>3214</v>
      </c>
      <c r="AN512">
        <v>-4.53</v>
      </c>
      <c r="AO512" t="s">
        <v>3214</v>
      </c>
      <c r="AP512">
        <v>-4.2596512000497001E-2</v>
      </c>
      <c r="AQ512">
        <f>(Table2[[#This Row],[Sharpe Ratio]]-AVERAGE(Table2[Sharpe Ratio]))/_xlfn.STDEV.P(Table2[Sharpe Ratio])</f>
        <v>-1.1706276073698758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487</v>
      </c>
      <c r="AT512">
        <f>_xlfn.RANK.AVG(Table2[[#This Row],[6M Return vs Nifty Z-Score]],Table2[6M Return vs Nifty Z-Score])</f>
        <v>307</v>
      </c>
      <c r="AU512">
        <f>_xlfn.RANK.AVG(Table2[[#This Row],[Sharpe Ratio Z-Score]],Table2[Sharpe Ratio Z-Score])</f>
        <v>642</v>
      </c>
      <c r="AV512">
        <f>(Table2[[#This Row],[Rank 1Y]]+Table2[[#This Row],[Rank 6M]]+Table2[[#This Row],[Rank Sharpe]])/3</f>
        <v>478.66666666666669</v>
      </c>
    </row>
    <row r="513" spans="1:48" x14ac:dyDescent="0.3">
      <c r="A513" t="s">
        <v>84</v>
      </c>
      <c r="B513" t="s">
        <v>85</v>
      </c>
      <c r="C513" t="s">
        <v>3179</v>
      </c>
      <c r="D513" t="s">
        <v>86</v>
      </c>
      <c r="E513">
        <v>331633.09344483999</v>
      </c>
      <c r="F513">
        <v>5096.3</v>
      </c>
      <c r="G513">
        <v>5.3565348007827103</v>
      </c>
      <c r="H513">
        <f>(Table2[[#This Row],[1Y Return vs Nifty]]-AVERAGE(Table2[1Y Return vs Nifty]))/_xlfn.STDEV.P(Table2[1Y Return vs Nifty])</f>
        <v>-0.31789980343341512</v>
      </c>
      <c r="I513">
        <v>-1.0060221604050901</v>
      </c>
      <c r="J513">
        <f>(Table2[[#This Row],[1M Return vs Nifty]]-AVERAGE(Table2[1M Return vs Nifty]))/_xlfn.STDEV.P(Table2[1M Return vs Nifty])</f>
        <v>-1.3676431741374501E-2</v>
      </c>
      <c r="K513">
        <v>-1.9313069698152601</v>
      </c>
      <c r="L513">
        <f>(Table2[[#This Row],[6M Return vs Nifty]]-AVERAGE(Table2[6M Return vs Nifty]))/_xlfn.STDEV.P(Table2[6M Return vs Nifty])</f>
        <v>-0.390678072180073</v>
      </c>
      <c r="M513">
        <v>-4.0205533323923097</v>
      </c>
      <c r="N513">
        <f>(Table2[[#This Row],[1W Return vs Nifty]]-AVERAGE(Table2[1W Return vs Nifty]))/_xlfn.STDEV.P(Table2[1W Return vs Nifty])</f>
        <v>-0.86996402504568937</v>
      </c>
      <c r="O513">
        <v>5200.6499999999996</v>
      </c>
      <c r="P513">
        <v>5097.9611520848603</v>
      </c>
      <c r="Q513">
        <v>4626.5646540678499</v>
      </c>
      <c r="R513">
        <v>34.497668752511998</v>
      </c>
      <c r="S513" s="1">
        <f>(Table2[[#This Row],[Close Price]]-Table2[[#This Row],[20D EMA]])/Table2[[#This Row],[20D EMA]]</f>
        <v>-2.0064799592358545E-2</v>
      </c>
      <c r="T513" s="1">
        <f>(Table2[[#This Row],[Close Price]]-Table2[[#This Row],[50D EMA]])/Table2[[#This Row],[50D EMA]]</f>
        <v>-3.2584636000624158E-4</v>
      </c>
      <c r="U513" s="1">
        <f>(Table2[[#This Row],[Close Price]]-Table2[[#This Row],[200D EMA]])/Table2[[#This Row],[200D EMA]]</f>
        <v>0.10153005114045932</v>
      </c>
      <c r="V513">
        <v>0.80998146449822195</v>
      </c>
      <c r="W513">
        <v>5080</v>
      </c>
      <c r="X513">
        <v>5215</v>
      </c>
      <c r="Y513">
        <v>5080</v>
      </c>
      <c r="Z513">
        <v>5215</v>
      </c>
      <c r="AA513">
        <v>4951</v>
      </c>
      <c r="AB513">
        <v>5484.85</v>
      </c>
      <c r="AC513" s="1">
        <f>(Table2[[#This Row],[Close Price]]/Table2[[#This Row],[Day Low]])-1</f>
        <v>3.208661417322789E-3</v>
      </c>
      <c r="AD513" s="1">
        <f>(Table2[[#This Row],[Day High]]/Table2[[#This Row],[Close Price]])-1</f>
        <v>2.3291407491709659E-2</v>
      </c>
      <c r="AE513" s="1">
        <f>(Table2[[#This Row],[Close Price]]/Table2[[#This Row],[Current Week Low]])-1</f>
        <v>3.208661417322789E-3</v>
      </c>
      <c r="AF513" s="1">
        <f>(Table2[[#This Row],[Current Week High]]/Table2[[#This Row],[Close Price]])-1</f>
        <v>2.3291407491709659E-2</v>
      </c>
      <c r="AG513" s="1">
        <f>(Table2[[#This Row],[Close Price]]/Table2[[#This Row],[Current Month Low]])-1</f>
        <v>2.9347606544132487E-2</v>
      </c>
      <c r="AH513" s="1">
        <f>(Table2[[#This Row],[Current Month High]]/Table2[[#This Row],[Close Price]])-1</f>
        <v>7.6241587033730296E-2</v>
      </c>
      <c r="AI513">
        <v>7.6241587033730296</v>
      </c>
      <c r="AJ513">
        <v>40.9375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-0.08</v>
      </c>
      <c r="AM513" t="s">
        <v>3214</v>
      </c>
      <c r="AN513">
        <v>-2.72</v>
      </c>
      <c r="AO513" t="s">
        <v>3214</v>
      </c>
      <c r="AP513">
        <v>-1.3383366676616999E-2</v>
      </c>
      <c r="AQ513">
        <f>(Table2[[#This Row],[Sharpe Ratio]]-AVERAGE(Table2[Sharpe Ratio]))/_xlfn.STDEV.P(Table2[Sharpe Ratio])</f>
        <v>-0.83361399726758367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-2.4258323296681357</v>
      </c>
      <c r="AS513">
        <f>_xlfn.RANK.AVG(Table2[[#This Row],[1Y Return vs Nifty Z-Score]],Table2[1Y Return vs Nifty Z-Score])</f>
        <v>401</v>
      </c>
      <c r="AT513">
        <f>_xlfn.RANK.AVG(Table2[[#This Row],[6M Return vs Nifty Z-Score]],Table2[6M Return vs Nifty Z-Score])</f>
        <v>451</v>
      </c>
      <c r="AU513">
        <f>_xlfn.RANK.AVG(Table2[[#This Row],[Sharpe Ratio Z-Score]],Table2[Sharpe Ratio Z-Score])</f>
        <v>585</v>
      </c>
      <c r="AV513">
        <f>(Table2[[#This Row],[Rank 1Y]]+Table2[[#This Row],[Rank 6M]]+Table2[[#This Row],[Rank Sharpe]])/3</f>
        <v>479</v>
      </c>
    </row>
    <row r="514" spans="1:48" x14ac:dyDescent="0.3">
      <c r="A514" t="s">
        <v>544</v>
      </c>
      <c r="B514" t="s">
        <v>545</v>
      </c>
      <c r="C514" t="s">
        <v>3167</v>
      </c>
      <c r="D514" t="s">
        <v>174</v>
      </c>
      <c r="E514">
        <v>39098.544684</v>
      </c>
      <c r="F514">
        <v>558.54999999999995</v>
      </c>
      <c r="G514">
        <v>-10.4936491122033</v>
      </c>
      <c r="H514">
        <f>(Table2[[#This Row],[1Y Return vs Nifty]]-AVERAGE(Table2[1Y Return vs Nifty]))/_xlfn.STDEV.P(Table2[1Y Return vs Nifty])</f>
        <v>-0.58394258651215858</v>
      </c>
      <c r="I514">
        <v>-2.0685818735682902</v>
      </c>
      <c r="J514">
        <f>(Table2[[#This Row],[1M Return vs Nifty]]-AVERAGE(Table2[1M Return vs Nifty]))/_xlfn.STDEV.P(Table2[1M Return vs Nifty])</f>
        <v>-0.11226304457122553</v>
      </c>
      <c r="K514">
        <v>11.2380134653109</v>
      </c>
      <c r="L514">
        <f>(Table2[[#This Row],[6M Return vs Nifty]]-AVERAGE(Table2[6M Return vs Nifty]))/_xlfn.STDEV.P(Table2[6M Return vs Nifty])</f>
        <v>2.1534551787075137E-2</v>
      </c>
      <c r="M514">
        <v>2.7838855624324199</v>
      </c>
      <c r="N514">
        <f>(Table2[[#This Row],[1W Return vs Nifty]]-AVERAGE(Table2[1W Return vs Nifty]))/_xlfn.STDEV.P(Table2[1W Return vs Nifty])</f>
        <v>0.46467840671819427</v>
      </c>
      <c r="O514">
        <v>543.88</v>
      </c>
      <c r="P514">
        <v>535.18407891261495</v>
      </c>
      <c r="Q514">
        <v>489.16760015093899</v>
      </c>
      <c r="R514">
        <v>66.973864252147905</v>
      </c>
      <c r="S514" s="1">
        <f>(Table2[[#This Row],[Close Price]]-Table2[[#This Row],[20D EMA]])/Table2[[#This Row],[20D EMA]]</f>
        <v>2.6972861660660364E-2</v>
      </c>
      <c r="T514" s="1">
        <f>(Table2[[#This Row],[Close Price]]-Table2[[#This Row],[50D EMA]])/Table2[[#This Row],[50D EMA]]</f>
        <v>4.3659596778102584E-2</v>
      </c>
      <c r="U514" s="1">
        <f>(Table2[[#This Row],[Close Price]]-Table2[[#This Row],[200D EMA]])/Table2[[#This Row],[200D EMA]]</f>
        <v>0.14183768472738612</v>
      </c>
      <c r="V514">
        <v>1.4714269522208701</v>
      </c>
      <c r="W514">
        <v>544.29999999999995</v>
      </c>
      <c r="X514">
        <v>560.35</v>
      </c>
      <c r="Y514">
        <v>544.29999999999995</v>
      </c>
      <c r="Z514">
        <v>560.35</v>
      </c>
      <c r="AA514">
        <v>516.04999999999995</v>
      </c>
      <c r="AB514">
        <v>570.35</v>
      </c>
      <c r="AC514" s="1">
        <f>(Table2[[#This Row],[Close Price]]/Table2[[#This Row],[Day Low]])-1</f>
        <v>2.618041521219916E-2</v>
      </c>
      <c r="AD514" s="1">
        <f>(Table2[[#This Row],[Day High]]/Table2[[#This Row],[Close Price]])-1</f>
        <v>3.2226300241697814E-3</v>
      </c>
      <c r="AE514" s="1">
        <f>(Table2[[#This Row],[Close Price]]/Table2[[#This Row],[Current Week Low]])-1</f>
        <v>2.618041521219916E-2</v>
      </c>
      <c r="AF514" s="1">
        <f>(Table2[[#This Row],[Current Week High]]/Table2[[#This Row],[Close Price]])-1</f>
        <v>3.2226300241697814E-3</v>
      </c>
      <c r="AG514" s="1">
        <f>(Table2[[#This Row],[Close Price]]/Table2[[#This Row],[Current Month Low]])-1</f>
        <v>8.2356360817750218E-2</v>
      </c>
      <c r="AH514" s="1">
        <f>(Table2[[#This Row],[Current Month High]]/Table2[[#This Row],[Close Price]])-1</f>
        <v>2.1126130158445999E-2</v>
      </c>
      <c r="AI514">
        <v>2.1126130158445999</v>
      </c>
      <c r="AJ514">
        <v>48.669150918285801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3215</v>
      </c>
      <c r="AN514">
        <v>6.43</v>
      </c>
      <c r="AO514" t="s">
        <v>3215</v>
      </c>
      <c r="AP514">
        <v>-3.0274559686245001E-2</v>
      </c>
      <c r="AQ514">
        <f>(Table2[[#This Row],[Sharpe Ratio]]-AVERAGE(Table2[Sharpe Ratio]))/_xlfn.STDEV.P(Table2[Sharpe Ratio])</f>
        <v>-1.0284770245793331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-1.238469697157448</v>
      </c>
      <c r="AS514">
        <f>_xlfn.RANK.AVG(Table2[[#This Row],[1Y Return vs Nifty Z-Score]],Table2[1Y Return vs Nifty Z-Score])</f>
        <v>506</v>
      </c>
      <c r="AT514">
        <f>_xlfn.RANK.AVG(Table2[[#This Row],[6M Return vs Nifty Z-Score]],Table2[6M Return vs Nifty Z-Score])</f>
        <v>309</v>
      </c>
      <c r="AU514">
        <f>_xlfn.RANK.AVG(Table2[[#This Row],[Sharpe Ratio Z-Score]],Table2[Sharpe Ratio Z-Score])</f>
        <v>623</v>
      </c>
      <c r="AV514">
        <f>(Table2[[#This Row],[Rank 1Y]]+Table2[[#This Row],[Rank 6M]]+Table2[[#This Row],[Rank Sharpe]])/3</f>
        <v>479.33333333333331</v>
      </c>
    </row>
    <row r="515" spans="1:48" x14ac:dyDescent="0.3">
      <c r="A515" t="s">
        <v>253</v>
      </c>
      <c r="B515" t="s">
        <v>254</v>
      </c>
      <c r="C515" t="s">
        <v>3169</v>
      </c>
      <c r="D515" t="s">
        <v>34</v>
      </c>
      <c r="E515">
        <v>109123.625953888</v>
      </c>
      <c r="F515">
        <v>57.73</v>
      </c>
      <c r="G515">
        <v>-12.1543234394015</v>
      </c>
      <c r="H515">
        <f>(Table2[[#This Row],[1Y Return vs Nifty]]-AVERAGE(Table2[1Y Return vs Nifty]))/_xlfn.STDEV.P(Table2[1Y Return vs Nifty])</f>
        <v>-0.61181673751385479</v>
      </c>
      <c r="I515">
        <v>-6.9188248186840902</v>
      </c>
      <c r="J515">
        <f>(Table2[[#This Row],[1M Return vs Nifty]]-AVERAGE(Table2[1M Return vs Nifty]))/_xlfn.STDEV.P(Table2[1M Return vs Nifty])</f>
        <v>-0.56227918713450475</v>
      </c>
      <c r="K515">
        <v>-26.4459699227714</v>
      </c>
      <c r="L515">
        <f>(Table2[[#This Row],[6M Return vs Nifty]]-AVERAGE(Table2[6M Return vs Nifty]))/_xlfn.STDEV.P(Table2[6M Return vs Nifty])</f>
        <v>-1.1580110254093698</v>
      </c>
      <c r="M515">
        <v>-2.23127824074298E-4</v>
      </c>
      <c r="N515">
        <f>(Table2[[#This Row],[1W Return vs Nifty]]-AVERAGE(Table2[1W Return vs Nifty]))/_xlfn.STDEV.P(Table2[1W Return vs Nifty])</f>
        <v>-8.1404767823209379E-2</v>
      </c>
      <c r="O515">
        <v>59.11</v>
      </c>
      <c r="P515">
        <v>60.685327922153299</v>
      </c>
      <c r="Q515">
        <v>57.880740087833402</v>
      </c>
      <c r="R515">
        <v>40.2376557062247</v>
      </c>
      <c r="S515" s="1">
        <f>(Table2[[#This Row],[Close Price]]-Table2[[#This Row],[20D EMA]])/Table2[[#This Row],[20D EMA]]</f>
        <v>-2.3346303501945567E-2</v>
      </c>
      <c r="T515" s="1">
        <f>(Table2[[#This Row],[Close Price]]-Table2[[#This Row],[50D EMA]])/Table2[[#This Row],[50D EMA]]</f>
        <v>-4.8699216488446349E-2</v>
      </c>
      <c r="U515" s="1">
        <f>(Table2[[#This Row],[Close Price]]-Table2[[#This Row],[200D EMA]])/Table2[[#This Row],[200D EMA]]</f>
        <v>-2.6043220526319956E-3</v>
      </c>
      <c r="V515">
        <v>0.599057635370838</v>
      </c>
      <c r="W515">
        <v>57.57</v>
      </c>
      <c r="X515">
        <v>58.15</v>
      </c>
      <c r="Y515">
        <v>57.57</v>
      </c>
      <c r="Z515">
        <v>58.15</v>
      </c>
      <c r="AA515">
        <v>56.63</v>
      </c>
      <c r="AB515">
        <v>61.8</v>
      </c>
      <c r="AC515" s="1">
        <f>(Table2[[#This Row],[Close Price]]/Table2[[#This Row],[Day Low]])-1</f>
        <v>2.7792252909499826E-3</v>
      </c>
      <c r="AD515" s="1">
        <f>(Table2[[#This Row],[Day High]]/Table2[[#This Row],[Close Price]])-1</f>
        <v>7.2752468387320413E-3</v>
      </c>
      <c r="AE515" s="1">
        <f>(Table2[[#This Row],[Close Price]]/Table2[[#This Row],[Current Week Low]])-1</f>
        <v>2.7792252909499826E-3</v>
      </c>
      <c r="AF515" s="1">
        <f>(Table2[[#This Row],[Current Week High]]/Table2[[#This Row],[Close Price]])-1</f>
        <v>7.2752468387320413E-3</v>
      </c>
      <c r="AG515" s="1">
        <f>(Table2[[#This Row],[Close Price]]/Table2[[#This Row],[Current Month Low]])-1</f>
        <v>1.9424333392194848E-2</v>
      </c>
      <c r="AH515" s="1">
        <f>(Table2[[#This Row],[Current Month High]]/Table2[[#This Row],[Close Price]])-1</f>
        <v>7.0500606270569977E-2</v>
      </c>
      <c r="AI515">
        <v>45.0718863675732</v>
      </c>
      <c r="AJ515">
        <v>57.5170532060027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-0.11</v>
      </c>
      <c r="AM515" t="s">
        <v>3214</v>
      </c>
      <c r="AN515">
        <v>0.3</v>
      </c>
      <c r="AO515" t="s">
        <v>3215</v>
      </c>
      <c r="AP515">
        <v>9.2066291293651001E-2</v>
      </c>
      <c r="AQ515">
        <f>(Table2[[#This Row],[Sharpe Ratio]]-AVERAGE(Table2[Sharpe Ratio]))/_xlfn.STDEV.P(Table2[Sharpe Ratio])</f>
        <v>0.38289211744926566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523</v>
      </c>
      <c r="AT515">
        <f>_xlfn.RANK.AVG(Table2[[#This Row],[6M Return vs Nifty Z-Score]],Table2[6M Return vs Nifty Z-Score])</f>
        <v>673</v>
      </c>
      <c r="AU515">
        <f>_xlfn.RANK.AVG(Table2[[#This Row],[Sharpe Ratio Z-Score]],Table2[Sharpe Ratio Z-Score])</f>
        <v>244</v>
      </c>
      <c r="AV515">
        <f>(Table2[[#This Row],[Rank 1Y]]+Table2[[#This Row],[Rank 6M]]+Table2[[#This Row],[Rank Sharpe]])/3</f>
        <v>480</v>
      </c>
    </row>
    <row r="516" spans="1:48" x14ac:dyDescent="0.3">
      <c r="A516" t="s">
        <v>308</v>
      </c>
      <c r="B516" t="s">
        <v>309</v>
      </c>
      <c r="C516" t="s">
        <v>3169</v>
      </c>
      <c r="D516" t="s">
        <v>34</v>
      </c>
      <c r="E516">
        <v>93717.829970000006</v>
      </c>
      <c r="F516">
        <v>122.77</v>
      </c>
      <c r="G516">
        <v>-21.912895700001201</v>
      </c>
      <c r="H516">
        <f>(Table2[[#This Row],[1Y Return vs Nifty]]-AVERAGE(Table2[1Y Return vs Nifty]))/_xlfn.STDEV.P(Table2[1Y Return vs Nifty])</f>
        <v>-0.77561280053353454</v>
      </c>
      <c r="I516">
        <v>-2.88987352088269</v>
      </c>
      <c r="J516">
        <f>(Table2[[#This Row],[1M Return vs Nifty]]-AVERAGE(Table2[1M Return vs Nifty]))/_xlfn.STDEV.P(Table2[1M Return vs Nifty])</f>
        <v>-0.1884642788652828</v>
      </c>
      <c r="K516">
        <v>-37.282102022061402</v>
      </c>
      <c r="L516">
        <f>(Table2[[#This Row],[6M Return vs Nifty]]-AVERAGE(Table2[6M Return vs Nifty]))/_xlfn.STDEV.P(Table2[6M Return vs Nifty])</f>
        <v>-1.4971925699930091</v>
      </c>
      <c r="M516">
        <v>-0.14931688409697699</v>
      </c>
      <c r="N516">
        <f>(Table2[[#This Row],[1W Return vs Nifty]]-AVERAGE(Table2[1W Return vs Nifty]))/_xlfn.STDEV.P(Table2[1W Return vs Nifty])</f>
        <v>-0.11064845073499548</v>
      </c>
      <c r="O516">
        <v>123.91</v>
      </c>
      <c r="P516">
        <v>126.47090422641</v>
      </c>
      <c r="Q516">
        <v>128.47639736507301</v>
      </c>
      <c r="R516">
        <v>42.593109477172497</v>
      </c>
      <c r="S516" s="1">
        <f>(Table2[[#This Row],[Close Price]]-Table2[[#This Row],[20D EMA]])/Table2[[#This Row],[20D EMA]]</f>
        <v>-9.2002259704624372E-3</v>
      </c>
      <c r="T516" s="1">
        <f>(Table2[[#This Row],[Close Price]]-Table2[[#This Row],[50D EMA]])/Table2[[#This Row],[50D EMA]]</f>
        <v>-2.9262890536344961E-2</v>
      </c>
      <c r="U516" s="1">
        <f>(Table2[[#This Row],[Close Price]]-Table2[[#This Row],[200D EMA]])/Table2[[#This Row],[200D EMA]]</f>
        <v>-4.441591982734356E-2</v>
      </c>
      <c r="V516">
        <v>1.2039703346245001</v>
      </c>
      <c r="W516">
        <v>122.2</v>
      </c>
      <c r="X516">
        <v>123.9</v>
      </c>
      <c r="Y516">
        <v>122.2</v>
      </c>
      <c r="Z516">
        <v>123.9</v>
      </c>
      <c r="AA516">
        <v>117.11</v>
      </c>
      <c r="AB516">
        <v>129</v>
      </c>
      <c r="AC516" s="1">
        <f>(Table2[[#This Row],[Close Price]]/Table2[[#This Row],[Day Low]])-1</f>
        <v>4.6644844517185202E-3</v>
      </c>
      <c r="AD516" s="1">
        <f>(Table2[[#This Row],[Day High]]/Table2[[#This Row],[Close Price]])-1</f>
        <v>9.2042029811845172E-3</v>
      </c>
      <c r="AE516" s="1">
        <f>(Table2[[#This Row],[Close Price]]/Table2[[#This Row],[Current Week Low]])-1</f>
        <v>4.6644844517185202E-3</v>
      </c>
      <c r="AF516" s="1">
        <f>(Table2[[#This Row],[Current Week High]]/Table2[[#This Row],[Close Price]])-1</f>
        <v>9.2042029811845172E-3</v>
      </c>
      <c r="AG516" s="1">
        <f>(Table2[[#This Row],[Close Price]]/Table2[[#This Row],[Current Month Low]])-1</f>
        <v>4.833062932285892E-2</v>
      </c>
      <c r="AH516" s="1">
        <f>(Table2[[#This Row],[Current Month High]]/Table2[[#This Row],[Close Price]])-1</f>
        <v>5.0745296082104874E-2</v>
      </c>
      <c r="AI516">
        <v>40.506638429583703</v>
      </c>
      <c r="AJ516">
        <v>34.542465753424601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-0.11</v>
      </c>
      <c r="AM516" t="s">
        <v>3214</v>
      </c>
      <c r="AN516">
        <v>3.86</v>
      </c>
      <c r="AO516" t="s">
        <v>3215</v>
      </c>
      <c r="AP516">
        <v>0.13061276812119399</v>
      </c>
      <c r="AQ516">
        <f>(Table2[[#This Row],[Sharpe Ratio]]-AVERAGE(Table2[Sharpe Ratio]))/_xlfn.STDEV.P(Table2[Sharpe Ratio])</f>
        <v>0.82757847930279382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582</v>
      </c>
      <c r="AT516">
        <f>_xlfn.RANK.AVG(Table2[[#This Row],[6M Return vs Nifty Z-Score]],Table2[6M Return vs Nifty Z-Score])</f>
        <v>719</v>
      </c>
      <c r="AU516">
        <f>_xlfn.RANK.AVG(Table2[[#This Row],[Sharpe Ratio Z-Score]],Table2[Sharpe Ratio Z-Score])</f>
        <v>141</v>
      </c>
      <c r="AV516">
        <f>(Table2[[#This Row],[Rank 1Y]]+Table2[[#This Row],[Rank 6M]]+Table2[[#This Row],[Rank Sharpe]])/3</f>
        <v>480.66666666666669</v>
      </c>
    </row>
    <row r="517" spans="1:48" x14ac:dyDescent="0.3">
      <c r="A517" t="s">
        <v>1066</v>
      </c>
      <c r="B517" t="s">
        <v>1067</v>
      </c>
      <c r="C517" t="s">
        <v>3181</v>
      </c>
      <c r="D517" t="s">
        <v>106</v>
      </c>
      <c r="E517">
        <v>12964.20770133</v>
      </c>
      <c r="F517">
        <v>2315.6999999999998</v>
      </c>
      <c r="G517">
        <v>-22.472447706155499</v>
      </c>
      <c r="H517">
        <f>(Table2[[#This Row],[1Y Return vs Nifty]]-AVERAGE(Table2[1Y Return vs Nifty]))/_xlfn.STDEV.P(Table2[1Y Return vs Nifty])</f>
        <v>-0.78500479079761076</v>
      </c>
      <c r="I517">
        <v>-16.5670989218277</v>
      </c>
      <c r="J517">
        <f>(Table2[[#This Row],[1M Return vs Nifty]]-AVERAGE(Table2[1M Return vs Nifty]))/_xlfn.STDEV.P(Table2[1M Return vs Nifty])</f>
        <v>-1.4574671485256239</v>
      </c>
      <c r="K517">
        <v>-25.272504585392699</v>
      </c>
      <c r="L517">
        <f>(Table2[[#This Row],[6M Return vs Nifty]]-AVERAGE(Table2[6M Return vs Nifty]))/_xlfn.STDEV.P(Table2[6M Return vs Nifty])</f>
        <v>-1.121280411385797</v>
      </c>
      <c r="M517">
        <v>-6.4029224003763199</v>
      </c>
      <c r="N517">
        <f>(Table2[[#This Row],[1W Return vs Nifty]]-AVERAGE(Table2[1W Return vs Nifty]))/_xlfn.STDEV.P(Table2[1W Return vs Nifty])</f>
        <v>-1.3372488218379071</v>
      </c>
      <c r="O517">
        <v>2596.48</v>
      </c>
      <c r="P517">
        <v>2761.5474369786498</v>
      </c>
      <c r="Q517">
        <v>2628.3500822380001</v>
      </c>
      <c r="R517">
        <v>12.1998241332261</v>
      </c>
      <c r="S517" s="1">
        <f>(Table2[[#This Row],[Close Price]]-Table2[[#This Row],[20D EMA]])/Table2[[#This Row],[20D EMA]]</f>
        <v>-0.10813871087010114</v>
      </c>
      <c r="T517" s="1">
        <f>(Table2[[#This Row],[Close Price]]-Table2[[#This Row],[50D EMA]])/Table2[[#This Row],[50D EMA]]</f>
        <v>-0.16144840787759276</v>
      </c>
      <c r="U517" s="1">
        <f>(Table2[[#This Row],[Close Price]]-Table2[[#This Row],[200D EMA]])/Table2[[#This Row],[200D EMA]]</f>
        <v>-0.11895298284305549</v>
      </c>
      <c r="V517">
        <v>0.59366978145204596</v>
      </c>
      <c r="W517">
        <v>2297.1</v>
      </c>
      <c r="X517">
        <v>2381.1999999999998</v>
      </c>
      <c r="Y517">
        <v>2297.1</v>
      </c>
      <c r="Z517">
        <v>2381.1999999999998</v>
      </c>
      <c r="AA517">
        <v>2297.1</v>
      </c>
      <c r="AB517">
        <v>2834</v>
      </c>
      <c r="AC517" s="1">
        <f>(Table2[[#This Row],[Close Price]]/Table2[[#This Row],[Day Low]])-1</f>
        <v>8.0971659919026884E-3</v>
      </c>
      <c r="AD517" s="1">
        <f>(Table2[[#This Row],[Day High]]/Table2[[#This Row],[Close Price]])-1</f>
        <v>2.8285183745735631E-2</v>
      </c>
      <c r="AE517" s="1">
        <f>(Table2[[#This Row],[Close Price]]/Table2[[#This Row],[Current Week Low]])-1</f>
        <v>8.0971659919026884E-3</v>
      </c>
      <c r="AF517" s="1">
        <f>(Table2[[#This Row],[Current Week High]]/Table2[[#This Row],[Close Price]])-1</f>
        <v>2.8285183745735631E-2</v>
      </c>
      <c r="AG517" s="1">
        <f>(Table2[[#This Row],[Close Price]]/Table2[[#This Row],[Current Month Low]])-1</f>
        <v>8.0971659919026884E-3</v>
      </c>
      <c r="AH517" s="1">
        <f>(Table2[[#This Row],[Current Month High]]/Table2[[#This Row],[Close Price]])-1</f>
        <v>0.22382001122770667</v>
      </c>
      <c r="AI517">
        <v>57.835643649868302</v>
      </c>
      <c r="AJ517">
        <v>33.469740634005703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</v>
      </c>
      <c r="AM517">
        <v>0</v>
      </c>
      <c r="AN517">
        <v>-13.82</v>
      </c>
      <c r="AO517" t="s">
        <v>3214</v>
      </c>
      <c r="AP517">
        <v>0.1152558509271</v>
      </c>
      <c r="AQ517">
        <f>(Table2[[#This Row],[Sharpe Ratio]]-AVERAGE(Table2[Sharpe Ratio]))/_xlfn.STDEV.P(Table2[Sharpe Ratio])</f>
        <v>0.65041542321129797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586</v>
      </c>
      <c r="AT517">
        <f>_xlfn.RANK.AVG(Table2[[#This Row],[6M Return vs Nifty Z-Score]],Table2[6M Return vs Nifty Z-Score])</f>
        <v>671</v>
      </c>
      <c r="AU517">
        <f>_xlfn.RANK.AVG(Table2[[#This Row],[Sharpe Ratio Z-Score]],Table2[Sharpe Ratio Z-Score])</f>
        <v>185</v>
      </c>
      <c r="AV517">
        <f>(Table2[[#This Row],[Rank 1Y]]+Table2[[#This Row],[Rank 6M]]+Table2[[#This Row],[Rank Sharpe]])/3</f>
        <v>480.66666666666669</v>
      </c>
    </row>
    <row r="518" spans="1:48" x14ac:dyDescent="0.3">
      <c r="A518" t="s">
        <v>35</v>
      </c>
      <c r="B518" t="s">
        <v>36</v>
      </c>
      <c r="C518" t="s">
        <v>3171</v>
      </c>
      <c r="D518" t="s">
        <v>37</v>
      </c>
      <c r="E518">
        <v>695079.58303745999</v>
      </c>
      <c r="F518">
        <v>2958.3</v>
      </c>
      <c r="G518">
        <v>-11.6085898858967</v>
      </c>
      <c r="H518">
        <f>(Table2[[#This Row],[1Y Return vs Nifty]]-AVERAGE(Table2[1Y Return vs Nifty]))/_xlfn.STDEV.P(Table2[1Y Return vs Nifty])</f>
        <v>-0.60265668775096748</v>
      </c>
      <c r="I518">
        <v>3.3517391874143998</v>
      </c>
      <c r="J518">
        <f>(Table2[[#This Row],[1M Return vs Nifty]]-AVERAGE(Table2[1M Return vs Nifty]))/_xlfn.STDEV.P(Table2[1M Return vs Nifty])</f>
        <v>0.39064619171233844</v>
      </c>
      <c r="K518">
        <v>13.810838941238099</v>
      </c>
      <c r="L518">
        <f>(Table2[[#This Row],[6M Return vs Nifty]]-AVERAGE(Table2[6M Return vs Nifty]))/_xlfn.STDEV.P(Table2[6M Return vs Nifty])</f>
        <v>0.10206650828899906</v>
      </c>
      <c r="M518">
        <v>3.2826129229197802E-2</v>
      </c>
      <c r="N518">
        <f>(Table2[[#This Row],[1W Return vs Nifty]]-AVERAGE(Table2[1W Return vs Nifty]))/_xlfn.STDEV.P(Table2[1W Return vs Nifty])</f>
        <v>-7.4922390439364134E-2</v>
      </c>
      <c r="O518">
        <v>2912.88</v>
      </c>
      <c r="P518">
        <v>2813.0704376519402</v>
      </c>
      <c r="Q518">
        <v>2600.2929013489102</v>
      </c>
      <c r="R518">
        <v>56.1684654958271</v>
      </c>
      <c r="S518" s="1">
        <f>(Table2[[#This Row],[Close Price]]-Table2[[#This Row],[20D EMA]])/Table2[[#This Row],[20D EMA]]</f>
        <v>1.5592815357996235E-2</v>
      </c>
      <c r="T518" s="1">
        <f>(Table2[[#This Row],[Close Price]]-Table2[[#This Row],[50D EMA]])/Table2[[#This Row],[50D EMA]]</f>
        <v>5.1626706677591255E-2</v>
      </c>
      <c r="U518" s="1">
        <f>(Table2[[#This Row],[Close Price]]-Table2[[#This Row],[200D EMA]])/Table2[[#This Row],[200D EMA]]</f>
        <v>0.1376795277429603</v>
      </c>
      <c r="V518">
        <v>0.90353511943383902</v>
      </c>
      <c r="W518">
        <v>2942.6</v>
      </c>
      <c r="X518">
        <v>2997.9</v>
      </c>
      <c r="Y518">
        <v>2942.6</v>
      </c>
      <c r="Z518">
        <v>2997.9</v>
      </c>
      <c r="AA518">
        <v>2771.65</v>
      </c>
      <c r="AB518">
        <v>3035</v>
      </c>
      <c r="AC518" s="1">
        <f>(Table2[[#This Row],[Close Price]]/Table2[[#This Row],[Day Low]])-1</f>
        <v>5.3354176578537249E-3</v>
      </c>
      <c r="AD518" s="1">
        <f>(Table2[[#This Row],[Day High]]/Table2[[#This Row],[Close Price]])-1</f>
        <v>1.3386066321874113E-2</v>
      </c>
      <c r="AE518" s="1">
        <f>(Table2[[#This Row],[Close Price]]/Table2[[#This Row],[Current Week Low]])-1</f>
        <v>5.3354176578537249E-3</v>
      </c>
      <c r="AF518" s="1">
        <f>(Table2[[#This Row],[Current Week High]]/Table2[[#This Row],[Close Price]])-1</f>
        <v>1.3386066321874113E-2</v>
      </c>
      <c r="AG518" s="1">
        <f>(Table2[[#This Row],[Close Price]]/Table2[[#This Row],[Current Month Low]])-1</f>
        <v>6.7342557682247062E-2</v>
      </c>
      <c r="AH518" s="1">
        <f>(Table2[[#This Row],[Current Month High]]/Table2[[#This Row],[Close Price]])-1</f>
        <v>2.5927052699185271E-2</v>
      </c>
      <c r="AI518">
        <v>2.59270526991852</v>
      </c>
      <c r="AJ518">
        <v>36.198522133468302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0.03</v>
      </c>
      <c r="AM518" t="s">
        <v>3215</v>
      </c>
      <c r="AN518">
        <v>0.06</v>
      </c>
      <c r="AO518" t="s">
        <v>3215</v>
      </c>
      <c r="AP518">
        <v>-4.7292256507567E-2</v>
      </c>
      <c r="AQ518">
        <f>(Table2[[#This Row],[Sharpe Ratio]]-AVERAGE(Table2[Sharpe Ratio]))/_xlfn.STDEV.P(Table2[Sharpe Ratio])</f>
        <v>-1.2247994464820458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-1.4096658246710398</v>
      </c>
      <c r="AS518">
        <f>_xlfn.RANK.AVG(Table2[[#This Row],[1Y Return vs Nifty Z-Score]],Table2[1Y Return vs Nifty Z-Score])</f>
        <v>513</v>
      </c>
      <c r="AT518">
        <f>_xlfn.RANK.AVG(Table2[[#This Row],[6M Return vs Nifty Z-Score]],Table2[6M Return vs Nifty Z-Score])</f>
        <v>281</v>
      </c>
      <c r="AU518">
        <f>_xlfn.RANK.AVG(Table2[[#This Row],[Sharpe Ratio Z-Score]],Table2[Sharpe Ratio Z-Score])</f>
        <v>651</v>
      </c>
      <c r="AV518">
        <f>(Table2[[#This Row],[Rank 1Y]]+Table2[[#This Row],[Rank 6M]]+Table2[[#This Row],[Rank Sharpe]])/3</f>
        <v>481.66666666666669</v>
      </c>
    </row>
    <row r="519" spans="1:48" x14ac:dyDescent="0.3">
      <c r="A519" t="s">
        <v>446</v>
      </c>
      <c r="B519" t="s">
        <v>447</v>
      </c>
      <c r="C519" t="s">
        <v>3169</v>
      </c>
      <c r="D519" t="s">
        <v>34</v>
      </c>
      <c r="E519">
        <v>51069.966678456003</v>
      </c>
      <c r="F519">
        <v>58.83</v>
      </c>
      <c r="G519">
        <v>-19.374040086390899</v>
      </c>
      <c r="H519">
        <f>(Table2[[#This Row],[1Y Return vs Nifty]]-AVERAGE(Table2[1Y Return vs Nifty]))/_xlfn.STDEV.P(Table2[1Y Return vs Nifty])</f>
        <v>-0.7329985181385783</v>
      </c>
      <c r="I519">
        <v>-5.2691992120478499</v>
      </c>
      <c r="J519">
        <f>(Table2[[#This Row],[1M Return vs Nifty]]-AVERAGE(Table2[1M Return vs Nifty]))/_xlfn.STDEV.P(Table2[1M Return vs Nifty])</f>
        <v>-0.4092233174445945</v>
      </c>
      <c r="K519">
        <v>-22.7392355641033</v>
      </c>
      <c r="L519">
        <f>(Table2[[#This Row],[6M Return vs Nifty]]-AVERAGE(Table2[6M Return vs Nifty]))/_xlfn.STDEV.P(Table2[6M Return vs Nifty])</f>
        <v>-1.0419866106445603</v>
      </c>
      <c r="M519">
        <v>0.29356662888128598</v>
      </c>
      <c r="N519">
        <f>(Table2[[#This Row],[1W Return vs Nifty]]-AVERAGE(Table2[1W Return vs Nifty]))/_xlfn.STDEV.P(Table2[1W Return vs Nifty])</f>
        <v>-2.3779990618613481E-2</v>
      </c>
      <c r="O519">
        <v>59.69</v>
      </c>
      <c r="P519">
        <v>60.462998420633497</v>
      </c>
      <c r="Q519">
        <v>57.999484214004099</v>
      </c>
      <c r="R519">
        <v>42.2735351911329</v>
      </c>
      <c r="S519" s="1">
        <f>(Table2[[#This Row],[Close Price]]-Table2[[#This Row],[20D EMA]])/Table2[[#This Row],[20D EMA]]</f>
        <v>-1.4407773496398048E-2</v>
      </c>
      <c r="T519" s="1">
        <f>(Table2[[#This Row],[Close Price]]-Table2[[#This Row],[50D EMA]])/Table2[[#This Row],[50D EMA]]</f>
        <v>-2.7008227565443136E-2</v>
      </c>
      <c r="U519" s="1">
        <f>(Table2[[#This Row],[Close Price]]-Table2[[#This Row],[200D EMA]])/Table2[[#This Row],[200D EMA]]</f>
        <v>1.4319365029721589E-2</v>
      </c>
      <c r="V519">
        <v>0.80620243353968202</v>
      </c>
      <c r="W519">
        <v>58.53</v>
      </c>
      <c r="X519">
        <v>59.62</v>
      </c>
      <c r="Y519">
        <v>58.53</v>
      </c>
      <c r="Z519">
        <v>59.62</v>
      </c>
      <c r="AA519">
        <v>57.25</v>
      </c>
      <c r="AB519">
        <v>61.82</v>
      </c>
      <c r="AC519" s="1">
        <f>(Table2[[#This Row],[Close Price]]/Table2[[#This Row],[Day Low]])-1</f>
        <v>5.125576627370565E-3</v>
      </c>
      <c r="AD519" s="1">
        <f>(Table2[[#This Row],[Day High]]/Table2[[#This Row],[Close Price]])-1</f>
        <v>1.3428522862485082E-2</v>
      </c>
      <c r="AE519" s="1">
        <f>(Table2[[#This Row],[Close Price]]/Table2[[#This Row],[Current Week Low]])-1</f>
        <v>5.125576627370565E-3</v>
      </c>
      <c r="AF519" s="1">
        <f>(Table2[[#This Row],[Current Week High]]/Table2[[#This Row],[Close Price]])-1</f>
        <v>1.3428522862485082E-2</v>
      </c>
      <c r="AG519" s="1">
        <f>(Table2[[#This Row],[Close Price]]/Table2[[#This Row],[Current Month Low]])-1</f>
        <v>2.7598253275109119E-2</v>
      </c>
      <c r="AH519" s="1">
        <f>(Table2[[#This Row],[Current Month High]]/Table2[[#This Row],[Close Price]])-1</f>
        <v>5.0824409314975449E-2</v>
      </c>
      <c r="AI519">
        <v>30.715621281659001</v>
      </c>
      <c r="AJ519">
        <v>44.014687882496901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-0.08</v>
      </c>
      <c r="AM519" t="s">
        <v>3214</v>
      </c>
      <c r="AN519">
        <v>0.34</v>
      </c>
      <c r="AO519" t="s">
        <v>3215</v>
      </c>
      <c r="AP519">
        <v>9.9999283021296001E-2</v>
      </c>
      <c r="AQ519">
        <f>(Table2[[#This Row],[Sharpe Ratio]]-AVERAGE(Table2[Sharpe Ratio]))/_xlfn.STDEV.P(Table2[Sharpe Ratio])</f>
        <v>0.47441003349029576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564</v>
      </c>
      <c r="AT519">
        <f>_xlfn.RANK.AVG(Table2[[#This Row],[6M Return vs Nifty Z-Score]],Table2[6M Return vs Nifty Z-Score])</f>
        <v>657</v>
      </c>
      <c r="AU519">
        <f>_xlfn.RANK.AVG(Table2[[#This Row],[Sharpe Ratio Z-Score]],Table2[Sharpe Ratio Z-Score])</f>
        <v>224</v>
      </c>
      <c r="AV519">
        <f>(Table2[[#This Row],[Rank 1Y]]+Table2[[#This Row],[Rank 6M]]+Table2[[#This Row],[Rank Sharpe]])/3</f>
        <v>481.66666666666669</v>
      </c>
    </row>
    <row r="520" spans="1:48" x14ac:dyDescent="0.3">
      <c r="A520" t="s">
        <v>522</v>
      </c>
      <c r="B520" t="s">
        <v>523</v>
      </c>
      <c r="C520" t="s">
        <v>3167</v>
      </c>
      <c r="D520" t="s">
        <v>174</v>
      </c>
      <c r="E520">
        <v>42570.045330000001</v>
      </c>
      <c r="F520">
        <v>618.4</v>
      </c>
      <c r="G520">
        <v>14.0233625110116</v>
      </c>
      <c r="H520">
        <f>(Table2[[#This Row],[1Y Return vs Nifty]]-AVERAGE(Table2[1Y Return vs Nifty]))/_xlfn.STDEV.P(Table2[1Y Return vs Nifty])</f>
        <v>-0.17242849678162445</v>
      </c>
      <c r="I520">
        <v>-1.7433665466034101</v>
      </c>
      <c r="J520">
        <f>(Table2[[#This Row],[1M Return vs Nifty]]-AVERAGE(Table2[1M Return vs Nifty]))/_xlfn.STDEV.P(Table2[1M Return vs Nifty])</f>
        <v>-8.2088855649293746E-2</v>
      </c>
      <c r="K520">
        <v>-2.6957445154344799</v>
      </c>
      <c r="L520">
        <f>(Table2[[#This Row],[6M Return vs Nifty]]-AVERAGE(Table2[6M Return vs Nifty]))/_xlfn.STDEV.P(Table2[6M Return vs Nifty])</f>
        <v>-0.41460571583419953</v>
      </c>
      <c r="M520">
        <v>2.1691937129989299E-2</v>
      </c>
      <c r="N520">
        <f>(Table2[[#This Row],[1W Return vs Nifty]]-AVERAGE(Table2[1W Return vs Nifty]))/_xlfn.STDEV.P(Table2[1W Return vs Nifty])</f>
        <v>-7.7106283255319333E-2</v>
      </c>
      <c r="O520">
        <v>622.20000000000005</v>
      </c>
      <c r="P520">
        <v>623.23250934723603</v>
      </c>
      <c r="Q520">
        <v>578.50168260047803</v>
      </c>
      <c r="R520">
        <v>48.470237252383797</v>
      </c>
      <c r="S520" s="1">
        <f>(Table2[[#This Row],[Close Price]]-Table2[[#This Row],[20D EMA]])/Table2[[#This Row],[20D EMA]]</f>
        <v>-6.1073609771778656E-3</v>
      </c>
      <c r="T520" s="1">
        <f>(Table2[[#This Row],[Close Price]]-Table2[[#This Row],[50D EMA]])/Table2[[#This Row],[50D EMA]]</f>
        <v>-7.7539429903898142E-3</v>
      </c>
      <c r="U520" s="1">
        <f>(Table2[[#This Row],[Close Price]]-Table2[[#This Row],[200D EMA]])/Table2[[#This Row],[200D EMA]]</f>
        <v>6.8968368804341609E-2</v>
      </c>
      <c r="V520">
        <v>0.50323087978671399</v>
      </c>
      <c r="W520">
        <v>608</v>
      </c>
      <c r="X520">
        <v>621.5</v>
      </c>
      <c r="Y520">
        <v>608</v>
      </c>
      <c r="Z520">
        <v>621.5</v>
      </c>
      <c r="AA520">
        <v>597</v>
      </c>
      <c r="AB520">
        <v>689.95</v>
      </c>
      <c r="AC520" s="1">
        <f>(Table2[[#This Row],[Close Price]]/Table2[[#This Row],[Day Low]])-1</f>
        <v>1.7105263157894735E-2</v>
      </c>
      <c r="AD520" s="1">
        <f>(Table2[[#This Row],[Day High]]/Table2[[#This Row],[Close Price]])-1</f>
        <v>5.0129366106079765E-3</v>
      </c>
      <c r="AE520" s="1">
        <f>(Table2[[#This Row],[Close Price]]/Table2[[#This Row],[Current Week Low]])-1</f>
        <v>1.7105263157894735E-2</v>
      </c>
      <c r="AF520" s="1">
        <f>(Table2[[#This Row],[Current Week High]]/Table2[[#This Row],[Close Price]])-1</f>
        <v>5.0129366106079765E-3</v>
      </c>
      <c r="AG520" s="1">
        <f>(Table2[[#This Row],[Close Price]]/Table2[[#This Row],[Current Month Low]])-1</f>
        <v>3.5845896147403744E-2</v>
      </c>
      <c r="AH520" s="1">
        <f>(Table2[[#This Row],[Current Month High]]/Table2[[#This Row],[Close Price]])-1</f>
        <v>0.11570181112548528</v>
      </c>
      <c r="AI520">
        <v>11.5701811125485</v>
      </c>
      <c r="AJ520">
        <v>55.748646266213299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-7.0000000000000007E-2</v>
      </c>
      <c r="AM520" t="s">
        <v>3214</v>
      </c>
      <c r="AN520">
        <v>-3.28</v>
      </c>
      <c r="AO520" t="s">
        <v>3214</v>
      </c>
      <c r="AP520">
        <v>-4.2136520417657003E-2</v>
      </c>
      <c r="AQ520">
        <f>(Table2[[#This Row],[Sharpe Ratio]]-AVERAGE(Table2[Sharpe Ratio]))/_xlfn.STDEV.P(Table2[Sharpe Ratio])</f>
        <v>-1.1653209749538569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346</v>
      </c>
      <c r="AT520">
        <f>_xlfn.RANK.AVG(Table2[[#This Row],[6M Return vs Nifty Z-Score]],Table2[6M Return vs Nifty Z-Score])</f>
        <v>459</v>
      </c>
      <c r="AU520">
        <f>_xlfn.RANK.AVG(Table2[[#This Row],[Sharpe Ratio Z-Score]],Table2[Sharpe Ratio Z-Score])</f>
        <v>641</v>
      </c>
      <c r="AV520">
        <f>(Table2[[#This Row],[Rank 1Y]]+Table2[[#This Row],[Rank 6M]]+Table2[[#This Row],[Rank Sharpe]])/3</f>
        <v>482</v>
      </c>
    </row>
    <row r="521" spans="1:48" x14ac:dyDescent="0.3">
      <c r="A521" t="s">
        <v>155</v>
      </c>
      <c r="B521" t="s">
        <v>156</v>
      </c>
      <c r="C521" t="s">
        <v>3168</v>
      </c>
      <c r="D521" t="s">
        <v>21</v>
      </c>
      <c r="E521">
        <v>184884.43262068499</v>
      </c>
      <c r="F521">
        <v>6244.35</v>
      </c>
      <c r="G521">
        <v>-11.6412448110701</v>
      </c>
      <c r="H521">
        <f>(Table2[[#This Row],[1Y Return vs Nifty]]-AVERAGE(Table2[1Y Return vs Nifty]))/_xlfn.STDEV.P(Table2[1Y Return vs Nifty])</f>
        <v>-0.603204795408396</v>
      </c>
      <c r="I521">
        <v>-2.4694256690477898</v>
      </c>
      <c r="J521">
        <f>(Table2[[#This Row],[1M Return vs Nifty]]-AVERAGE(Table2[1M Return vs Nifty]))/_xlfn.STDEV.P(Table2[1M Return vs Nifty])</f>
        <v>-0.14945420811773563</v>
      </c>
      <c r="K521">
        <v>12.2855826853633</v>
      </c>
      <c r="L521">
        <f>(Table2[[#This Row],[6M Return vs Nifty]]-AVERAGE(Table2[6M Return vs Nifty]))/_xlfn.STDEV.P(Table2[6M Return vs Nifty])</f>
        <v>5.4324494070902792E-2</v>
      </c>
      <c r="M521">
        <v>-3.6292019747976401</v>
      </c>
      <c r="N521">
        <f>(Table2[[#This Row],[1W Return vs Nifty]]-AVERAGE(Table2[1W Return vs Nifty]))/_xlfn.STDEV.P(Table2[1W Return vs Nifty])</f>
        <v>-0.79320323173891061</v>
      </c>
      <c r="O521">
        <v>6203.9</v>
      </c>
      <c r="P521">
        <v>5953.3684936325299</v>
      </c>
      <c r="Q521">
        <v>5475.5119374662399</v>
      </c>
      <c r="R521">
        <v>50.563649677846399</v>
      </c>
      <c r="S521" s="1">
        <f>(Table2[[#This Row],[Close Price]]-Table2[[#This Row],[20D EMA]])/Table2[[#This Row],[20D EMA]]</f>
        <v>6.5200922000678172E-3</v>
      </c>
      <c r="T521" s="1">
        <f>(Table2[[#This Row],[Close Price]]-Table2[[#This Row],[50D EMA]])/Table2[[#This Row],[50D EMA]]</f>
        <v>4.8876784072528344E-2</v>
      </c>
      <c r="U521" s="1">
        <f>(Table2[[#This Row],[Close Price]]-Table2[[#This Row],[200D EMA]])/Table2[[#This Row],[200D EMA]]</f>
        <v>0.14041391404390502</v>
      </c>
      <c r="V521">
        <v>1.5635788024298001</v>
      </c>
      <c r="W521">
        <v>6023</v>
      </c>
      <c r="X521">
        <v>6273.3</v>
      </c>
      <c r="Y521">
        <v>6023</v>
      </c>
      <c r="Z521">
        <v>6273.3</v>
      </c>
      <c r="AA521">
        <v>5989.75</v>
      </c>
      <c r="AB521">
        <v>6574.95</v>
      </c>
      <c r="AC521" s="1">
        <f>(Table2[[#This Row],[Close Price]]/Table2[[#This Row],[Day Low]])-1</f>
        <v>3.6750788643533205E-2</v>
      </c>
      <c r="AD521" s="1">
        <f>(Table2[[#This Row],[Day High]]/Table2[[#This Row],[Close Price]])-1</f>
        <v>4.6361911167696057E-3</v>
      </c>
      <c r="AE521" s="1">
        <f>(Table2[[#This Row],[Close Price]]/Table2[[#This Row],[Current Week Low]])-1</f>
        <v>3.6750788643533205E-2</v>
      </c>
      <c r="AF521" s="1">
        <f>(Table2[[#This Row],[Current Week High]]/Table2[[#This Row],[Close Price]])-1</f>
        <v>4.6361911167696057E-3</v>
      </c>
      <c r="AG521" s="1">
        <f>(Table2[[#This Row],[Close Price]]/Table2[[#This Row],[Current Month Low]])-1</f>
        <v>4.2505947660586907E-2</v>
      </c>
      <c r="AH521" s="1">
        <f>(Table2[[#This Row],[Current Month High]]/Table2[[#This Row],[Close Price]])-1</f>
        <v>5.2943861250570379E-2</v>
      </c>
      <c r="AI521">
        <v>5.2943861250570299</v>
      </c>
      <c r="AJ521">
        <v>38.346755879518298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0.03</v>
      </c>
      <c r="AM521" t="s">
        <v>3215</v>
      </c>
      <c r="AN521">
        <v>-2.3199999999999998</v>
      </c>
      <c r="AO521" t="s">
        <v>3214</v>
      </c>
      <c r="AP521">
        <v>-3.8243396061451003E-2</v>
      </c>
      <c r="AQ521">
        <f>(Table2[[#This Row],[Sharpe Ratio]]-AVERAGE(Table2[Sharpe Ratio]))/_xlfn.STDEV.P(Table2[Sharpe Ratio])</f>
        <v>-1.1204084576841182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-2.6119461988782575</v>
      </c>
      <c r="AS521">
        <f>_xlfn.RANK.AVG(Table2[[#This Row],[1Y Return vs Nifty Z-Score]],Table2[1Y Return vs Nifty Z-Score])</f>
        <v>514</v>
      </c>
      <c r="AT521">
        <f>_xlfn.RANK.AVG(Table2[[#This Row],[6M Return vs Nifty Z-Score]],Table2[6M Return vs Nifty Z-Score])</f>
        <v>299</v>
      </c>
      <c r="AU521">
        <f>_xlfn.RANK.AVG(Table2[[#This Row],[Sharpe Ratio Z-Score]],Table2[Sharpe Ratio Z-Score])</f>
        <v>634</v>
      </c>
      <c r="AV521">
        <f>(Table2[[#This Row],[Rank 1Y]]+Table2[[#This Row],[Rank 6M]]+Table2[[#This Row],[Rank Sharpe]])/3</f>
        <v>482.33333333333331</v>
      </c>
    </row>
    <row r="522" spans="1:48" x14ac:dyDescent="0.3">
      <c r="A522" t="s">
        <v>505</v>
      </c>
      <c r="B522" t="s">
        <v>506</v>
      </c>
      <c r="C522" t="s">
        <v>3169</v>
      </c>
      <c r="D522" t="s">
        <v>507</v>
      </c>
      <c r="E522">
        <v>43819.886804649999</v>
      </c>
      <c r="F522">
        <v>688.3</v>
      </c>
      <c r="G522">
        <v>-52.911903910907697</v>
      </c>
      <c r="H522">
        <f>(Table2[[#This Row],[1Y Return vs Nifty]]-AVERAGE(Table2[1Y Return vs Nifty]))/_xlfn.STDEV.P(Table2[1Y Return vs Nifty])</f>
        <v>-1.2959261585604775</v>
      </c>
      <c r="I522">
        <v>18.205569024874801</v>
      </c>
      <c r="J522">
        <f>(Table2[[#This Row],[1M Return vs Nifty]]-AVERAGE(Table2[1M Return vs Nifty]))/_xlfn.STDEV.P(Table2[1M Return vs Nifty])</f>
        <v>1.7688169929247877</v>
      </c>
      <c r="K522">
        <v>53.906872866717002</v>
      </c>
      <c r="L522">
        <f>(Table2[[#This Row],[6M Return vs Nifty]]-AVERAGE(Table2[6M Return vs Nifty]))/_xlfn.STDEV.P(Table2[6M Return vs Nifty])</f>
        <v>1.35711162899337</v>
      </c>
      <c r="M522">
        <v>1.23597524199263</v>
      </c>
      <c r="N522">
        <f>(Table2[[#This Row],[1W Return vs Nifty]]-AVERAGE(Table2[1W Return vs Nifty]))/_xlfn.STDEV.P(Table2[1W Return vs Nifty])</f>
        <v>0.16106677522930751</v>
      </c>
      <c r="O522">
        <v>652.16999999999996</v>
      </c>
      <c r="P522">
        <v>589.276140956939</v>
      </c>
      <c r="Q522">
        <v>545.12252075208505</v>
      </c>
      <c r="R522">
        <v>59.688733155048901</v>
      </c>
      <c r="S522" s="1">
        <f>(Table2[[#This Row],[Close Price]]-Table2[[#This Row],[20D EMA]])/Table2[[#This Row],[20D EMA]]</f>
        <v>5.5399665731327714E-2</v>
      </c>
      <c r="T522" s="1">
        <f>(Table2[[#This Row],[Close Price]]-Table2[[#This Row],[50D EMA]])/Table2[[#This Row],[50D EMA]]</f>
        <v>0.16804321804418187</v>
      </c>
      <c r="U522" s="1">
        <f>(Table2[[#This Row],[Close Price]]-Table2[[#This Row],[200D EMA]])/Table2[[#This Row],[200D EMA]]</f>
        <v>0.2626519246542563</v>
      </c>
      <c r="V522">
        <v>1.0639968115729701</v>
      </c>
      <c r="W522">
        <v>655.04999999999995</v>
      </c>
      <c r="X522">
        <v>695.45</v>
      </c>
      <c r="Y522">
        <v>655.04999999999995</v>
      </c>
      <c r="Z522">
        <v>695.45</v>
      </c>
      <c r="AA522">
        <v>583.6</v>
      </c>
      <c r="AB522">
        <v>724.8</v>
      </c>
      <c r="AC522" s="1">
        <f>(Table2[[#This Row],[Close Price]]/Table2[[#This Row],[Day Low]])-1</f>
        <v>5.0759484008854328E-2</v>
      </c>
      <c r="AD522" s="1">
        <f>(Table2[[#This Row],[Day High]]/Table2[[#This Row],[Close Price]])-1</f>
        <v>1.0387912247566522E-2</v>
      </c>
      <c r="AE522" s="1">
        <f>(Table2[[#This Row],[Close Price]]/Table2[[#This Row],[Current Week Low]])-1</f>
        <v>5.0759484008854328E-2</v>
      </c>
      <c r="AF522" s="1">
        <f>(Table2[[#This Row],[Current Week High]]/Table2[[#This Row],[Close Price]])-1</f>
        <v>1.0387912247566522E-2</v>
      </c>
      <c r="AG522" s="1">
        <f>(Table2[[#This Row],[Close Price]]/Table2[[#This Row],[Current Month Low]])-1</f>
        <v>0.17940370116518145</v>
      </c>
      <c r="AH522" s="1">
        <f>(Table2[[#This Row],[Current Month High]]/Table2[[#This Row],[Close Price]])-1</f>
        <v>5.3029202382681939E-2</v>
      </c>
      <c r="AI522">
        <v>45.038500653784602</v>
      </c>
      <c r="AJ522">
        <v>122.032258064516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0.28000000000000003</v>
      </c>
      <c r="AM522" t="s">
        <v>3215</v>
      </c>
      <c r="AN522">
        <v>3.35</v>
      </c>
      <c r="AO522" t="s">
        <v>3215</v>
      </c>
      <c r="AP522">
        <v>-6.0125499715121003E-2</v>
      </c>
      <c r="AQ522">
        <f>(Table2[[#This Row],[Sharpe Ratio]]-AVERAGE(Table2[Sharpe Ratio]))/_xlfn.STDEV.P(Table2[Sharpe Ratio])</f>
        <v>-1.37284846943895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0.6182207691480377</v>
      </c>
      <c r="AS522">
        <f>_xlfn.RANK.AVG(Table2[[#This Row],[1Y Return vs Nifty Z-Score]],Table2[1Y Return vs Nifty Z-Score])</f>
        <v>710</v>
      </c>
      <c r="AT522">
        <f>_xlfn.RANK.AVG(Table2[[#This Row],[6M Return vs Nifty Z-Score]],Table2[6M Return vs Nifty Z-Score])</f>
        <v>70</v>
      </c>
      <c r="AU522">
        <f>_xlfn.RANK.AVG(Table2[[#This Row],[Sharpe Ratio Z-Score]],Table2[Sharpe Ratio Z-Score])</f>
        <v>670</v>
      </c>
      <c r="AV522">
        <f>(Table2[[#This Row],[Rank 1Y]]+Table2[[#This Row],[Rank 6M]]+Table2[[#This Row],[Rank Sharpe]])/3</f>
        <v>483.33333333333331</v>
      </c>
    </row>
    <row r="523" spans="1:48" x14ac:dyDescent="0.3">
      <c r="A523" t="s">
        <v>2130</v>
      </c>
      <c r="B523" t="s">
        <v>2131</v>
      </c>
      <c r="C523" t="s">
        <v>3175</v>
      </c>
      <c r="D523" t="s">
        <v>261</v>
      </c>
      <c r="E523">
        <v>2925.6086810000002</v>
      </c>
      <c r="F523">
        <v>301.85000000000002</v>
      </c>
      <c r="G523">
        <v>-21.186478779910701</v>
      </c>
      <c r="H523">
        <f>(Table2[[#This Row],[1Y Return vs Nifty]]-AVERAGE(Table2[1Y Return vs Nifty]))/_xlfn.STDEV.P(Table2[1Y Return vs Nifty])</f>
        <v>-0.76342000957556777</v>
      </c>
      <c r="I523">
        <v>-8.5985266619682097</v>
      </c>
      <c r="J523">
        <f>(Table2[[#This Row],[1M Return vs Nifty]]-AVERAGE(Table2[1M Return vs Nifty]))/_xlfn.STDEV.P(Table2[1M Return vs Nifty])</f>
        <v>-0.7181255958040611</v>
      </c>
      <c r="K523">
        <v>-13.1259142655913</v>
      </c>
      <c r="L523">
        <f>(Table2[[#This Row],[6M Return vs Nifty]]-AVERAGE(Table2[6M Return vs Nifty]))/_xlfn.STDEV.P(Table2[6M Return vs Nifty])</f>
        <v>-0.74108024140403228</v>
      </c>
      <c r="M523">
        <v>-4.52158725960778</v>
      </c>
      <c r="N523">
        <f>(Table2[[#This Row],[1W Return vs Nifty]]-AVERAGE(Table2[1W Return vs Nifty]))/_xlfn.STDEV.P(Table2[1W Return vs Nifty])</f>
        <v>-0.96823827650875416</v>
      </c>
      <c r="O523">
        <v>314.18</v>
      </c>
      <c r="P523">
        <v>317.36031320350497</v>
      </c>
      <c r="Q523">
        <v>307.783900299756</v>
      </c>
      <c r="R523">
        <v>27.196310963958702</v>
      </c>
      <c r="S523" s="1">
        <f>(Table2[[#This Row],[Close Price]]-Table2[[#This Row],[20D EMA]])/Table2[[#This Row],[20D EMA]]</f>
        <v>-3.9245018779043808E-2</v>
      </c>
      <c r="T523" s="1">
        <f>(Table2[[#This Row],[Close Price]]-Table2[[#This Row],[50D EMA]])/Table2[[#This Row],[50D EMA]]</f>
        <v>-4.8872882204269427E-2</v>
      </c>
      <c r="U523" s="1">
        <f>(Table2[[#This Row],[Close Price]]-Table2[[#This Row],[200D EMA]])/Table2[[#This Row],[200D EMA]]</f>
        <v>-1.9279436949030958E-2</v>
      </c>
      <c r="V523">
        <v>1.15701164187195</v>
      </c>
      <c r="W523">
        <v>299</v>
      </c>
      <c r="X523">
        <v>302.60000000000002</v>
      </c>
      <c r="Y523">
        <v>298.35000000000002</v>
      </c>
      <c r="Z523">
        <v>303.95</v>
      </c>
      <c r="AA523">
        <v>298.35000000000002</v>
      </c>
      <c r="AB523">
        <v>303.95</v>
      </c>
      <c r="AC523" s="1">
        <f>(Table2[[#This Row],[Close Price]]/Table2[[#This Row],[Day Low]])-1</f>
        <v>9.5317725752508409E-3</v>
      </c>
      <c r="AD523" s="1">
        <f>(Table2[[#This Row],[Day High]]/Table2[[#This Row],[Close Price]])-1</f>
        <v>2.4846778201093045E-3</v>
      </c>
      <c r="AE523" s="1">
        <f>(Table2[[#This Row],[Close Price]]/Table2[[#This Row],[Current Week Low]])-1</f>
        <v>1.1731188201776543E-2</v>
      </c>
      <c r="AF523" s="1">
        <f>(Table2[[#This Row],[Current Week High]]/Table2[[#This Row],[Close Price]])-1</f>
        <v>6.9570978963060526E-3</v>
      </c>
      <c r="AG523" s="1">
        <f>(Table2[[#This Row],[Close Price]]/Table2[[#This Row],[Current Month Low]])-1</f>
        <v>1.1731188201776543E-2</v>
      </c>
      <c r="AH523" s="1">
        <f>(Table2[[#This Row],[Current Month High]]/Table2[[#This Row],[Close Price]])-1</f>
        <v>6.9570978963060526E-3</v>
      </c>
      <c r="AI523">
        <v>33.029650488653203</v>
      </c>
      <c r="AJ523">
        <v>23.128696716296101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-0.16</v>
      </c>
      <c r="AM523" t="s">
        <v>3214</v>
      </c>
      <c r="AN523">
        <v>-3.99</v>
      </c>
      <c r="AO523" t="s">
        <v>3214</v>
      </c>
      <c r="AP523">
        <v>7.1814586207415002E-2</v>
      </c>
      <c r="AQ523">
        <f>(Table2[[#This Row],[Sharpe Ratio]]-AVERAGE(Table2[Sharpe Ratio]))/_xlfn.STDEV.P(Table2[Sharpe Ratio])</f>
        <v>0.1492609844038201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576</v>
      </c>
      <c r="AT523">
        <f>_xlfn.RANK.AVG(Table2[[#This Row],[6M Return vs Nifty Z-Score]],Table2[6M Return vs Nifty Z-Score])</f>
        <v>570</v>
      </c>
      <c r="AU523">
        <f>_xlfn.RANK.AVG(Table2[[#This Row],[Sharpe Ratio Z-Score]],Table2[Sharpe Ratio Z-Score])</f>
        <v>304</v>
      </c>
      <c r="AV523">
        <f>(Table2[[#This Row],[Rank 1Y]]+Table2[[#This Row],[Rank 6M]]+Table2[[#This Row],[Rank Sharpe]])/3</f>
        <v>483.33333333333331</v>
      </c>
    </row>
    <row r="524" spans="1:48" x14ac:dyDescent="0.3">
      <c r="A524" t="s">
        <v>412</v>
      </c>
      <c r="B524" t="s">
        <v>413</v>
      </c>
      <c r="C524" t="s">
        <v>3176</v>
      </c>
      <c r="D524" t="s">
        <v>124</v>
      </c>
      <c r="E524">
        <v>58389.105485303997</v>
      </c>
      <c r="F524">
        <v>141.36000000000001</v>
      </c>
      <c r="G524">
        <v>22.7236698372731</v>
      </c>
      <c r="H524">
        <f>(Table2[[#This Row],[1Y Return vs Nifty]]-AVERAGE(Table2[1Y Return vs Nifty]))/_xlfn.STDEV.P(Table2[1Y Return vs Nifty])</f>
        <v>-2.6395240169213709E-2</v>
      </c>
      <c r="I524">
        <v>2.0960018075970601</v>
      </c>
      <c r="J524">
        <f>(Table2[[#This Row],[1M Return vs Nifty]]-AVERAGE(Table2[1M Return vs Nifty]))/_xlfn.STDEV.P(Table2[1M Return vs Nifty])</f>
        <v>0.27413613270447434</v>
      </c>
      <c r="K524">
        <v>-15.170878541108101</v>
      </c>
      <c r="L524">
        <f>(Table2[[#This Row],[6M Return vs Nifty]]-AVERAGE(Table2[6M Return vs Nifty]))/_xlfn.STDEV.P(Table2[6M Return vs Nifty])</f>
        <v>-0.80508962549354501</v>
      </c>
      <c r="M524">
        <v>11.3651727293676</v>
      </c>
      <c r="N524">
        <f>(Table2[[#This Row],[1W Return vs Nifty]]-AVERAGE(Table2[1W Return vs Nifty]))/_xlfn.STDEV.P(Table2[1W Return vs Nifty])</f>
        <v>2.147837025550583</v>
      </c>
      <c r="O524">
        <v>133.78</v>
      </c>
      <c r="P524">
        <v>136.19575318868999</v>
      </c>
      <c r="Q524">
        <v>133.27802306429399</v>
      </c>
      <c r="R524">
        <v>76.329742294899305</v>
      </c>
      <c r="S524" s="1">
        <f>(Table2[[#This Row],[Close Price]]-Table2[[#This Row],[20D EMA]])/Table2[[#This Row],[20D EMA]]</f>
        <v>5.6660188368964061E-2</v>
      </c>
      <c r="T524" s="1">
        <f>(Table2[[#This Row],[Close Price]]-Table2[[#This Row],[50D EMA]])/Table2[[#This Row],[50D EMA]]</f>
        <v>3.7917825559181044E-2</v>
      </c>
      <c r="U524" s="1">
        <f>(Table2[[#This Row],[Close Price]]-Table2[[#This Row],[200D EMA]])/Table2[[#This Row],[200D EMA]]</f>
        <v>6.0639982120737471E-2</v>
      </c>
      <c r="V524">
        <v>1.02999915779121</v>
      </c>
      <c r="W524">
        <v>140.35</v>
      </c>
      <c r="X524">
        <v>143.94</v>
      </c>
      <c r="Y524">
        <v>140.35</v>
      </c>
      <c r="Z524">
        <v>143.94</v>
      </c>
      <c r="AA524">
        <v>123.8</v>
      </c>
      <c r="AB524">
        <v>144.19999999999999</v>
      </c>
      <c r="AC524" s="1">
        <f>(Table2[[#This Row],[Close Price]]/Table2[[#This Row],[Day Low]])-1</f>
        <v>7.19629497684382E-3</v>
      </c>
      <c r="AD524" s="1">
        <f>(Table2[[#This Row],[Day High]]/Table2[[#This Row],[Close Price]])-1</f>
        <v>1.8251273344651819E-2</v>
      </c>
      <c r="AE524" s="1">
        <f>(Table2[[#This Row],[Close Price]]/Table2[[#This Row],[Current Week Low]])-1</f>
        <v>7.19629497684382E-3</v>
      </c>
      <c r="AF524" s="1">
        <f>(Table2[[#This Row],[Current Week High]]/Table2[[#This Row],[Close Price]])-1</f>
        <v>1.8251273344651819E-2</v>
      </c>
      <c r="AG524" s="1">
        <f>(Table2[[#This Row],[Close Price]]/Table2[[#This Row],[Current Month Low]])-1</f>
        <v>0.14184168012924081</v>
      </c>
      <c r="AH524" s="1">
        <f>(Table2[[#This Row],[Current Month High]]/Table2[[#This Row],[Close Price]])-1</f>
        <v>2.0090548953027643E-2</v>
      </c>
      <c r="AI524">
        <v>24.044991511035601</v>
      </c>
      <c r="AJ524">
        <v>72.811735941320293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-0.11</v>
      </c>
      <c r="AM524" t="s">
        <v>3214</v>
      </c>
      <c r="AN524">
        <v>8.16</v>
      </c>
      <c r="AO524" t="s">
        <v>3215</v>
      </c>
      <c r="AP524">
        <v>-5.2395712453000005E-4</v>
      </c>
      <c r="AQ524">
        <f>(Table2[[#This Row],[Sharpe Ratio]]-AVERAGE(Table2[Sharpe Ratio]))/_xlfn.STDEV.P(Table2[Sharpe Ratio])</f>
        <v>-0.68526310971730964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312</v>
      </c>
      <c r="AT524">
        <f>_xlfn.RANK.AVG(Table2[[#This Row],[6M Return vs Nifty Z-Score]],Table2[6M Return vs Nifty Z-Score])</f>
        <v>586</v>
      </c>
      <c r="AU524">
        <f>_xlfn.RANK.AVG(Table2[[#This Row],[Sharpe Ratio Z-Score]],Table2[Sharpe Ratio Z-Score])</f>
        <v>554</v>
      </c>
      <c r="AV524">
        <f>(Table2[[#This Row],[Rank 1Y]]+Table2[[#This Row],[Rank 6M]]+Table2[[#This Row],[Rank Sharpe]])/3</f>
        <v>484</v>
      </c>
    </row>
    <row r="525" spans="1:48" x14ac:dyDescent="0.3">
      <c r="A525" t="s">
        <v>645</v>
      </c>
      <c r="B525" t="s">
        <v>646</v>
      </c>
      <c r="C525" t="s">
        <v>3175</v>
      </c>
      <c r="D525" t="s">
        <v>187</v>
      </c>
      <c r="E525">
        <v>30135.507783359899</v>
      </c>
      <c r="F525">
        <v>15887.9</v>
      </c>
      <c r="G525">
        <v>-28.507278314584902</v>
      </c>
      <c r="H525">
        <f>(Table2[[#This Row],[1Y Return vs Nifty]]-AVERAGE(Table2[1Y Return vs Nifty]))/_xlfn.STDEV.P(Table2[1Y Return vs Nifty])</f>
        <v>-0.88629845018284625</v>
      </c>
      <c r="I525">
        <v>4.02658405061824</v>
      </c>
      <c r="J525">
        <f>(Table2[[#This Row],[1M Return vs Nifty]]-AVERAGE(Table2[1M Return vs Nifty]))/_xlfn.STDEV.P(Table2[1M Return vs Nifty])</f>
        <v>0.45325977325951716</v>
      </c>
      <c r="K525">
        <v>-11.603066628525699</v>
      </c>
      <c r="L525">
        <f>(Table2[[#This Row],[6M Return vs Nifty]]-AVERAGE(Table2[6M Return vs Nifty]))/_xlfn.STDEV.P(Table2[6M Return vs Nifty])</f>
        <v>-0.69341361931299128</v>
      </c>
      <c r="M525">
        <v>1.25467184213417</v>
      </c>
      <c r="N525">
        <f>(Table2[[#This Row],[1W Return vs Nifty]]-AVERAGE(Table2[1W Return vs Nifty]))/_xlfn.STDEV.P(Table2[1W Return vs Nifty])</f>
        <v>0.16473398074975107</v>
      </c>
      <c r="O525">
        <v>16203.66</v>
      </c>
      <c r="P525">
        <v>15998.8492969662</v>
      </c>
      <c r="Q525">
        <v>15268.475777421299</v>
      </c>
      <c r="R525">
        <v>39.583888661903302</v>
      </c>
      <c r="S525" s="1">
        <f>(Table2[[#This Row],[Close Price]]-Table2[[#This Row],[20D EMA]])/Table2[[#This Row],[20D EMA]]</f>
        <v>-1.9486955416245479E-2</v>
      </c>
      <c r="T525" s="1">
        <f>(Table2[[#This Row],[Close Price]]-Table2[[#This Row],[50D EMA]])/Table2[[#This Row],[50D EMA]]</f>
        <v>-6.9348298059935757E-3</v>
      </c>
      <c r="U525" s="1">
        <f>(Table2[[#This Row],[Close Price]]-Table2[[#This Row],[200D EMA]])/Table2[[#This Row],[200D EMA]]</f>
        <v>4.0568831598416108E-2</v>
      </c>
      <c r="V525">
        <v>0.626119028861992</v>
      </c>
      <c r="W525">
        <v>15827.65</v>
      </c>
      <c r="X525">
        <v>16445</v>
      </c>
      <c r="Y525">
        <v>15827.65</v>
      </c>
      <c r="Z525">
        <v>16445</v>
      </c>
      <c r="AA525">
        <v>15075</v>
      </c>
      <c r="AB525">
        <v>17300</v>
      </c>
      <c r="AC525" s="1">
        <f>(Table2[[#This Row],[Close Price]]/Table2[[#This Row],[Day Low]])-1</f>
        <v>3.8066295375498438E-3</v>
      </c>
      <c r="AD525" s="1">
        <f>(Table2[[#This Row],[Day High]]/Table2[[#This Row],[Close Price]])-1</f>
        <v>3.5064420093278592E-2</v>
      </c>
      <c r="AE525" s="1">
        <f>(Table2[[#This Row],[Close Price]]/Table2[[#This Row],[Current Week Low]])-1</f>
        <v>3.8066295375498438E-3</v>
      </c>
      <c r="AF525" s="1">
        <f>(Table2[[#This Row],[Current Week High]]/Table2[[#This Row],[Close Price]])-1</f>
        <v>3.5064420093278592E-2</v>
      </c>
      <c r="AG525" s="1">
        <f>(Table2[[#This Row],[Close Price]]/Table2[[#This Row],[Current Month Low]])-1</f>
        <v>5.3923714759535724E-2</v>
      </c>
      <c r="AH525" s="1">
        <f>(Table2[[#This Row],[Current Month High]]/Table2[[#This Row],[Close Price]])-1</f>
        <v>8.8878958200895086E-2</v>
      </c>
      <c r="AI525">
        <v>14.867288943158</v>
      </c>
      <c r="AJ525">
        <v>22.4500963391136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-7.0000000000000007E-2</v>
      </c>
      <c r="AM525" t="s">
        <v>3214</v>
      </c>
      <c r="AN525">
        <v>-6.33</v>
      </c>
      <c r="AO525" t="s">
        <v>3214</v>
      </c>
      <c r="AP525">
        <v>8.1427977572580995E-2</v>
      </c>
      <c r="AQ525">
        <f>(Table2[[#This Row],[Sharpe Ratio]]-AVERAGE(Table2[Sharpe Ratio]))/_xlfn.STDEV.P(Table2[Sharpe Ratio])</f>
        <v>0.26016460992518481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-0.70155370556138452</v>
      </c>
      <c r="AS525">
        <f>_xlfn.RANK.AVG(Table2[[#This Row],[1Y Return vs Nifty Z-Score]],Table2[1Y Return vs Nifty Z-Score])</f>
        <v>620</v>
      </c>
      <c r="AT525">
        <f>_xlfn.RANK.AVG(Table2[[#This Row],[6M Return vs Nifty Z-Score]],Table2[6M Return vs Nifty Z-Score])</f>
        <v>557</v>
      </c>
      <c r="AU525">
        <f>_xlfn.RANK.AVG(Table2[[#This Row],[Sharpe Ratio Z-Score]],Table2[Sharpe Ratio Z-Score])</f>
        <v>276</v>
      </c>
      <c r="AV525">
        <f>(Table2[[#This Row],[Rank 1Y]]+Table2[[#This Row],[Rank 6M]]+Table2[[#This Row],[Rank Sharpe]])/3</f>
        <v>484.33333333333331</v>
      </c>
    </row>
    <row r="526" spans="1:48" x14ac:dyDescent="0.3">
      <c r="A526" t="s">
        <v>369</v>
      </c>
      <c r="B526" t="s">
        <v>370</v>
      </c>
      <c r="C526" t="s">
        <v>3169</v>
      </c>
      <c r="D526" t="s">
        <v>24</v>
      </c>
      <c r="E526">
        <v>70467.798064479997</v>
      </c>
      <c r="F526">
        <v>22.48</v>
      </c>
      <c r="G526">
        <v>0.77811938204758402</v>
      </c>
      <c r="H526">
        <f>(Table2[[#This Row],[1Y Return vs Nifty]]-AVERAGE(Table2[1Y Return vs Nifty]))/_xlfn.STDEV.P(Table2[1Y Return vs Nifty])</f>
        <v>-0.39474776852819077</v>
      </c>
      <c r="I526">
        <v>-6.85236824584653</v>
      </c>
      <c r="J526">
        <f>(Table2[[#This Row],[1M Return vs Nifty]]-AVERAGE(Table2[1M Return vs Nifty]))/_xlfn.STDEV.P(Table2[1M Return vs Nifty])</f>
        <v>-0.55611320103963302</v>
      </c>
      <c r="K526">
        <v>-23.661530794773999</v>
      </c>
      <c r="L526">
        <f>(Table2[[#This Row],[6M Return vs Nifty]]-AVERAGE(Table2[6M Return vs Nifty]))/_xlfn.STDEV.P(Table2[6M Return vs Nifty])</f>
        <v>-1.0708553544024466</v>
      </c>
      <c r="M526">
        <v>-1.06420603323921</v>
      </c>
      <c r="N526">
        <f>(Table2[[#This Row],[1W Return vs Nifty]]-AVERAGE(Table2[1W Return vs Nifty]))/_xlfn.STDEV.P(Table2[1W Return vs Nifty])</f>
        <v>-0.29009746889493188</v>
      </c>
      <c r="O526">
        <v>23.16</v>
      </c>
      <c r="P526">
        <v>23.6584274695098</v>
      </c>
      <c r="Q526">
        <v>23.126305477514201</v>
      </c>
      <c r="R526">
        <v>23.199184743270301</v>
      </c>
      <c r="S526" s="1">
        <f>(Table2[[#This Row],[Close Price]]-Table2[[#This Row],[20D EMA]])/Table2[[#This Row],[20D EMA]]</f>
        <v>-2.936096718480137E-2</v>
      </c>
      <c r="T526" s="1">
        <f>(Table2[[#This Row],[Close Price]]-Table2[[#This Row],[50D EMA]])/Table2[[#This Row],[50D EMA]]</f>
        <v>-4.9810050605794388E-2</v>
      </c>
      <c r="U526" s="1">
        <f>(Table2[[#This Row],[Close Price]]-Table2[[#This Row],[200D EMA]])/Table2[[#This Row],[200D EMA]]</f>
        <v>-2.7946767292449975E-2</v>
      </c>
      <c r="V526">
        <v>0.43247998970312002</v>
      </c>
      <c r="W526">
        <v>22.45</v>
      </c>
      <c r="X526">
        <v>22.74</v>
      </c>
      <c r="Y526">
        <v>22.45</v>
      </c>
      <c r="Z526">
        <v>22.74</v>
      </c>
      <c r="AA526">
        <v>22.45</v>
      </c>
      <c r="AB526">
        <v>24.41</v>
      </c>
      <c r="AC526" s="1">
        <f>(Table2[[#This Row],[Close Price]]/Table2[[#This Row],[Day Low]])-1</f>
        <v>1.3363028953230494E-3</v>
      </c>
      <c r="AD526" s="1">
        <f>(Table2[[#This Row],[Day High]]/Table2[[#This Row],[Close Price]])-1</f>
        <v>1.1565836298932375E-2</v>
      </c>
      <c r="AE526" s="1">
        <f>(Table2[[#This Row],[Close Price]]/Table2[[#This Row],[Current Week Low]])-1</f>
        <v>1.3363028953230494E-3</v>
      </c>
      <c r="AF526" s="1">
        <f>(Table2[[#This Row],[Current Week High]]/Table2[[#This Row],[Close Price]])-1</f>
        <v>1.1565836298932375E-2</v>
      </c>
      <c r="AG526" s="1">
        <f>(Table2[[#This Row],[Close Price]]/Table2[[#This Row],[Current Month Low]])-1</f>
        <v>1.3363028953230494E-3</v>
      </c>
      <c r="AH526" s="1">
        <f>(Table2[[#This Row],[Current Month High]]/Table2[[#This Row],[Close Price]])-1</f>
        <v>8.5854092526690406E-2</v>
      </c>
      <c r="AI526">
        <v>46.1298932384341</v>
      </c>
      <c r="AJ526">
        <v>43.1847133757961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-0.14000000000000001</v>
      </c>
      <c r="AM526" t="s">
        <v>3214</v>
      </c>
      <c r="AN526">
        <v>-4.05</v>
      </c>
      <c r="AO526" t="s">
        <v>3214</v>
      </c>
      <c r="AP526">
        <v>4.9085314124698999E-2</v>
      </c>
      <c r="AQ526">
        <f>(Table2[[#This Row],[Sharpe Ratio]]-AVERAGE(Table2[Sharpe Ratio]))/_xlfn.STDEV.P(Table2[Sharpe Ratio])</f>
        <v>-0.11295227454750925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426</v>
      </c>
      <c r="AT526">
        <f>_xlfn.RANK.AVG(Table2[[#This Row],[6M Return vs Nifty Z-Score]],Table2[6M Return vs Nifty Z-Score])</f>
        <v>662</v>
      </c>
      <c r="AU526">
        <f>_xlfn.RANK.AVG(Table2[[#This Row],[Sharpe Ratio Z-Score]],Table2[Sharpe Ratio Z-Score])</f>
        <v>370</v>
      </c>
      <c r="AV526">
        <f>(Table2[[#This Row],[Rank 1Y]]+Table2[[#This Row],[Rank 6M]]+Table2[[#This Row],[Rank Sharpe]])/3</f>
        <v>486</v>
      </c>
    </row>
    <row r="527" spans="1:48" x14ac:dyDescent="0.3">
      <c r="A527" t="s">
        <v>904</v>
      </c>
      <c r="B527" t="s">
        <v>905</v>
      </c>
      <c r="C527" t="s">
        <v>3181</v>
      </c>
      <c r="D527" t="s">
        <v>440</v>
      </c>
      <c r="E527">
        <v>17229.316962825</v>
      </c>
      <c r="F527">
        <v>278.64999999999998</v>
      </c>
      <c r="G527">
        <v>-9.6169752932605892</v>
      </c>
      <c r="H527">
        <f>(Table2[[#This Row],[1Y Return vs Nifty]]-AVERAGE(Table2[1Y Return vs Nifty]))/_xlfn.STDEV.P(Table2[1Y Return vs Nifty])</f>
        <v>-0.56922775771747802</v>
      </c>
      <c r="I527">
        <v>-12.9000224071698</v>
      </c>
      <c r="J527">
        <f>(Table2[[#This Row],[1M Return vs Nifty]]-AVERAGE(Table2[1M Return vs Nifty]))/_xlfn.STDEV.P(Table2[1M Return vs Nifty])</f>
        <v>-1.1172277736562597</v>
      </c>
      <c r="K527">
        <v>-3.7191074593099098</v>
      </c>
      <c r="L527">
        <f>(Table2[[#This Row],[6M Return vs Nifty]]-AVERAGE(Table2[6M Return vs Nifty]))/_xlfn.STDEV.P(Table2[6M Return vs Nifty])</f>
        <v>-0.446637977972834</v>
      </c>
      <c r="M527">
        <v>-5.1620249648949796</v>
      </c>
      <c r="N527">
        <f>(Table2[[#This Row],[1W Return vs Nifty]]-AVERAGE(Table2[1W Return vs Nifty]))/_xlfn.STDEV.P(Table2[1W Return vs Nifty])</f>
        <v>-1.0938555903813048</v>
      </c>
      <c r="O527">
        <v>295.64999999999998</v>
      </c>
      <c r="P527">
        <v>300.73084351480298</v>
      </c>
      <c r="Q527">
        <v>276.24321675645001</v>
      </c>
      <c r="R527">
        <v>17.706931481341201</v>
      </c>
      <c r="S527" s="1">
        <f>(Table2[[#This Row],[Close Price]]-Table2[[#This Row],[20D EMA]])/Table2[[#This Row],[20D EMA]]</f>
        <v>-5.7500422797226454E-2</v>
      </c>
      <c r="T527" s="1">
        <f>(Table2[[#This Row],[Close Price]]-Table2[[#This Row],[50D EMA]])/Table2[[#This Row],[50D EMA]]</f>
        <v>-7.3423940347229849E-2</v>
      </c>
      <c r="U527" s="1">
        <f>(Table2[[#This Row],[Close Price]]-Table2[[#This Row],[200D EMA]])/Table2[[#This Row],[200D EMA]]</f>
        <v>8.7125514675421289E-3</v>
      </c>
      <c r="V527">
        <v>0.727508520015266</v>
      </c>
      <c r="W527">
        <v>274.05</v>
      </c>
      <c r="X527">
        <v>283.55</v>
      </c>
      <c r="Y527">
        <v>274.05</v>
      </c>
      <c r="Z527">
        <v>283.55</v>
      </c>
      <c r="AA527">
        <v>274.05</v>
      </c>
      <c r="AB527">
        <v>316.2</v>
      </c>
      <c r="AC527" s="1">
        <f>(Table2[[#This Row],[Close Price]]/Table2[[#This Row],[Day Low]])-1</f>
        <v>1.678525816456844E-2</v>
      </c>
      <c r="AD527" s="1">
        <f>(Table2[[#This Row],[Day High]]/Table2[[#This Row],[Close Price]])-1</f>
        <v>1.7584783778934243E-2</v>
      </c>
      <c r="AE527" s="1">
        <f>(Table2[[#This Row],[Close Price]]/Table2[[#This Row],[Current Week Low]])-1</f>
        <v>1.678525816456844E-2</v>
      </c>
      <c r="AF527" s="1">
        <f>(Table2[[#This Row],[Current Week High]]/Table2[[#This Row],[Close Price]])-1</f>
        <v>1.7584783778934243E-2</v>
      </c>
      <c r="AG527" s="1">
        <f>(Table2[[#This Row],[Close Price]]/Table2[[#This Row],[Current Month Low]])-1</f>
        <v>1.678525816456844E-2</v>
      </c>
      <c r="AH527" s="1">
        <f>(Table2[[#This Row],[Current Month High]]/Table2[[#This Row],[Close Price]])-1</f>
        <v>0.1347568634487708</v>
      </c>
      <c r="AI527">
        <v>27.7229499371971</v>
      </c>
      <c r="AJ527">
        <v>49.973089343379897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-0.23</v>
      </c>
      <c r="AM527" t="s">
        <v>3214</v>
      </c>
      <c r="AN527">
        <v>-9.4600000000000009</v>
      </c>
      <c r="AO527" t="s">
        <v>3214</v>
      </c>
      <c r="AP527">
        <v>4.5488662743899998E-3</v>
      </c>
      <c r="AQ527">
        <f>(Table2[[#This Row],[Sharpe Ratio]]-AVERAGE(Table2[Sharpe Ratio]))/_xlfn.STDEV.P(Table2[Sharpe Ratio])</f>
        <v>-0.62674114954741633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495</v>
      </c>
      <c r="AT527">
        <f>_xlfn.RANK.AVG(Table2[[#This Row],[6M Return vs Nifty Z-Score]],Table2[6M Return vs Nifty Z-Score])</f>
        <v>473</v>
      </c>
      <c r="AU527">
        <f>_xlfn.RANK.AVG(Table2[[#This Row],[Sharpe Ratio Z-Score]],Table2[Sharpe Ratio Z-Score])</f>
        <v>490</v>
      </c>
      <c r="AV527">
        <f>(Table2[[#This Row],[Rank 1Y]]+Table2[[#This Row],[Rank 6M]]+Table2[[#This Row],[Rank Sharpe]])/3</f>
        <v>486</v>
      </c>
    </row>
    <row r="528" spans="1:48" x14ac:dyDescent="0.3">
      <c r="A528" t="s">
        <v>128</v>
      </c>
      <c r="B528" t="s">
        <v>129</v>
      </c>
      <c r="C528" t="s">
        <v>3169</v>
      </c>
      <c r="D528" t="s">
        <v>51</v>
      </c>
      <c r="E528">
        <v>222746.14363127999</v>
      </c>
      <c r="F528">
        <v>350.6</v>
      </c>
      <c r="G528">
        <v>20.081349467875</v>
      </c>
      <c r="H528">
        <f>(Table2[[#This Row],[1Y Return vs Nifty]]-AVERAGE(Table2[1Y Return vs Nifty]))/_xlfn.STDEV.P(Table2[1Y Return vs Nifty])</f>
        <v>-7.0746161819049094E-2</v>
      </c>
      <c r="I528">
        <v>7.4025653651188499</v>
      </c>
      <c r="J528">
        <f>(Table2[[#This Row],[1M Return vs Nifty]]-AVERAGE(Table2[1M Return vs Nifty]))/_xlfn.STDEV.P(Table2[1M Return vs Nifty])</f>
        <v>0.76649069915512735</v>
      </c>
      <c r="K528">
        <v>-17.383231719817498</v>
      </c>
      <c r="L528">
        <f>(Table2[[#This Row],[6M Return vs Nifty]]-AVERAGE(Table2[6M Return vs Nifty]))/_xlfn.STDEV.P(Table2[6M Return vs Nifty])</f>
        <v>-0.87433844614684286</v>
      </c>
      <c r="M528">
        <v>1.86313194066946</v>
      </c>
      <c r="N528">
        <f>(Table2[[#This Row],[1W Return vs Nifty]]-AVERAGE(Table2[1W Return vs Nifty]))/_xlfn.STDEV.P(Table2[1W Return vs Nifty])</f>
        <v>0.28407911384486562</v>
      </c>
      <c r="O528">
        <v>347.91</v>
      </c>
      <c r="P528">
        <v>343.14689431445498</v>
      </c>
      <c r="Q528">
        <v>312.85298678286603</v>
      </c>
      <c r="R528">
        <v>50.8072279623619</v>
      </c>
      <c r="S528" s="1">
        <f>(Table2[[#This Row],[Close Price]]-Table2[[#This Row],[20D EMA]])/Table2[[#This Row],[20D EMA]]</f>
        <v>7.7318846828202626E-3</v>
      </c>
      <c r="T528" s="1">
        <f>(Table2[[#This Row],[Close Price]]-Table2[[#This Row],[50D EMA]])/Table2[[#This Row],[50D EMA]]</f>
        <v>2.1719869271831786E-2</v>
      </c>
      <c r="U528" s="1">
        <f>(Table2[[#This Row],[Close Price]]-Table2[[#This Row],[200D EMA]])/Table2[[#This Row],[200D EMA]]</f>
        <v>0.12065415646273536</v>
      </c>
      <c r="V528">
        <v>1.2095991176810399</v>
      </c>
      <c r="W528">
        <v>349.6</v>
      </c>
      <c r="X528">
        <v>358.15</v>
      </c>
      <c r="Y528">
        <v>349.6</v>
      </c>
      <c r="Z528">
        <v>358.15</v>
      </c>
      <c r="AA528">
        <v>323.14999999999998</v>
      </c>
      <c r="AB528">
        <v>363</v>
      </c>
      <c r="AC528" s="1">
        <f>(Table2[[#This Row],[Close Price]]/Table2[[#This Row],[Day Low]])-1</f>
        <v>2.8604118993134087E-3</v>
      </c>
      <c r="AD528" s="1">
        <f>(Table2[[#This Row],[Day High]]/Table2[[#This Row],[Close Price]])-1</f>
        <v>2.1534512264689054E-2</v>
      </c>
      <c r="AE528" s="1">
        <f>(Table2[[#This Row],[Close Price]]/Table2[[#This Row],[Current Week Low]])-1</f>
        <v>2.8604118993134087E-3</v>
      </c>
      <c r="AF528" s="1">
        <f>(Table2[[#This Row],[Current Week High]]/Table2[[#This Row],[Close Price]])-1</f>
        <v>2.1534512264689054E-2</v>
      </c>
      <c r="AG528" s="1">
        <f>(Table2[[#This Row],[Close Price]]/Table2[[#This Row],[Current Month Low]])-1</f>
        <v>8.4945071948011819E-2</v>
      </c>
      <c r="AH528" s="1">
        <f>(Table2[[#This Row],[Current Month High]]/Table2[[#This Row],[Close Price]])-1</f>
        <v>3.5367940673131759E-2</v>
      </c>
      <c r="AI528">
        <v>12.5784369652024</v>
      </c>
      <c r="AJ528">
        <v>71.652386780905701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-0.03</v>
      </c>
      <c r="AM528" t="s">
        <v>3214</v>
      </c>
      <c r="AN528">
        <v>0.23</v>
      </c>
      <c r="AO528" t="s">
        <v>3215</v>
      </c>
      <c r="AQ528">
        <f>(Table2[[#This Row],[Sharpe Ratio]]-AVERAGE(Table2[Sharpe Ratio]))/_xlfn.STDEV.P(Table2[Sharpe Ratio])</f>
        <v>-0.67921854723973452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-0.57373334220563355</v>
      </c>
      <c r="AS528">
        <f>_xlfn.RANK.AVG(Table2[[#This Row],[1Y Return vs Nifty Z-Score]],Table2[1Y Return vs Nifty Z-Score])</f>
        <v>319</v>
      </c>
      <c r="AT528">
        <f>_xlfn.RANK.AVG(Table2[[#This Row],[6M Return vs Nifty Z-Score]],Table2[6M Return vs Nifty Z-Score])</f>
        <v>612</v>
      </c>
      <c r="AU528">
        <f>_xlfn.RANK.AVG(Table2[[#This Row],[Sharpe Ratio Z-Score]],Table2[Sharpe Ratio Z-Score])</f>
        <v>527.5</v>
      </c>
      <c r="AV528">
        <f>(Table2[[#This Row],[Rank 1Y]]+Table2[[#This Row],[Rank 6M]]+Table2[[#This Row],[Rank Sharpe]])/3</f>
        <v>486.16666666666669</v>
      </c>
    </row>
    <row r="529" spans="1:48" x14ac:dyDescent="0.3">
      <c r="A529" t="s">
        <v>93</v>
      </c>
      <c r="B529" t="s">
        <v>94</v>
      </c>
      <c r="C529" t="s">
        <v>3169</v>
      </c>
      <c r="D529" t="s">
        <v>43</v>
      </c>
      <c r="E529">
        <v>314493.59988617903</v>
      </c>
      <c r="F529">
        <v>1973.4</v>
      </c>
      <c r="G529">
        <v>-5.0162699042333196</v>
      </c>
      <c r="H529">
        <f>(Table2[[#This Row],[1Y Return vs Nifty]]-AVERAGE(Table2[1Y Return vs Nifty]))/_xlfn.STDEV.P(Table2[1Y Return vs Nifty])</f>
        <v>-0.49200565906287619</v>
      </c>
      <c r="I529">
        <v>11.3269864915077</v>
      </c>
      <c r="J529">
        <f>(Table2[[#This Row],[1M Return vs Nifty]]-AVERAGE(Table2[1M Return vs Nifty]))/_xlfn.STDEV.P(Table2[1M Return vs Nifty])</f>
        <v>1.1306070696288513</v>
      </c>
      <c r="K529">
        <v>4.2863729043466101</v>
      </c>
      <c r="L529">
        <f>(Table2[[#This Row],[6M Return vs Nifty]]-AVERAGE(Table2[6M Return vs Nifty]))/_xlfn.STDEV.P(Table2[6M Return vs Nifty])</f>
        <v>-0.19605860426282518</v>
      </c>
      <c r="M529">
        <v>4.8567300104487598</v>
      </c>
      <c r="N529">
        <f>(Table2[[#This Row],[1W Return vs Nifty]]-AVERAGE(Table2[1W Return vs Nifty]))/_xlfn.STDEV.P(Table2[1W Return vs Nifty])</f>
        <v>0.87125214446943222</v>
      </c>
      <c r="O529">
        <v>1883.1</v>
      </c>
      <c r="P529">
        <v>1777.66603241536</v>
      </c>
      <c r="Q529">
        <v>1652.7186998813499</v>
      </c>
      <c r="R529">
        <v>67.428838769642198</v>
      </c>
      <c r="S529" s="1">
        <f>(Table2[[#This Row],[Close Price]]-Table2[[#This Row],[20D EMA]])/Table2[[#This Row],[20D EMA]]</f>
        <v>4.7952843715150649E-2</v>
      </c>
      <c r="T529" s="1">
        <f>(Table2[[#This Row],[Close Price]]-Table2[[#This Row],[50D EMA]])/Table2[[#This Row],[50D EMA]]</f>
        <v>0.11010727775379239</v>
      </c>
      <c r="U529" s="1">
        <f>(Table2[[#This Row],[Close Price]]-Table2[[#This Row],[200D EMA]])/Table2[[#This Row],[200D EMA]]</f>
        <v>0.19403259619539134</v>
      </c>
      <c r="V529">
        <v>1.09879905481748</v>
      </c>
      <c r="W529">
        <v>1968.3</v>
      </c>
      <c r="X529">
        <v>2018.95</v>
      </c>
      <c r="Y529">
        <v>1968.3</v>
      </c>
      <c r="Z529">
        <v>2018.95</v>
      </c>
      <c r="AA529">
        <v>1787.8</v>
      </c>
      <c r="AB529">
        <v>2029.9</v>
      </c>
      <c r="AC529" s="1">
        <f>(Table2[[#This Row],[Close Price]]/Table2[[#This Row],[Day Low]])-1</f>
        <v>2.5910684346899249E-3</v>
      </c>
      <c r="AD529" s="1">
        <f>(Table2[[#This Row],[Day High]]/Table2[[#This Row],[Close Price]])-1</f>
        <v>2.3081990473294844E-2</v>
      </c>
      <c r="AE529" s="1">
        <f>(Table2[[#This Row],[Close Price]]/Table2[[#This Row],[Current Week Low]])-1</f>
        <v>2.5910684346899249E-3</v>
      </c>
      <c r="AF529" s="1">
        <f>(Table2[[#This Row],[Current Week High]]/Table2[[#This Row],[Close Price]])-1</f>
        <v>2.3081990473294844E-2</v>
      </c>
      <c r="AG529" s="1">
        <f>(Table2[[#This Row],[Close Price]]/Table2[[#This Row],[Current Month Low]])-1</f>
        <v>0.10381474437856597</v>
      </c>
      <c r="AH529" s="1">
        <f>(Table2[[#This Row],[Current Month High]]/Table2[[#This Row],[Close Price]])-1</f>
        <v>2.8630789500354803E-2</v>
      </c>
      <c r="AI529">
        <v>2.8630789500354799</v>
      </c>
      <c r="AJ529">
        <v>39.064867340826602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0.2</v>
      </c>
      <c r="AM529" t="s">
        <v>3215</v>
      </c>
      <c r="AN529">
        <v>6.39</v>
      </c>
      <c r="AO529" t="s">
        <v>3215</v>
      </c>
      <c r="AP529">
        <v>-2.8633944779426001E-2</v>
      </c>
      <c r="AQ529">
        <f>(Table2[[#This Row],[Sharpe Ratio]]-AVERAGE(Table2[Sharpe Ratio]))/_xlfn.STDEV.P(Table2[Sharpe Ratio])</f>
        <v>-1.0095502864138697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0.30424466435871234</v>
      </c>
      <c r="AS529">
        <f>_xlfn.RANK.AVG(Table2[[#This Row],[1Y Return vs Nifty Z-Score]],Table2[1Y Return vs Nifty Z-Score])</f>
        <v>464</v>
      </c>
      <c r="AT529">
        <f>_xlfn.RANK.AVG(Table2[[#This Row],[6M Return vs Nifty Z-Score]],Table2[6M Return vs Nifty Z-Score])</f>
        <v>379</v>
      </c>
      <c r="AU529">
        <f>_xlfn.RANK.AVG(Table2[[#This Row],[Sharpe Ratio Z-Score]],Table2[Sharpe Ratio Z-Score])</f>
        <v>616</v>
      </c>
      <c r="AV529">
        <f>(Table2[[#This Row],[Rank 1Y]]+Table2[[#This Row],[Rank 6M]]+Table2[[#This Row],[Rank Sharpe]])/3</f>
        <v>486.33333333333331</v>
      </c>
    </row>
    <row r="530" spans="1:48" x14ac:dyDescent="0.3">
      <c r="A530" t="s">
        <v>1004</v>
      </c>
      <c r="B530" t="s">
        <v>1005</v>
      </c>
      <c r="C530" t="s">
        <v>3179</v>
      </c>
      <c r="D530" t="s">
        <v>496</v>
      </c>
      <c r="E530">
        <v>14676.846513009999</v>
      </c>
      <c r="F530">
        <v>944.35</v>
      </c>
      <c r="G530">
        <v>-35.379773838547699</v>
      </c>
      <c r="H530">
        <f>(Table2[[#This Row],[1Y Return vs Nifty]]-AVERAGE(Table2[1Y Return vs Nifty]))/_xlfn.STDEV.P(Table2[1Y Return vs Nifty])</f>
        <v>-1.0016521802044447</v>
      </c>
      <c r="I530">
        <v>6.7630668606017998</v>
      </c>
      <c r="J530">
        <f>(Table2[[#This Row],[1M Return vs Nifty]]-AVERAGE(Table2[1M Return vs Nifty]))/_xlfn.STDEV.P(Table2[1M Return vs Nifty])</f>
        <v>0.7071566300302915</v>
      </c>
      <c r="K530">
        <v>2.1451054775309002</v>
      </c>
      <c r="L530">
        <f>(Table2[[#This Row],[6M Return vs Nifty]]-AVERAGE(Table2[6M Return vs Nifty]))/_xlfn.STDEV.P(Table2[6M Return vs Nifty])</f>
        <v>-0.26308237128035472</v>
      </c>
      <c r="M530">
        <v>6.6251811166247299</v>
      </c>
      <c r="N530">
        <f>(Table2[[#This Row],[1W Return vs Nifty]]-AVERAGE(Table2[1W Return vs Nifty]))/_xlfn.STDEV.P(Table2[1W Return vs Nifty])</f>
        <v>1.2181212869930529</v>
      </c>
      <c r="O530">
        <v>867.92</v>
      </c>
      <c r="P530">
        <v>846.56877399805501</v>
      </c>
      <c r="Q530">
        <v>831.31647286050497</v>
      </c>
      <c r="R530">
        <v>80.372634803681095</v>
      </c>
      <c r="S530" s="1">
        <f>(Table2[[#This Row],[Close Price]]-Table2[[#This Row],[20D EMA]])/Table2[[#This Row],[20D EMA]]</f>
        <v>8.8061111623191149E-2</v>
      </c>
      <c r="T530" s="1">
        <f>(Table2[[#This Row],[Close Price]]-Table2[[#This Row],[50D EMA]])/Table2[[#This Row],[50D EMA]]</f>
        <v>0.11550299161184235</v>
      </c>
      <c r="U530" s="1">
        <f>(Table2[[#This Row],[Close Price]]-Table2[[#This Row],[200D EMA]])/Table2[[#This Row],[200D EMA]]</f>
        <v>0.13596930991942716</v>
      </c>
      <c r="V530">
        <v>2.8454695156877099</v>
      </c>
      <c r="W530">
        <v>911</v>
      </c>
      <c r="X530">
        <v>949.9</v>
      </c>
      <c r="Y530">
        <v>911</v>
      </c>
      <c r="Z530">
        <v>949.9</v>
      </c>
      <c r="AA530">
        <v>789</v>
      </c>
      <c r="AB530">
        <v>957</v>
      </c>
      <c r="AC530" s="1">
        <f>(Table2[[#This Row],[Close Price]]/Table2[[#This Row],[Day Low]])-1</f>
        <v>3.6608122941822252E-2</v>
      </c>
      <c r="AD530" s="1">
        <f>(Table2[[#This Row],[Day High]]/Table2[[#This Row],[Close Price]])-1</f>
        <v>5.8770582940645966E-3</v>
      </c>
      <c r="AE530" s="1">
        <f>(Table2[[#This Row],[Close Price]]/Table2[[#This Row],[Current Week Low]])-1</f>
        <v>3.6608122941822252E-2</v>
      </c>
      <c r="AF530" s="1">
        <f>(Table2[[#This Row],[Current Week High]]/Table2[[#This Row],[Close Price]])-1</f>
        <v>5.8770582940645966E-3</v>
      </c>
      <c r="AG530" s="1">
        <f>(Table2[[#This Row],[Close Price]]/Table2[[#This Row],[Current Month Low]])-1</f>
        <v>0.19689480354879607</v>
      </c>
      <c r="AH530" s="1">
        <f>(Table2[[#This Row],[Current Month High]]/Table2[[#This Row],[Close Price]])-1</f>
        <v>1.3395457192778126E-2</v>
      </c>
      <c r="AI530">
        <v>3.2403240324032399</v>
      </c>
      <c r="AJ530">
        <v>33.204034134988298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0.03</v>
      </c>
      <c r="AM530" t="s">
        <v>3215</v>
      </c>
      <c r="AN530">
        <v>17.95</v>
      </c>
      <c r="AO530" t="s">
        <v>3215</v>
      </c>
      <c r="AP530">
        <v>4.2369610217846999E-2</v>
      </c>
      <c r="AQ530">
        <f>(Table2[[#This Row],[Sharpe Ratio]]-AVERAGE(Table2[Sharpe Ratio]))/_xlfn.STDEV.P(Table2[Sharpe Ratio])</f>
        <v>-0.19042710969222612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0.47011625584631889</v>
      </c>
      <c r="AS530">
        <f>_xlfn.RANK.AVG(Table2[[#This Row],[1Y Return vs Nifty Z-Score]],Table2[1Y Return vs Nifty Z-Score])</f>
        <v>666</v>
      </c>
      <c r="AT530">
        <f>_xlfn.RANK.AVG(Table2[[#This Row],[6M Return vs Nifty Z-Score]],Table2[6M Return vs Nifty Z-Score])</f>
        <v>407</v>
      </c>
      <c r="AU530">
        <f>_xlfn.RANK.AVG(Table2[[#This Row],[Sharpe Ratio Z-Score]],Table2[Sharpe Ratio Z-Score])</f>
        <v>387</v>
      </c>
      <c r="AV530">
        <f>(Table2[[#This Row],[Rank 1Y]]+Table2[[#This Row],[Rank 6M]]+Table2[[#This Row],[Rank Sharpe]])/3</f>
        <v>486.66666666666669</v>
      </c>
    </row>
    <row r="531" spans="1:48" x14ac:dyDescent="0.3">
      <c r="A531" t="s">
        <v>1337</v>
      </c>
      <c r="B531" t="s">
        <v>1338</v>
      </c>
      <c r="C531" t="s">
        <v>3181</v>
      </c>
      <c r="D531" t="s">
        <v>440</v>
      </c>
      <c r="E531">
        <v>8606.7719559599991</v>
      </c>
      <c r="F531">
        <v>642.29999999999995</v>
      </c>
      <c r="G531">
        <v>-25.257118971304699</v>
      </c>
      <c r="H531">
        <f>(Table2[[#This Row],[1Y Return vs Nifty]]-AVERAGE(Table2[1Y Return vs Nifty]))/_xlfn.STDEV.P(Table2[1Y Return vs Nifty])</f>
        <v>-0.83174504929598247</v>
      </c>
      <c r="I531">
        <v>-8.4785964936771094</v>
      </c>
      <c r="J531">
        <f>(Table2[[#This Row],[1M Return vs Nifty]]-AVERAGE(Table2[1M Return vs Nifty]))/_xlfn.STDEV.P(Table2[1M Return vs Nifty])</f>
        <v>-0.70699821263541496</v>
      </c>
      <c r="K531">
        <v>-43.187562134683198</v>
      </c>
      <c r="L531">
        <f>(Table2[[#This Row],[6M Return vs Nifty]]-AVERAGE(Table2[6M Return vs Nifty]))/_xlfn.STDEV.P(Table2[6M Return vs Nifty])</f>
        <v>-1.6820392536733764</v>
      </c>
      <c r="M531">
        <v>2.0864743469537999E-3</v>
      </c>
      <c r="N531">
        <f>(Table2[[#This Row],[1W Return vs Nifty]]-AVERAGE(Table2[1W Return vs Nifty]))/_xlfn.STDEV.P(Table2[1W Return vs Nifty])</f>
        <v>-8.0951755737188213E-2</v>
      </c>
      <c r="O531">
        <v>650.23</v>
      </c>
      <c r="P531">
        <v>656.05732789587103</v>
      </c>
      <c r="Q531">
        <v>712.25355622689801</v>
      </c>
      <c r="R531">
        <v>43.958085607060902</v>
      </c>
      <c r="S531" s="1">
        <f>(Table2[[#This Row],[Close Price]]-Table2[[#This Row],[20D EMA]])/Table2[[#This Row],[20D EMA]]</f>
        <v>-1.2195684603909483E-2</v>
      </c>
      <c r="T531" s="1">
        <f>(Table2[[#This Row],[Close Price]]-Table2[[#This Row],[50D EMA]])/Table2[[#This Row],[50D EMA]]</f>
        <v>-2.0969703882424473E-2</v>
      </c>
      <c r="U531" s="1">
        <f>(Table2[[#This Row],[Close Price]]-Table2[[#This Row],[200D EMA]])/Table2[[#This Row],[200D EMA]]</f>
        <v>-9.8214400778103533E-2</v>
      </c>
      <c r="V531">
        <v>0.453085505793272</v>
      </c>
      <c r="W531">
        <v>633.15</v>
      </c>
      <c r="X531">
        <v>643.70000000000005</v>
      </c>
      <c r="Y531">
        <v>633.15</v>
      </c>
      <c r="Z531">
        <v>643.70000000000005</v>
      </c>
      <c r="AA531">
        <v>627.4</v>
      </c>
      <c r="AB531">
        <v>695</v>
      </c>
      <c r="AC531" s="1">
        <f>(Table2[[#This Row],[Close Price]]/Table2[[#This Row],[Day Low]])-1</f>
        <v>1.4451551764984583E-2</v>
      </c>
      <c r="AD531" s="1">
        <f>(Table2[[#This Row],[Day High]]/Table2[[#This Row],[Close Price]])-1</f>
        <v>2.1796668223572624E-3</v>
      </c>
      <c r="AE531" s="1">
        <f>(Table2[[#This Row],[Close Price]]/Table2[[#This Row],[Current Week Low]])-1</f>
        <v>1.4451551764984583E-2</v>
      </c>
      <c r="AF531" s="1">
        <f>(Table2[[#This Row],[Current Week High]]/Table2[[#This Row],[Close Price]])-1</f>
        <v>2.1796668223572624E-3</v>
      </c>
      <c r="AG531" s="1">
        <f>(Table2[[#This Row],[Close Price]]/Table2[[#This Row],[Current Month Low]])-1</f>
        <v>2.3748804590372874E-2</v>
      </c>
      <c r="AH531" s="1">
        <f>(Table2[[#This Row],[Current Month High]]/Table2[[#This Row],[Close Price]])-1</f>
        <v>8.2048886813015809E-2</v>
      </c>
      <c r="AI531">
        <v>70.792464580414105</v>
      </c>
      <c r="AJ531">
        <v>12.832674571804899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-0.04</v>
      </c>
      <c r="AM531" t="s">
        <v>3214</v>
      </c>
      <c r="AN531">
        <v>-2.64</v>
      </c>
      <c r="AO531" t="s">
        <v>3214</v>
      </c>
      <c r="AP531">
        <v>0.13229113658338601</v>
      </c>
      <c r="AQ531">
        <f>(Table2[[#This Row],[Sharpe Ratio]]-AVERAGE(Table2[Sharpe Ratio]))/_xlfn.STDEV.P(Table2[Sharpe Ratio])</f>
        <v>0.84694075639600341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603</v>
      </c>
      <c r="AT531">
        <f>_xlfn.RANK.AVG(Table2[[#This Row],[6M Return vs Nifty Z-Score]],Table2[6M Return vs Nifty Z-Score])</f>
        <v>727</v>
      </c>
      <c r="AU531">
        <f>_xlfn.RANK.AVG(Table2[[#This Row],[Sharpe Ratio Z-Score]],Table2[Sharpe Ratio Z-Score])</f>
        <v>134</v>
      </c>
      <c r="AV531">
        <f>(Table2[[#This Row],[Rank 1Y]]+Table2[[#This Row],[Rank 6M]]+Table2[[#This Row],[Rank Sharpe]])/3</f>
        <v>488</v>
      </c>
    </row>
    <row r="532" spans="1:48" x14ac:dyDescent="0.3">
      <c r="A532" t="s">
        <v>81</v>
      </c>
      <c r="B532" t="s">
        <v>82</v>
      </c>
      <c r="C532" t="s">
        <v>3178</v>
      </c>
      <c r="D532" t="s">
        <v>83</v>
      </c>
      <c r="E532">
        <v>339207.90523620002</v>
      </c>
      <c r="F532">
        <v>3823.95</v>
      </c>
      <c r="G532">
        <v>-11.7925439134203</v>
      </c>
      <c r="H532">
        <f>(Table2[[#This Row],[1Y Return vs Nifty]]-AVERAGE(Table2[1Y Return vs Nifty]))/_xlfn.STDEV.P(Table2[1Y Return vs Nifty])</f>
        <v>-0.60574432646289589</v>
      </c>
      <c r="I532">
        <v>5.2343741134709196</v>
      </c>
      <c r="J532">
        <f>(Table2[[#This Row],[1M Return vs Nifty]]-AVERAGE(Table2[1M Return vs Nifty]))/_xlfn.STDEV.P(Table2[1M Return vs Nifty])</f>
        <v>0.5653211753916626</v>
      </c>
      <c r="K532">
        <v>-13.315858926140001</v>
      </c>
      <c r="L532">
        <f>(Table2[[#This Row],[6M Return vs Nifty]]-AVERAGE(Table2[6M Return vs Nifty]))/_xlfn.STDEV.P(Table2[6M Return vs Nifty])</f>
        <v>-0.74702569525786133</v>
      </c>
      <c r="M532">
        <v>0.94692666877387</v>
      </c>
      <c r="N532">
        <f>(Table2[[#This Row],[1W Return vs Nifty]]-AVERAGE(Table2[1W Return vs Nifty]))/_xlfn.STDEV.P(Table2[1W Return vs Nifty])</f>
        <v>0.10437194754087345</v>
      </c>
      <c r="O532">
        <v>3730.19</v>
      </c>
      <c r="P532">
        <v>3613.7247680621399</v>
      </c>
      <c r="Q532">
        <v>3467.7840261384099</v>
      </c>
      <c r="R532">
        <v>65.340470779197602</v>
      </c>
      <c r="S532" s="1">
        <f>(Table2[[#This Row],[Close Price]]-Table2[[#This Row],[20D EMA]])/Table2[[#This Row],[20D EMA]]</f>
        <v>2.5135448864534986E-2</v>
      </c>
      <c r="T532" s="1">
        <f>(Table2[[#This Row],[Close Price]]-Table2[[#This Row],[50D EMA]])/Table2[[#This Row],[50D EMA]]</f>
        <v>5.8174112703827524E-2</v>
      </c>
      <c r="U532" s="1">
        <f>(Table2[[#This Row],[Close Price]]-Table2[[#This Row],[200D EMA]])/Table2[[#This Row],[200D EMA]]</f>
        <v>0.10270708071119486</v>
      </c>
      <c r="V532">
        <v>0.77096708925584401</v>
      </c>
      <c r="W532">
        <v>3786</v>
      </c>
      <c r="X532">
        <v>3863.55</v>
      </c>
      <c r="Y532">
        <v>3786</v>
      </c>
      <c r="Z532">
        <v>3863.55</v>
      </c>
      <c r="AA532">
        <v>3552</v>
      </c>
      <c r="AB532">
        <v>3867</v>
      </c>
      <c r="AC532" s="1">
        <f>(Table2[[#This Row],[Close Price]]/Table2[[#This Row],[Day Low]])-1</f>
        <v>1.0023771790808267E-2</v>
      </c>
      <c r="AD532" s="1">
        <f>(Table2[[#This Row],[Day High]]/Table2[[#This Row],[Close Price]])-1</f>
        <v>1.0355783940689589E-2</v>
      </c>
      <c r="AE532" s="1">
        <f>(Table2[[#This Row],[Close Price]]/Table2[[#This Row],[Current Week Low]])-1</f>
        <v>1.0023771790808267E-2</v>
      </c>
      <c r="AF532" s="1">
        <f>(Table2[[#This Row],[Current Week High]]/Table2[[#This Row],[Close Price]])-1</f>
        <v>1.0355783940689589E-2</v>
      </c>
      <c r="AG532" s="1">
        <f>(Table2[[#This Row],[Close Price]]/Table2[[#This Row],[Current Month Low]])-1</f>
        <v>7.6562499999999867E-2</v>
      </c>
      <c r="AH532" s="1">
        <f>(Table2[[#This Row],[Current Month High]]/Table2[[#This Row],[Close Price]])-1</f>
        <v>1.1257992390067972E-2</v>
      </c>
      <c r="AI532">
        <v>1.64751108147334</v>
      </c>
      <c r="AJ532">
        <v>25.143586470963601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0.04</v>
      </c>
      <c r="AM532" t="s">
        <v>3215</v>
      </c>
      <c r="AN532">
        <v>1.59</v>
      </c>
      <c r="AO532" t="s">
        <v>3215</v>
      </c>
      <c r="AP532">
        <v>4.5859384218490999E-2</v>
      </c>
      <c r="AQ532">
        <f>(Table2[[#This Row],[Sharpe Ratio]]-AVERAGE(Table2[Sharpe Ratio]))/_xlfn.STDEV.P(Table2[Sharpe Ratio])</f>
        <v>-0.15016779076716807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-0.83324468955538933</v>
      </c>
      <c r="AS532">
        <f>_xlfn.RANK.AVG(Table2[[#This Row],[1Y Return vs Nifty Z-Score]],Table2[1Y Return vs Nifty Z-Score])</f>
        <v>516</v>
      </c>
      <c r="AT532">
        <f>_xlfn.RANK.AVG(Table2[[#This Row],[6M Return vs Nifty Z-Score]],Table2[6M Return vs Nifty Z-Score])</f>
        <v>572</v>
      </c>
      <c r="AU532">
        <f>_xlfn.RANK.AVG(Table2[[#This Row],[Sharpe Ratio Z-Score]],Table2[Sharpe Ratio Z-Score])</f>
        <v>379</v>
      </c>
      <c r="AV532">
        <f>(Table2[[#This Row],[Rank 1Y]]+Table2[[#This Row],[Rank 6M]]+Table2[[#This Row],[Rank Sharpe]])/3</f>
        <v>489</v>
      </c>
    </row>
    <row r="533" spans="1:48" x14ac:dyDescent="0.3">
      <c r="A533" t="s">
        <v>422</v>
      </c>
      <c r="B533" t="s">
        <v>423</v>
      </c>
      <c r="C533" t="s">
        <v>3168</v>
      </c>
      <c r="D533" t="s">
        <v>21</v>
      </c>
      <c r="E533">
        <v>56961.8805623199</v>
      </c>
      <c r="F533">
        <v>3010.4</v>
      </c>
      <c r="G533">
        <v>-4.9305000986971503</v>
      </c>
      <c r="H533">
        <f>(Table2[[#This Row],[1Y Return vs Nifty]]-AVERAGE(Table2[1Y Return vs Nifty]))/_xlfn.STDEV.P(Table2[1Y Return vs Nifty])</f>
        <v>-0.49056602669682708</v>
      </c>
      <c r="I533">
        <v>-3.4770198915850399</v>
      </c>
      <c r="J533">
        <f>(Table2[[#This Row],[1M Return vs Nifty]]-AVERAGE(Table2[1M Return vs Nifty]))/_xlfn.STDEV.P(Table2[1M Return vs Nifty])</f>
        <v>-0.24294100257859202</v>
      </c>
      <c r="K533">
        <v>6.6827198806416304</v>
      </c>
      <c r="L533">
        <f>(Table2[[#This Row],[6M Return vs Nifty]]-AVERAGE(Table2[6M Return vs Nifty]))/_xlfn.STDEV.P(Table2[6M Return vs Nifty])</f>
        <v>-0.12105059759305287</v>
      </c>
      <c r="M533">
        <v>1.49023840836859</v>
      </c>
      <c r="N533">
        <f>(Table2[[#This Row],[1W Return vs Nifty]]-AVERAGE(Table2[1W Return vs Nifty]))/_xlfn.STDEV.P(Table2[1W Return vs Nifty])</f>
        <v>0.21093869206555055</v>
      </c>
      <c r="O533">
        <v>3043.55</v>
      </c>
      <c r="P533">
        <v>2944.9083070978299</v>
      </c>
      <c r="Q533">
        <v>2641.1239462387498</v>
      </c>
      <c r="R533">
        <v>43.334468571120198</v>
      </c>
      <c r="S533" s="1">
        <f>(Table2[[#This Row],[Close Price]]-Table2[[#This Row],[20D EMA]])/Table2[[#This Row],[20D EMA]]</f>
        <v>-1.0891886119827205E-2</v>
      </c>
      <c r="T533" s="1">
        <f>(Table2[[#This Row],[Close Price]]-Table2[[#This Row],[50D EMA]])/Table2[[#This Row],[50D EMA]]</f>
        <v>2.2238958253580188E-2</v>
      </c>
      <c r="U533" s="1">
        <f>(Table2[[#This Row],[Close Price]]-Table2[[#This Row],[200D EMA]])/Table2[[#This Row],[200D EMA]]</f>
        <v>0.13981776746492336</v>
      </c>
      <c r="V533">
        <v>0.78387757357489396</v>
      </c>
      <c r="W533">
        <v>3002.05</v>
      </c>
      <c r="X533">
        <v>3081.8</v>
      </c>
      <c r="Y533">
        <v>3002.05</v>
      </c>
      <c r="Z533">
        <v>3081.8</v>
      </c>
      <c r="AA533">
        <v>2918.55</v>
      </c>
      <c r="AB533">
        <v>3187.8</v>
      </c>
      <c r="AC533" s="1">
        <f>(Table2[[#This Row],[Close Price]]/Table2[[#This Row],[Day Low]])-1</f>
        <v>2.7814326876633988E-3</v>
      </c>
      <c r="AD533" s="1">
        <f>(Table2[[#This Row],[Day High]]/Table2[[#This Row],[Close Price]])-1</f>
        <v>2.3717778368323117E-2</v>
      </c>
      <c r="AE533" s="1">
        <f>(Table2[[#This Row],[Close Price]]/Table2[[#This Row],[Current Week Low]])-1</f>
        <v>2.7814326876633988E-3</v>
      </c>
      <c r="AF533" s="1">
        <f>(Table2[[#This Row],[Current Week High]]/Table2[[#This Row],[Close Price]])-1</f>
        <v>2.3717778368323117E-2</v>
      </c>
      <c r="AG533" s="1">
        <f>(Table2[[#This Row],[Close Price]]/Table2[[#This Row],[Current Month Low]])-1</f>
        <v>3.1471107227904138E-2</v>
      </c>
      <c r="AH533" s="1">
        <f>(Table2[[#This Row],[Current Month High]]/Table2[[#This Row],[Close Price]])-1</f>
        <v>5.8929045973956873E-2</v>
      </c>
      <c r="AI533">
        <v>5.8929045973956802</v>
      </c>
      <c r="AJ533">
        <v>45.4932096080421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0.05</v>
      </c>
      <c r="AM533" t="s">
        <v>3215</v>
      </c>
      <c r="AN533">
        <v>-2.83</v>
      </c>
      <c r="AO533" t="s">
        <v>3214</v>
      </c>
      <c r="AP533">
        <v>-5.0523012138877998E-2</v>
      </c>
      <c r="AQ533">
        <f>(Table2[[#This Row],[Sharpe Ratio]]-AVERAGE(Table2[Sharpe Ratio]))/_xlfn.STDEV.P(Table2[Sharpe Ratio])</f>
        <v>-1.262070634044872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-1.9056895688477933</v>
      </c>
      <c r="AS533">
        <f>_xlfn.RANK.AVG(Table2[[#This Row],[1Y Return vs Nifty Z-Score]],Table2[1Y Return vs Nifty Z-Score])</f>
        <v>462</v>
      </c>
      <c r="AT533">
        <f>_xlfn.RANK.AVG(Table2[[#This Row],[6M Return vs Nifty Z-Score]],Table2[6M Return vs Nifty Z-Score])</f>
        <v>353</v>
      </c>
      <c r="AU533">
        <f>_xlfn.RANK.AVG(Table2[[#This Row],[Sharpe Ratio Z-Score]],Table2[Sharpe Ratio Z-Score])</f>
        <v>654</v>
      </c>
      <c r="AV533">
        <f>(Table2[[#This Row],[Rank 1Y]]+Table2[[#This Row],[Rank 6M]]+Table2[[#This Row],[Rank Sharpe]])/3</f>
        <v>489.66666666666669</v>
      </c>
    </row>
    <row r="534" spans="1:48" x14ac:dyDescent="0.3">
      <c r="A534" t="s">
        <v>1786</v>
      </c>
      <c r="B534" t="s">
        <v>1787</v>
      </c>
      <c r="C534" t="s">
        <v>3172</v>
      </c>
      <c r="D534" t="s">
        <v>46</v>
      </c>
      <c r="E534">
        <v>4601.5066988999997</v>
      </c>
      <c r="F534">
        <v>57</v>
      </c>
      <c r="G534">
        <v>-20.751571293048301</v>
      </c>
      <c r="H534">
        <f>(Table2[[#This Row],[1Y Return vs Nifty]]-AVERAGE(Table2[1Y Return vs Nifty]))/_xlfn.STDEV.P(Table2[1Y Return vs Nifty])</f>
        <v>-0.75612015748414452</v>
      </c>
      <c r="I534">
        <v>2.7597553242586699</v>
      </c>
      <c r="J534">
        <f>(Table2[[#This Row],[1M Return vs Nifty]]-AVERAGE(Table2[1M Return vs Nifty]))/_xlfn.STDEV.P(Table2[1M Return vs Nifty])</f>
        <v>0.33572063487496046</v>
      </c>
      <c r="K534">
        <v>-21.0769078969929</v>
      </c>
      <c r="L534">
        <f>(Table2[[#This Row],[6M Return vs Nifty]]-AVERAGE(Table2[6M Return vs Nifty]))/_xlfn.STDEV.P(Table2[6M Return vs Nifty])</f>
        <v>-0.98995412704540175</v>
      </c>
      <c r="M534">
        <v>-3.14666223040861</v>
      </c>
      <c r="N534">
        <f>(Table2[[#This Row],[1W Return vs Nifty]]-AVERAGE(Table2[1W Return vs Nifty]))/_xlfn.STDEV.P(Table2[1W Return vs Nifty])</f>
        <v>-0.69855648307548734</v>
      </c>
      <c r="O534">
        <v>59.92</v>
      </c>
      <c r="P534">
        <v>58.332022863680201</v>
      </c>
      <c r="Q534">
        <v>57.6636375928341</v>
      </c>
      <c r="R534">
        <v>40.612356664888402</v>
      </c>
      <c r="S534" s="1">
        <f>(Table2[[#This Row],[Close Price]]-Table2[[#This Row],[20D EMA]])/Table2[[#This Row],[20D EMA]]</f>
        <v>-4.8731642189586144E-2</v>
      </c>
      <c r="T534" s="1">
        <f>(Table2[[#This Row],[Close Price]]-Table2[[#This Row],[50D EMA]])/Table2[[#This Row],[50D EMA]]</f>
        <v>-2.2835190660078598E-2</v>
      </c>
      <c r="U534" s="1">
        <f>(Table2[[#This Row],[Close Price]]-Table2[[#This Row],[200D EMA]])/Table2[[#This Row],[200D EMA]]</f>
        <v>-1.1508770874291328E-2</v>
      </c>
      <c r="V534">
        <v>0.78631151970480995</v>
      </c>
      <c r="W534">
        <v>56.5</v>
      </c>
      <c r="X534">
        <v>57.8</v>
      </c>
      <c r="Y534">
        <v>56.8</v>
      </c>
      <c r="Z534">
        <v>58.11</v>
      </c>
      <c r="AA534">
        <v>56.8</v>
      </c>
      <c r="AB534">
        <v>58.11</v>
      </c>
      <c r="AC534" s="1">
        <f>(Table2[[#This Row],[Close Price]]/Table2[[#This Row],[Day Low]])-1</f>
        <v>8.8495575221239076E-3</v>
      </c>
      <c r="AD534" s="1">
        <f>(Table2[[#This Row],[Day High]]/Table2[[#This Row],[Close Price]])-1</f>
        <v>1.4035087719298289E-2</v>
      </c>
      <c r="AE534" s="1">
        <f>(Table2[[#This Row],[Close Price]]/Table2[[#This Row],[Current Week Low]])-1</f>
        <v>3.5211267605634866E-3</v>
      </c>
      <c r="AF534" s="1">
        <f>(Table2[[#This Row],[Current Week High]]/Table2[[#This Row],[Close Price]])-1</f>
        <v>1.947368421052631E-2</v>
      </c>
      <c r="AG534" s="1">
        <f>(Table2[[#This Row],[Close Price]]/Table2[[#This Row],[Current Month Low]])-1</f>
        <v>3.5211267605634866E-3</v>
      </c>
      <c r="AH534" s="1">
        <f>(Table2[[#This Row],[Current Month High]]/Table2[[#This Row],[Close Price]])-1</f>
        <v>1.947368421052631E-2</v>
      </c>
      <c r="AI534">
        <v>38.5964912280701</v>
      </c>
      <c r="AJ534">
        <v>35.552913198573101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-0.11</v>
      </c>
      <c r="AM534" t="s">
        <v>3214</v>
      </c>
      <c r="AN534">
        <v>-0.4</v>
      </c>
      <c r="AO534" t="s">
        <v>3214</v>
      </c>
      <c r="AP534">
        <v>8.6338871110128002E-2</v>
      </c>
      <c r="AQ534">
        <f>(Table2[[#This Row],[Sharpe Ratio]]-AVERAGE(Table2[Sharpe Ratio]))/_xlfn.STDEV.P(Table2[Sharpe Ratio])</f>
        <v>0.31681848753978858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-1.7920916451902846</v>
      </c>
      <c r="AS534">
        <f>_xlfn.RANK.AVG(Table2[[#This Row],[1Y Return vs Nifty Z-Score]],Table2[1Y Return vs Nifty Z-Score])</f>
        <v>573</v>
      </c>
      <c r="AT534">
        <f>_xlfn.RANK.AVG(Table2[[#This Row],[6M Return vs Nifty Z-Score]],Table2[6M Return vs Nifty Z-Score])</f>
        <v>644</v>
      </c>
      <c r="AU534">
        <f>_xlfn.RANK.AVG(Table2[[#This Row],[Sharpe Ratio Z-Score]],Table2[Sharpe Ratio Z-Score])</f>
        <v>259</v>
      </c>
      <c r="AV534">
        <f>(Table2[[#This Row],[Rank 1Y]]+Table2[[#This Row],[Rank 6M]]+Table2[[#This Row],[Rank Sharpe]])/3</f>
        <v>492</v>
      </c>
    </row>
    <row r="535" spans="1:48" x14ac:dyDescent="0.3">
      <c r="A535" t="s">
        <v>1521</v>
      </c>
      <c r="B535" t="s">
        <v>1522</v>
      </c>
      <c r="C535" t="s">
        <v>613</v>
      </c>
      <c r="D535" t="s">
        <v>613</v>
      </c>
      <c r="E535">
        <v>6912.9407899999997</v>
      </c>
      <c r="F535">
        <v>344.75</v>
      </c>
      <c r="G535">
        <v>-42.313954043443303</v>
      </c>
      <c r="H535">
        <f>(Table2[[#This Row],[1Y Return vs Nifty]]-AVERAGE(Table2[1Y Return vs Nifty]))/_xlfn.STDEV.P(Table2[1Y Return vs Nifty])</f>
        <v>-1.118041277656401</v>
      </c>
      <c r="I535">
        <v>-10.6997773746518</v>
      </c>
      <c r="J535">
        <f>(Table2[[#This Row],[1M Return vs Nifty]]-AVERAGE(Table2[1M Return vs Nifty]))/_xlfn.STDEV.P(Table2[1M Return vs Nifty])</f>
        <v>-0.91308423003751282</v>
      </c>
      <c r="K535">
        <v>-12.122356027793201</v>
      </c>
      <c r="L535">
        <f>(Table2[[#This Row],[6M Return vs Nifty]]-AVERAGE(Table2[6M Return vs Nifty]))/_xlfn.STDEV.P(Table2[6M Return vs Nifty])</f>
        <v>-0.70966788595680619</v>
      </c>
      <c r="M535">
        <v>-5.0306263532506801</v>
      </c>
      <c r="N535">
        <f>(Table2[[#This Row],[1W Return vs Nifty]]-AVERAGE(Table2[1W Return vs Nifty]))/_xlfn.STDEV.P(Table2[1W Return vs Nifty])</f>
        <v>-1.0680826845934774</v>
      </c>
      <c r="O535">
        <v>341.72</v>
      </c>
      <c r="P535">
        <v>357.63941491430103</v>
      </c>
      <c r="Q535">
        <v>349.70487890231402</v>
      </c>
      <c r="R535">
        <v>39.985317608030897</v>
      </c>
      <c r="S535" s="1">
        <f>(Table2[[#This Row],[Close Price]]-Table2[[#This Row],[20D EMA]])/Table2[[#This Row],[20D EMA]]</f>
        <v>8.8669085801239972E-3</v>
      </c>
      <c r="T535" s="1">
        <f>(Table2[[#This Row],[Close Price]]-Table2[[#This Row],[50D EMA]])/Table2[[#This Row],[50D EMA]]</f>
        <v>-3.6040252770768125E-2</v>
      </c>
      <c r="U535" s="1">
        <f>(Table2[[#This Row],[Close Price]]-Table2[[#This Row],[200D EMA]])/Table2[[#This Row],[200D EMA]]</f>
        <v>-1.4168743993126013E-2</v>
      </c>
      <c r="V535">
        <v>1.4282360779260901</v>
      </c>
      <c r="W535">
        <v>342.3</v>
      </c>
      <c r="X535">
        <v>350</v>
      </c>
      <c r="Y535">
        <v>339.85</v>
      </c>
      <c r="Z535">
        <v>356.5</v>
      </c>
      <c r="AA535">
        <v>339.85</v>
      </c>
      <c r="AB535">
        <v>356.5</v>
      </c>
      <c r="AC535" s="1">
        <f>(Table2[[#This Row],[Close Price]]/Table2[[#This Row],[Day Low]])-1</f>
        <v>7.1574642126788213E-3</v>
      </c>
      <c r="AD535" s="1">
        <f>(Table2[[#This Row],[Day High]]/Table2[[#This Row],[Close Price]])-1</f>
        <v>1.5228426395939021E-2</v>
      </c>
      <c r="AE535" s="1">
        <f>(Table2[[#This Row],[Close Price]]/Table2[[#This Row],[Current Week Low]])-1</f>
        <v>1.441812564366618E-2</v>
      </c>
      <c r="AF535" s="1">
        <f>(Table2[[#This Row],[Current Week High]]/Table2[[#This Row],[Close Price]])-1</f>
        <v>3.4082668600435184E-2</v>
      </c>
      <c r="AG535" s="1">
        <f>(Table2[[#This Row],[Close Price]]/Table2[[#This Row],[Current Month Low]])-1</f>
        <v>1.441812564366618E-2</v>
      </c>
      <c r="AH535" s="1">
        <f>(Table2[[#This Row],[Current Month High]]/Table2[[#This Row],[Close Price]])-1</f>
        <v>3.4082668600435184E-2</v>
      </c>
      <c r="AI535">
        <v>26.744017403915802</v>
      </c>
      <c r="AJ535">
        <v>28.758169934640499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</v>
      </c>
      <c r="AM535" t="s">
        <v>3214</v>
      </c>
      <c r="AN535">
        <v>-5.79</v>
      </c>
      <c r="AO535" t="s">
        <v>3214</v>
      </c>
      <c r="AP535">
        <v>9.5834893299009002E-2</v>
      </c>
      <c r="AQ535">
        <f>(Table2[[#This Row],[Sharpe Ratio]]-AVERAGE(Table2[Sharpe Ratio]))/_xlfn.STDEV.P(Table2[Sharpe Ratio])</f>
        <v>0.42636809899056966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682</v>
      </c>
      <c r="AT535">
        <f>_xlfn.RANK.AVG(Table2[[#This Row],[6M Return vs Nifty Z-Score]],Table2[6M Return vs Nifty Z-Score])</f>
        <v>564</v>
      </c>
      <c r="AU535">
        <f>_xlfn.RANK.AVG(Table2[[#This Row],[Sharpe Ratio Z-Score]],Table2[Sharpe Ratio Z-Score])</f>
        <v>233</v>
      </c>
      <c r="AV535">
        <f>(Table2[[#This Row],[Rank 1Y]]+Table2[[#This Row],[Rank 6M]]+Table2[[#This Row],[Rank Sharpe]])/3</f>
        <v>493</v>
      </c>
    </row>
    <row r="536" spans="1:48" x14ac:dyDescent="0.3">
      <c r="A536" t="s">
        <v>41</v>
      </c>
      <c r="B536" t="s">
        <v>42</v>
      </c>
      <c r="C536" t="s">
        <v>3169</v>
      </c>
      <c r="D536" t="s">
        <v>43</v>
      </c>
      <c r="E536">
        <v>636895.64350219502</v>
      </c>
      <c r="F536">
        <v>1006.95</v>
      </c>
      <c r="G536">
        <v>24.6004278103206</v>
      </c>
      <c r="H536">
        <f>(Table2[[#This Row],[1Y Return vs Nifty]]-AVERAGE(Table2[1Y Return vs Nifty]))/_xlfn.STDEV.P(Table2[1Y Return vs Nifty])</f>
        <v>5.1058400110424278E-3</v>
      </c>
      <c r="I536">
        <v>-6.7860401490949398</v>
      </c>
      <c r="J536">
        <f>(Table2[[#This Row],[1M Return vs Nifty]]-AVERAGE(Table2[1M Return vs Nifty]))/_xlfn.STDEV.P(Table2[1M Return vs Nifty])</f>
        <v>-0.54995913523685247</v>
      </c>
      <c r="K536">
        <v>-11.8591649611467</v>
      </c>
      <c r="L536">
        <f>(Table2[[#This Row],[6M Return vs Nifty]]-AVERAGE(Table2[6M Return vs Nifty]))/_xlfn.STDEV.P(Table2[6M Return vs Nifty])</f>
        <v>-0.70142974787508006</v>
      </c>
      <c r="M536">
        <v>1.3608463873816701</v>
      </c>
      <c r="N536">
        <f>(Table2[[#This Row],[1W Return vs Nifty]]-AVERAGE(Table2[1W Return vs Nifty]))/_xlfn.STDEV.P(Table2[1W Return vs Nifty])</f>
        <v>0.18555936480431653</v>
      </c>
      <c r="O536">
        <v>1031.23</v>
      </c>
      <c r="P536">
        <v>1046.33382996712</v>
      </c>
      <c r="Q536">
        <v>969.75405609813697</v>
      </c>
      <c r="R536">
        <v>36.750984935839398</v>
      </c>
      <c r="S536" s="1">
        <f>(Table2[[#This Row],[Close Price]]-Table2[[#This Row],[20D EMA]])/Table2[[#This Row],[20D EMA]]</f>
        <v>-2.3544699048708796E-2</v>
      </c>
      <c r="T536" s="1">
        <f>(Table2[[#This Row],[Close Price]]-Table2[[#This Row],[50D EMA]])/Table2[[#This Row],[50D EMA]]</f>
        <v>-3.7639832373916014E-2</v>
      </c>
      <c r="U536" s="1">
        <f>(Table2[[#This Row],[Close Price]]-Table2[[#This Row],[200D EMA]])/Table2[[#This Row],[200D EMA]]</f>
        <v>3.8356059114125457E-2</v>
      </c>
      <c r="V536">
        <v>0.41927570847895101</v>
      </c>
      <c r="W536">
        <v>1003.1</v>
      </c>
      <c r="X536">
        <v>1022</v>
      </c>
      <c r="Y536">
        <v>1003.1</v>
      </c>
      <c r="Z536">
        <v>1022</v>
      </c>
      <c r="AA536">
        <v>991</v>
      </c>
      <c r="AB536">
        <v>1079.95</v>
      </c>
      <c r="AC536" s="1">
        <f>(Table2[[#This Row],[Close Price]]/Table2[[#This Row],[Day Low]])-1</f>
        <v>3.8381018841591175E-3</v>
      </c>
      <c r="AD536" s="1">
        <f>(Table2[[#This Row],[Day High]]/Table2[[#This Row],[Close Price]])-1</f>
        <v>1.4946124435175401E-2</v>
      </c>
      <c r="AE536" s="1">
        <f>(Table2[[#This Row],[Close Price]]/Table2[[#This Row],[Current Week Low]])-1</f>
        <v>3.8381018841591175E-3</v>
      </c>
      <c r="AF536" s="1">
        <f>(Table2[[#This Row],[Current Week High]]/Table2[[#This Row],[Close Price]])-1</f>
        <v>1.4946124435175401E-2</v>
      </c>
      <c r="AG536" s="1">
        <f>(Table2[[#This Row],[Close Price]]/Table2[[#This Row],[Current Month Low]])-1</f>
        <v>1.6094853683148447E-2</v>
      </c>
      <c r="AH536" s="1">
        <f>(Table2[[#This Row],[Current Month High]]/Table2[[#This Row],[Close Price]])-1</f>
        <v>7.2496151745369719E-2</v>
      </c>
      <c r="AI536">
        <v>21.356571825810601</v>
      </c>
      <c r="AJ536">
        <v>68.569515359504393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-0.08</v>
      </c>
      <c r="AM536" t="s">
        <v>3214</v>
      </c>
      <c r="AN536">
        <v>-2.39</v>
      </c>
      <c r="AO536" t="s">
        <v>3214</v>
      </c>
      <c r="AP536">
        <v>-2.9658641660131001E-2</v>
      </c>
      <c r="AQ536">
        <f>(Table2[[#This Row],[Sharpe Ratio]]-AVERAGE(Table2[Sharpe Ratio]))/_xlfn.STDEV.P(Table2[Sharpe Ratio])</f>
        <v>-1.0213715672515979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303</v>
      </c>
      <c r="AT536">
        <f>_xlfn.RANK.AVG(Table2[[#This Row],[6M Return vs Nifty Z-Score]],Table2[6M Return vs Nifty Z-Score])</f>
        <v>560</v>
      </c>
      <c r="AU536">
        <f>_xlfn.RANK.AVG(Table2[[#This Row],[Sharpe Ratio Z-Score]],Table2[Sharpe Ratio Z-Score])</f>
        <v>618</v>
      </c>
      <c r="AV536">
        <f>(Table2[[#This Row],[Rank 1Y]]+Table2[[#This Row],[Rank 6M]]+Table2[[#This Row],[Rank Sharpe]])/3</f>
        <v>493.66666666666669</v>
      </c>
    </row>
    <row r="537" spans="1:48" x14ac:dyDescent="0.3">
      <c r="A537" t="s">
        <v>416</v>
      </c>
      <c r="B537" t="s">
        <v>417</v>
      </c>
      <c r="C537" t="s">
        <v>3169</v>
      </c>
      <c r="D537" t="s">
        <v>34</v>
      </c>
      <c r="E537">
        <v>57675.542241023999</v>
      </c>
      <c r="F537">
        <v>48.24</v>
      </c>
      <c r="G537">
        <v>-23.632300261969501</v>
      </c>
      <c r="H537">
        <f>(Table2[[#This Row],[1Y Return vs Nifty]]-AVERAGE(Table2[1Y Return vs Nifty]))/_xlfn.STDEV.P(Table2[1Y Return vs Nifty])</f>
        <v>-0.80447272906279021</v>
      </c>
      <c r="I537">
        <v>-7.0206907016492899</v>
      </c>
      <c r="J537">
        <f>(Table2[[#This Row],[1M Return vs Nifty]]-AVERAGE(Table2[1M Return vs Nifty]))/_xlfn.STDEV.P(Table2[1M Return vs Nifty])</f>
        <v>-0.57173052642400646</v>
      </c>
      <c r="K537">
        <v>-28.133736176267501</v>
      </c>
      <c r="L537">
        <f>(Table2[[#This Row],[6M Return vs Nifty]]-AVERAGE(Table2[6M Return vs Nifty]))/_xlfn.STDEV.P(Table2[6M Return vs Nifty])</f>
        <v>-1.210839761669835</v>
      </c>
      <c r="M537">
        <v>1.17492859450929</v>
      </c>
      <c r="N537">
        <f>(Table2[[#This Row],[1W Return vs Nifty]]-AVERAGE(Table2[1W Return vs Nifty]))/_xlfn.STDEV.P(Table2[1W Return vs Nifty])</f>
        <v>0.14909290827164179</v>
      </c>
      <c r="O537">
        <v>49.25</v>
      </c>
      <c r="P537">
        <v>50.852735970368798</v>
      </c>
      <c r="Q537">
        <v>49.690658336627799</v>
      </c>
      <c r="R537">
        <v>41.399730704230102</v>
      </c>
      <c r="S537" s="1">
        <f>(Table2[[#This Row],[Close Price]]-Table2[[#This Row],[20D EMA]])/Table2[[#This Row],[20D EMA]]</f>
        <v>-2.0507614213197928E-2</v>
      </c>
      <c r="T537" s="1">
        <f>(Table2[[#This Row],[Close Price]]-Table2[[#This Row],[50D EMA]])/Table2[[#This Row],[50D EMA]]</f>
        <v>-5.1378473950569777E-2</v>
      </c>
      <c r="U537" s="1">
        <f>(Table2[[#This Row],[Close Price]]-Table2[[#This Row],[200D EMA]])/Table2[[#This Row],[200D EMA]]</f>
        <v>-2.9193783805405785E-2</v>
      </c>
      <c r="V537">
        <v>0.57582840008934499</v>
      </c>
      <c r="W537">
        <v>48</v>
      </c>
      <c r="X537">
        <v>48.88</v>
      </c>
      <c r="Y537">
        <v>48</v>
      </c>
      <c r="Z537">
        <v>48.88</v>
      </c>
      <c r="AA537">
        <v>47.01</v>
      </c>
      <c r="AB537">
        <v>51.39</v>
      </c>
      <c r="AC537" s="1">
        <f>(Table2[[#This Row],[Close Price]]/Table2[[#This Row],[Day Low]])-1</f>
        <v>5.0000000000001155E-3</v>
      </c>
      <c r="AD537" s="1">
        <f>(Table2[[#This Row],[Day High]]/Table2[[#This Row],[Close Price]])-1</f>
        <v>1.3266998341625147E-2</v>
      </c>
      <c r="AE537" s="1">
        <f>(Table2[[#This Row],[Close Price]]/Table2[[#This Row],[Current Week Low]])-1</f>
        <v>5.0000000000001155E-3</v>
      </c>
      <c r="AF537" s="1">
        <f>(Table2[[#This Row],[Current Week High]]/Table2[[#This Row],[Close Price]])-1</f>
        <v>1.3266998341625147E-2</v>
      </c>
      <c r="AG537" s="1">
        <f>(Table2[[#This Row],[Close Price]]/Table2[[#This Row],[Current Month Low]])-1</f>
        <v>2.6164645820038412E-2</v>
      </c>
      <c r="AH537" s="1">
        <f>(Table2[[#This Row],[Current Month High]]/Table2[[#This Row],[Close Price]])-1</f>
        <v>6.5298507462686617E-2</v>
      </c>
      <c r="AI537">
        <v>46.455223880597003</v>
      </c>
      <c r="AJ537">
        <v>38.820143884892097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3214</v>
      </c>
      <c r="AN537">
        <v>-0.6</v>
      </c>
      <c r="AO537" t="s">
        <v>3214</v>
      </c>
      <c r="AP537">
        <v>0.106989821724844</v>
      </c>
      <c r="AQ537">
        <f>(Table2[[#This Row],[Sharpe Ratio]]-AVERAGE(Table2[Sharpe Ratio]))/_xlfn.STDEV.P(Table2[Sharpe Ratio])</f>
        <v>0.55505546413198348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590</v>
      </c>
      <c r="AT537">
        <f>_xlfn.RANK.AVG(Table2[[#This Row],[6M Return vs Nifty Z-Score]],Table2[6M Return vs Nifty Z-Score])</f>
        <v>683</v>
      </c>
      <c r="AU537">
        <f>_xlfn.RANK.AVG(Table2[[#This Row],[Sharpe Ratio Z-Score]],Table2[Sharpe Ratio Z-Score])</f>
        <v>209</v>
      </c>
      <c r="AV537">
        <f>(Table2[[#This Row],[Rank 1Y]]+Table2[[#This Row],[Rank 6M]]+Table2[[#This Row],[Rank Sharpe]])/3</f>
        <v>494</v>
      </c>
    </row>
    <row r="538" spans="1:48" x14ac:dyDescent="0.3">
      <c r="A538" t="s">
        <v>1034</v>
      </c>
      <c r="B538" t="s">
        <v>1035</v>
      </c>
      <c r="C538" t="s">
        <v>613</v>
      </c>
      <c r="D538" t="s">
        <v>613</v>
      </c>
      <c r="E538">
        <v>13689.535032</v>
      </c>
      <c r="F538">
        <v>473.4</v>
      </c>
      <c r="G538">
        <v>-5.3760637849663802</v>
      </c>
      <c r="H538">
        <f>(Table2[[#This Row],[1Y Return vs Nifty]]-AVERAGE(Table2[1Y Return vs Nifty]))/_xlfn.STDEV.P(Table2[1Y Return vs Nifty])</f>
        <v>-0.49804474137828714</v>
      </c>
      <c r="I538">
        <v>-10.070381150787799</v>
      </c>
      <c r="J538">
        <f>(Table2[[#This Row],[1M Return vs Nifty]]-AVERAGE(Table2[1M Return vs Nifty]))/_xlfn.STDEV.P(Table2[1M Return vs Nifty])</f>
        <v>-0.85468747259417821</v>
      </c>
      <c r="K538">
        <v>-8.2573323055623895</v>
      </c>
      <c r="L538">
        <f>(Table2[[#This Row],[6M Return vs Nifty]]-AVERAGE(Table2[6M Return vs Nifty]))/_xlfn.STDEV.P(Table2[6M Return vs Nifty])</f>
        <v>-0.58868885912816982</v>
      </c>
      <c r="M538">
        <v>-2.4953478081309801</v>
      </c>
      <c r="N538">
        <f>(Table2[[#This Row],[1W Return vs Nifty]]-AVERAGE(Table2[1W Return vs Nifty]))/_xlfn.STDEV.P(Table2[1W Return vs Nifty])</f>
        <v>-0.57080577830354073</v>
      </c>
      <c r="O538">
        <v>483.67</v>
      </c>
      <c r="P538">
        <v>491.84860304991099</v>
      </c>
      <c r="Q538">
        <v>460.46376607023001</v>
      </c>
      <c r="R538">
        <v>40.019281771586698</v>
      </c>
      <c r="S538" s="1">
        <f>(Table2[[#This Row],[Close Price]]-Table2[[#This Row],[20D EMA]])/Table2[[#This Row],[20D EMA]]</f>
        <v>-2.1233485641036325E-2</v>
      </c>
      <c r="T538" s="1">
        <f>(Table2[[#This Row],[Close Price]]-Table2[[#This Row],[50D EMA]])/Table2[[#This Row],[50D EMA]]</f>
        <v>-3.7508702750221938E-2</v>
      </c>
      <c r="U538" s="1">
        <f>(Table2[[#This Row],[Close Price]]-Table2[[#This Row],[200D EMA]])/Table2[[#This Row],[200D EMA]]</f>
        <v>2.8093923741649918E-2</v>
      </c>
      <c r="V538">
        <v>0.40171926957239401</v>
      </c>
      <c r="W538">
        <v>468</v>
      </c>
      <c r="X538">
        <v>479.85</v>
      </c>
      <c r="Y538">
        <v>468</v>
      </c>
      <c r="Z538">
        <v>479.85</v>
      </c>
      <c r="AA538">
        <v>464</v>
      </c>
      <c r="AB538">
        <v>515</v>
      </c>
      <c r="AC538" s="1">
        <f>(Table2[[#This Row],[Close Price]]/Table2[[#This Row],[Day Low]])-1</f>
        <v>1.1538461538461497E-2</v>
      </c>
      <c r="AD538" s="1">
        <f>(Table2[[#This Row],[Day High]]/Table2[[#This Row],[Close Price]])-1</f>
        <v>1.3624841571609814E-2</v>
      </c>
      <c r="AE538" s="1">
        <f>(Table2[[#This Row],[Close Price]]/Table2[[#This Row],[Current Week Low]])-1</f>
        <v>1.1538461538461497E-2</v>
      </c>
      <c r="AF538" s="1">
        <f>(Table2[[#This Row],[Current Week High]]/Table2[[#This Row],[Close Price]])-1</f>
        <v>1.3624841571609814E-2</v>
      </c>
      <c r="AG538" s="1">
        <f>(Table2[[#This Row],[Close Price]]/Table2[[#This Row],[Current Month Low]])-1</f>
        <v>2.0258620689655116E-2</v>
      </c>
      <c r="AH538" s="1">
        <f>(Table2[[#This Row],[Current Month High]]/Table2[[#This Row],[Close Price]])-1</f>
        <v>8.7874947190536679E-2</v>
      </c>
      <c r="AI538">
        <v>25.052809463455802</v>
      </c>
      <c r="AJ538">
        <v>39.852289512555302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</v>
      </c>
      <c r="AM538" t="s">
        <v>3214</v>
      </c>
      <c r="AN538">
        <v>-5.23</v>
      </c>
      <c r="AO538" t="s">
        <v>3214</v>
      </c>
      <c r="AP538">
        <v>4.5151642046490003E-3</v>
      </c>
      <c r="AQ538">
        <f>(Table2[[#This Row],[Sharpe Ratio]]-AVERAGE(Table2[Sharpe Ratio]))/_xlfn.STDEV.P(Table2[Sharpe Ratio])</f>
        <v>-0.62712994904385566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467</v>
      </c>
      <c r="AT538">
        <f>_xlfn.RANK.AVG(Table2[[#This Row],[6M Return vs Nifty Z-Score]],Table2[6M Return vs Nifty Z-Score])</f>
        <v>524</v>
      </c>
      <c r="AU538">
        <f>_xlfn.RANK.AVG(Table2[[#This Row],[Sharpe Ratio Z-Score]],Table2[Sharpe Ratio Z-Score])</f>
        <v>491</v>
      </c>
      <c r="AV538">
        <f>(Table2[[#This Row],[Rank 1Y]]+Table2[[#This Row],[Rank 6M]]+Table2[[#This Row],[Rank Sharpe]])/3</f>
        <v>494</v>
      </c>
    </row>
    <row r="539" spans="1:48" x14ac:dyDescent="0.3">
      <c r="A539" t="s">
        <v>1100</v>
      </c>
      <c r="B539" t="s">
        <v>1101</v>
      </c>
      <c r="C539" t="s">
        <v>3169</v>
      </c>
      <c r="D539" t="s">
        <v>24</v>
      </c>
      <c r="E539">
        <v>12141.834522272</v>
      </c>
      <c r="F539">
        <v>163.93</v>
      </c>
      <c r="G539">
        <v>-1.53419403703617</v>
      </c>
      <c r="H539">
        <f>(Table2[[#This Row],[1Y Return vs Nifty]]-AVERAGE(Table2[1Y Return vs Nifty]))/_xlfn.STDEV.P(Table2[1Y Return vs Nifty])</f>
        <v>-0.43355957669019929</v>
      </c>
      <c r="I539">
        <v>-5.3256392209736001</v>
      </c>
      <c r="J539">
        <f>(Table2[[#This Row],[1M Return vs Nifty]]-AVERAGE(Table2[1M Return vs Nifty]))/_xlfn.STDEV.P(Table2[1M Return vs Nifty])</f>
        <v>-0.41445994484458493</v>
      </c>
      <c r="K539">
        <v>1.6141772564318799</v>
      </c>
      <c r="L539">
        <f>(Table2[[#This Row],[6M Return vs Nifty]]-AVERAGE(Table2[6M Return vs Nifty]))/_xlfn.STDEV.P(Table2[6M Return vs Nifty])</f>
        <v>-0.27970094444330179</v>
      </c>
      <c r="M539">
        <v>-2.0977625724137301</v>
      </c>
      <c r="N539">
        <f>(Table2[[#This Row],[1W Return vs Nifty]]-AVERAGE(Table2[1W Return vs Nifty]))/_xlfn.STDEV.P(Table2[1W Return vs Nifty])</f>
        <v>-0.49282225401402535</v>
      </c>
      <c r="O539">
        <v>167.07</v>
      </c>
      <c r="P539">
        <v>165.785284052073</v>
      </c>
      <c r="Q539">
        <v>155.49765481031801</v>
      </c>
      <c r="R539">
        <v>34.998816167033198</v>
      </c>
      <c r="S539" s="1">
        <f>(Table2[[#This Row],[Close Price]]-Table2[[#This Row],[20D EMA]])/Table2[[#This Row],[20D EMA]]</f>
        <v>-1.879451726821085E-2</v>
      </c>
      <c r="T539" s="1">
        <f>(Table2[[#This Row],[Close Price]]-Table2[[#This Row],[50D EMA]])/Table2[[#This Row],[50D EMA]]</f>
        <v>-1.11908850214368E-2</v>
      </c>
      <c r="U539" s="1">
        <f>(Table2[[#This Row],[Close Price]]-Table2[[#This Row],[200D EMA]])/Table2[[#This Row],[200D EMA]]</f>
        <v>5.4228118102283236E-2</v>
      </c>
      <c r="V539">
        <v>0.73045724598709205</v>
      </c>
      <c r="W539">
        <v>162.80000000000001</v>
      </c>
      <c r="X539">
        <v>165.99</v>
      </c>
      <c r="Y539">
        <v>162.80000000000001</v>
      </c>
      <c r="Z539">
        <v>165.99</v>
      </c>
      <c r="AA539">
        <v>162.80000000000001</v>
      </c>
      <c r="AB539">
        <v>174.33</v>
      </c>
      <c r="AC539" s="1">
        <f>(Table2[[#This Row],[Close Price]]/Table2[[#This Row],[Day Low]])-1</f>
        <v>6.9410319410319055E-3</v>
      </c>
      <c r="AD539" s="1">
        <f>(Table2[[#This Row],[Day High]]/Table2[[#This Row],[Close Price]])-1</f>
        <v>1.25663392911608E-2</v>
      </c>
      <c r="AE539" s="1">
        <f>(Table2[[#This Row],[Close Price]]/Table2[[#This Row],[Current Week Low]])-1</f>
        <v>6.9410319410319055E-3</v>
      </c>
      <c r="AF539" s="1">
        <f>(Table2[[#This Row],[Current Week High]]/Table2[[#This Row],[Close Price]])-1</f>
        <v>1.25663392911608E-2</v>
      </c>
      <c r="AG539" s="1">
        <f>(Table2[[#This Row],[Close Price]]/Table2[[#This Row],[Current Month Low]])-1</f>
        <v>6.9410319410319055E-3</v>
      </c>
      <c r="AH539" s="1">
        <f>(Table2[[#This Row],[Current Month High]]/Table2[[#This Row],[Close Price]])-1</f>
        <v>6.3441712926249005E-2</v>
      </c>
      <c r="AI539">
        <v>7.8631123040322004</v>
      </c>
      <c r="AJ539">
        <v>32.0418848167539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</v>
      </c>
      <c r="AM539" t="s">
        <v>3216</v>
      </c>
      <c r="AN539">
        <v>-1.04</v>
      </c>
      <c r="AO539" t="s">
        <v>3214</v>
      </c>
      <c r="AP539">
        <v>-3.6859350557103002E-2</v>
      </c>
      <c r="AQ539">
        <f>(Table2[[#This Row],[Sharpe Ratio]]-AVERAGE(Table2[Sharpe Ratio]))/_xlfn.STDEV.P(Table2[Sharpe Ratio])</f>
        <v>-1.1044415986966718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-2.724984318688783</v>
      </c>
      <c r="AS539">
        <f>_xlfn.RANK.AVG(Table2[[#This Row],[1Y Return vs Nifty Z-Score]],Table2[1Y Return vs Nifty Z-Score])</f>
        <v>441</v>
      </c>
      <c r="AT539">
        <f>_xlfn.RANK.AVG(Table2[[#This Row],[6M Return vs Nifty Z-Score]],Table2[6M Return vs Nifty Z-Score])</f>
        <v>411</v>
      </c>
      <c r="AU539">
        <f>_xlfn.RANK.AVG(Table2[[#This Row],[Sharpe Ratio Z-Score]],Table2[Sharpe Ratio Z-Score])</f>
        <v>631</v>
      </c>
      <c r="AV539">
        <f>(Table2[[#This Row],[Rank 1Y]]+Table2[[#This Row],[Rank 6M]]+Table2[[#This Row],[Rank Sharpe]])/3</f>
        <v>494.33333333333331</v>
      </c>
    </row>
    <row r="540" spans="1:48" x14ac:dyDescent="0.3">
      <c r="A540" t="s">
        <v>886</v>
      </c>
      <c r="B540" t="s">
        <v>887</v>
      </c>
      <c r="C540" t="s">
        <v>3169</v>
      </c>
      <c r="D540" t="s">
        <v>395</v>
      </c>
      <c r="E540">
        <v>18126.223675443998</v>
      </c>
      <c r="F540">
        <v>113.29</v>
      </c>
      <c r="G540">
        <v>-42.854169651899703</v>
      </c>
      <c r="H540">
        <f>(Table2[[#This Row],[1Y Return vs Nifty]]-AVERAGE(Table2[1Y Return vs Nifty]))/_xlfn.STDEV.P(Table2[1Y Return vs Nifty])</f>
        <v>-1.1271087096007437</v>
      </c>
      <c r="I540">
        <v>-1.6216499684135499</v>
      </c>
      <c r="J540">
        <f>(Table2[[#This Row],[1M Return vs Nifty]]-AVERAGE(Table2[1M Return vs Nifty]))/_xlfn.STDEV.P(Table2[1M Return vs Nifty])</f>
        <v>-7.0795725465338619E-2</v>
      </c>
      <c r="K540">
        <v>-15.5247657807192</v>
      </c>
      <c r="L540">
        <f>(Table2[[#This Row],[6M Return vs Nifty]]-AVERAGE(Table2[6M Return vs Nifty]))/_xlfn.STDEV.P(Table2[6M Return vs Nifty])</f>
        <v>-0.81616664259151828</v>
      </c>
      <c r="M540">
        <v>2.22150825247508</v>
      </c>
      <c r="N540">
        <f>(Table2[[#This Row],[1W Return vs Nifty]]-AVERAGE(Table2[1W Return vs Nifty]))/_xlfn.STDEV.P(Table2[1W Return vs Nifty])</f>
        <v>0.35437208578096602</v>
      </c>
      <c r="O540">
        <v>111.1</v>
      </c>
      <c r="P540">
        <v>111.764985324539</v>
      </c>
      <c r="Q540">
        <v>113.73416318216699</v>
      </c>
      <c r="R540">
        <v>65.450422134663796</v>
      </c>
      <c r="S540" s="1">
        <f>(Table2[[#This Row],[Close Price]]-Table2[[#This Row],[20D EMA]])/Table2[[#This Row],[20D EMA]]</f>
        <v>1.9711971197119819E-2</v>
      </c>
      <c r="T540" s="1">
        <f>(Table2[[#This Row],[Close Price]]-Table2[[#This Row],[50D EMA]])/Table2[[#This Row],[50D EMA]]</f>
        <v>1.3644834033062572E-2</v>
      </c>
      <c r="U540" s="1">
        <f>(Table2[[#This Row],[Close Price]]-Table2[[#This Row],[200D EMA]])/Table2[[#This Row],[200D EMA]]</f>
        <v>-3.9052749828174011E-3</v>
      </c>
      <c r="V540">
        <v>1.3647078590994</v>
      </c>
      <c r="W540">
        <v>112.48</v>
      </c>
      <c r="X540">
        <v>115.69</v>
      </c>
      <c r="Y540">
        <v>112.48</v>
      </c>
      <c r="Z540">
        <v>115.69</v>
      </c>
      <c r="AA540">
        <v>106.61</v>
      </c>
      <c r="AB540">
        <v>115.69</v>
      </c>
      <c r="AC540" s="1">
        <f>(Table2[[#This Row],[Close Price]]/Table2[[#This Row],[Day Low]])-1</f>
        <v>7.2012802275960297E-3</v>
      </c>
      <c r="AD540" s="1">
        <f>(Table2[[#This Row],[Day High]]/Table2[[#This Row],[Close Price]])-1</f>
        <v>2.118457057110068E-2</v>
      </c>
      <c r="AE540" s="1">
        <f>(Table2[[#This Row],[Close Price]]/Table2[[#This Row],[Current Week Low]])-1</f>
        <v>7.2012802275960297E-3</v>
      </c>
      <c r="AF540" s="1">
        <f>(Table2[[#This Row],[Current Week High]]/Table2[[#This Row],[Close Price]])-1</f>
        <v>2.118457057110068E-2</v>
      </c>
      <c r="AG540" s="1">
        <f>(Table2[[#This Row],[Close Price]]/Table2[[#This Row],[Current Month Low]])-1</f>
        <v>6.2658287215083153E-2</v>
      </c>
      <c r="AH540" s="1">
        <f>(Table2[[#This Row],[Current Month High]]/Table2[[#This Row],[Close Price]])-1</f>
        <v>2.118457057110068E-2</v>
      </c>
      <c r="AI540">
        <v>14.48495012799</v>
      </c>
      <c r="AJ540">
        <v>8.4114832535885107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-7.0000000000000007E-2</v>
      </c>
      <c r="AM540" t="s">
        <v>3214</v>
      </c>
      <c r="AN540">
        <v>3.31</v>
      </c>
      <c r="AO540" t="s">
        <v>3215</v>
      </c>
      <c r="AP540">
        <v>0.10835514905341501</v>
      </c>
      <c r="AQ540">
        <f>(Table2[[#This Row],[Sharpe Ratio]]-AVERAGE(Table2[Sharpe Ratio]))/_xlfn.STDEV.P(Table2[Sharpe Ratio])</f>
        <v>0.57080638334563283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686</v>
      </c>
      <c r="AT540">
        <f>_xlfn.RANK.AVG(Table2[[#This Row],[6M Return vs Nifty Z-Score]],Table2[6M Return vs Nifty Z-Score])</f>
        <v>594</v>
      </c>
      <c r="AU540">
        <f>_xlfn.RANK.AVG(Table2[[#This Row],[Sharpe Ratio Z-Score]],Table2[Sharpe Ratio Z-Score])</f>
        <v>204</v>
      </c>
      <c r="AV540">
        <f>(Table2[[#This Row],[Rank 1Y]]+Table2[[#This Row],[Rank 6M]]+Table2[[#This Row],[Rank Sharpe]])/3</f>
        <v>494.66666666666669</v>
      </c>
    </row>
    <row r="541" spans="1:48" x14ac:dyDescent="0.3">
      <c r="A541" t="s">
        <v>1056</v>
      </c>
      <c r="B541" t="s">
        <v>1057</v>
      </c>
      <c r="C541" t="s">
        <v>613</v>
      </c>
      <c r="D541" t="s">
        <v>613</v>
      </c>
      <c r="E541">
        <v>13172.782783852999</v>
      </c>
      <c r="F541">
        <v>26.53</v>
      </c>
      <c r="G541">
        <v>9.6858383330619304</v>
      </c>
      <c r="H541">
        <f>(Table2[[#This Row],[1Y Return vs Nifty]]-AVERAGE(Table2[1Y Return vs Nifty]))/_xlfn.STDEV.P(Table2[1Y Return vs Nifty])</f>
        <v>-0.24523314121402293</v>
      </c>
      <c r="I541">
        <v>-11.4180868891036</v>
      </c>
      <c r="J541">
        <f>(Table2[[#This Row],[1M Return vs Nifty]]-AVERAGE(Table2[1M Return vs Nifty]))/_xlfn.STDEV.P(Table2[1M Return vs Nifty])</f>
        <v>-0.97973055693658395</v>
      </c>
      <c r="K541">
        <v>-17.7075921142829</v>
      </c>
      <c r="L541">
        <f>(Table2[[#This Row],[6M Return vs Nifty]]-AVERAGE(Table2[6M Return vs Nifty]))/_xlfn.STDEV.P(Table2[6M Return vs Nifty])</f>
        <v>-0.88449124408142521</v>
      </c>
      <c r="M541">
        <v>-1.02091598994915</v>
      </c>
      <c r="N541">
        <f>(Table2[[#This Row],[1W Return vs Nifty]]-AVERAGE(Table2[1W Return vs Nifty]))/_xlfn.STDEV.P(Table2[1W Return vs Nifty])</f>
        <v>-0.28160643391896156</v>
      </c>
      <c r="O541">
        <v>26.01</v>
      </c>
      <c r="P541">
        <v>26.409396964222601</v>
      </c>
      <c r="Q541">
        <v>25.781086669485699</v>
      </c>
      <c r="R541">
        <v>62.6265367551118</v>
      </c>
      <c r="S541" s="1">
        <f>(Table2[[#This Row],[Close Price]]-Table2[[#This Row],[20D EMA]])/Table2[[#This Row],[20D EMA]]</f>
        <v>1.9992310649750079E-2</v>
      </c>
      <c r="T541" s="1">
        <f>(Table2[[#This Row],[Close Price]]-Table2[[#This Row],[50D EMA]])/Table2[[#This Row],[50D EMA]]</f>
        <v>4.5666713231196964E-3</v>
      </c>
      <c r="U541" s="1">
        <f>(Table2[[#This Row],[Close Price]]-Table2[[#This Row],[200D EMA]])/Table2[[#This Row],[200D EMA]]</f>
        <v>2.9048943518766038E-2</v>
      </c>
      <c r="V541">
        <v>0.64163421888816996</v>
      </c>
      <c r="W541">
        <v>24.93</v>
      </c>
      <c r="X541">
        <v>27.29</v>
      </c>
      <c r="Y541">
        <v>24.93</v>
      </c>
      <c r="Z541">
        <v>27.29</v>
      </c>
      <c r="AA541">
        <v>24.93</v>
      </c>
      <c r="AB541">
        <v>28.3</v>
      </c>
      <c r="AC541" s="1">
        <f>(Table2[[#This Row],[Close Price]]/Table2[[#This Row],[Day Low]])-1</f>
        <v>6.4179703168872893E-2</v>
      </c>
      <c r="AD541" s="1">
        <f>(Table2[[#This Row],[Day High]]/Table2[[#This Row],[Close Price]])-1</f>
        <v>2.8646814926498232E-2</v>
      </c>
      <c r="AE541" s="1">
        <f>(Table2[[#This Row],[Close Price]]/Table2[[#This Row],[Current Week Low]])-1</f>
        <v>6.4179703168872893E-2</v>
      </c>
      <c r="AF541" s="1">
        <f>(Table2[[#This Row],[Current Week High]]/Table2[[#This Row],[Close Price]])-1</f>
        <v>2.8646814926498232E-2</v>
      </c>
      <c r="AG541" s="1">
        <f>(Table2[[#This Row],[Close Price]]/Table2[[#This Row],[Current Month Low]])-1</f>
        <v>6.4179703168872893E-2</v>
      </c>
      <c r="AH541" s="1">
        <f>(Table2[[#This Row],[Current Month High]]/Table2[[#This Row],[Close Price]])-1</f>
        <v>6.671692423671316E-2</v>
      </c>
      <c r="AI541">
        <v>47.1918582736524</v>
      </c>
      <c r="AJ541">
        <v>64.782608695652101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-0.14000000000000001</v>
      </c>
      <c r="AM541" t="s">
        <v>3214</v>
      </c>
      <c r="AN541">
        <v>1.84</v>
      </c>
      <c r="AO541" t="s">
        <v>3215</v>
      </c>
      <c r="AP541">
        <v>1.8330635792960001E-3</v>
      </c>
      <c r="AQ541">
        <f>(Table2[[#This Row],[Sharpe Ratio]]-AVERAGE(Table2[Sharpe Ratio]))/_xlfn.STDEV.P(Table2[Sharpe Ratio])</f>
        <v>-0.6580716502672751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371</v>
      </c>
      <c r="AT541">
        <f>_xlfn.RANK.AVG(Table2[[#This Row],[6M Return vs Nifty Z-Score]],Table2[6M Return vs Nifty Z-Score])</f>
        <v>616</v>
      </c>
      <c r="AU541">
        <f>_xlfn.RANK.AVG(Table2[[#This Row],[Sharpe Ratio Z-Score]],Table2[Sharpe Ratio Z-Score])</f>
        <v>497</v>
      </c>
      <c r="AV541">
        <f>(Table2[[#This Row],[Rank 1Y]]+Table2[[#This Row],[Rank 6M]]+Table2[[#This Row],[Rank Sharpe]])/3</f>
        <v>494.66666666666669</v>
      </c>
    </row>
    <row r="542" spans="1:48" x14ac:dyDescent="0.3">
      <c r="A542" t="s">
        <v>1112</v>
      </c>
      <c r="B542" t="s">
        <v>1113</v>
      </c>
      <c r="C542" t="s">
        <v>3169</v>
      </c>
      <c r="D542" t="s">
        <v>573</v>
      </c>
      <c r="E542">
        <v>11880.676803124999</v>
      </c>
      <c r="F542">
        <v>892.25</v>
      </c>
      <c r="G542">
        <v>-14.850533567431301</v>
      </c>
      <c r="H542">
        <f>(Table2[[#This Row],[1Y Return vs Nifty]]-AVERAGE(Table2[1Y Return vs Nifty]))/_xlfn.STDEV.P(Table2[1Y Return vs Nifty])</f>
        <v>-0.65707219007920048</v>
      </c>
      <c r="I542">
        <v>-3.1526433844095298</v>
      </c>
      <c r="J542">
        <f>(Table2[[#This Row],[1M Return vs Nifty]]-AVERAGE(Table2[1M Return vs Nifty]))/_xlfn.STDEV.P(Table2[1M Return vs Nifty])</f>
        <v>-0.2128446411902889</v>
      </c>
      <c r="K542">
        <v>-2.9819927598356002</v>
      </c>
      <c r="L542">
        <f>(Table2[[#This Row],[6M Return vs Nifty]]-AVERAGE(Table2[6M Return vs Nifty]))/_xlfn.STDEV.P(Table2[6M Return vs Nifty])</f>
        <v>-0.42356556615539381</v>
      </c>
      <c r="M542">
        <v>1.9222334606270099</v>
      </c>
      <c r="N542">
        <f>(Table2[[#This Row],[1W Return vs Nifty]]-AVERAGE(Table2[1W Return vs Nifty]))/_xlfn.STDEV.P(Table2[1W Return vs Nifty])</f>
        <v>0.2956714578332994</v>
      </c>
      <c r="O542">
        <v>875.47</v>
      </c>
      <c r="P542">
        <v>861.38105094684602</v>
      </c>
      <c r="Q542">
        <v>809.920391373793</v>
      </c>
      <c r="R542">
        <v>58.321349082601799</v>
      </c>
      <c r="S542" s="1">
        <f>(Table2[[#This Row],[Close Price]]-Table2[[#This Row],[20D EMA]])/Table2[[#This Row],[20D EMA]]</f>
        <v>1.9166847521902491E-2</v>
      </c>
      <c r="T542" s="1">
        <f>(Table2[[#This Row],[Close Price]]-Table2[[#This Row],[50D EMA]])/Table2[[#This Row],[50D EMA]]</f>
        <v>3.5836577806328873E-2</v>
      </c>
      <c r="U542" s="1">
        <f>(Table2[[#This Row],[Close Price]]-Table2[[#This Row],[200D EMA]])/Table2[[#This Row],[200D EMA]]</f>
        <v>0.10165148266801742</v>
      </c>
      <c r="V542">
        <v>0.88155279905225903</v>
      </c>
      <c r="W542">
        <v>873.05</v>
      </c>
      <c r="X542">
        <v>901</v>
      </c>
      <c r="Y542">
        <v>873.05</v>
      </c>
      <c r="Z542">
        <v>901</v>
      </c>
      <c r="AA542">
        <v>836.15</v>
      </c>
      <c r="AB542">
        <v>951.75</v>
      </c>
      <c r="AC542" s="1">
        <f>(Table2[[#This Row],[Close Price]]/Table2[[#This Row],[Day Low]])-1</f>
        <v>2.1991867590630543E-2</v>
      </c>
      <c r="AD542" s="1">
        <f>(Table2[[#This Row],[Day High]]/Table2[[#This Row],[Close Price]])-1</f>
        <v>9.8066685346034355E-3</v>
      </c>
      <c r="AE542" s="1">
        <f>(Table2[[#This Row],[Close Price]]/Table2[[#This Row],[Current Week Low]])-1</f>
        <v>2.1991867590630543E-2</v>
      </c>
      <c r="AF542" s="1">
        <f>(Table2[[#This Row],[Current Week High]]/Table2[[#This Row],[Close Price]])-1</f>
        <v>9.8066685346034355E-3</v>
      </c>
      <c r="AG542" s="1">
        <f>(Table2[[#This Row],[Close Price]]/Table2[[#This Row],[Current Month Low]])-1</f>
        <v>6.7093224899838599E-2</v>
      </c>
      <c r="AH542" s="1">
        <f>(Table2[[#This Row],[Current Month High]]/Table2[[#This Row],[Close Price]])-1</f>
        <v>6.6685346035304072E-2</v>
      </c>
      <c r="AI542">
        <v>6.6685346035304001</v>
      </c>
      <c r="AJ542">
        <v>31.213235294117599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-0.02</v>
      </c>
      <c r="AM542" t="s">
        <v>3214</v>
      </c>
      <c r="AN542">
        <v>-1.77</v>
      </c>
      <c r="AO542" t="s">
        <v>3214</v>
      </c>
      <c r="AP542">
        <v>6.6484382017369999E-3</v>
      </c>
      <c r="AQ542">
        <f>(Table2[[#This Row],[Sharpe Ratio]]-AVERAGE(Table2[Sharpe Ratio]))/_xlfn.STDEV.P(Table2[Sharpe Ratio])</f>
        <v>-0.60251971405802274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-1.6003306536496065</v>
      </c>
      <c r="AS542">
        <f>_xlfn.RANK.AVG(Table2[[#This Row],[1Y Return vs Nifty Z-Score]],Table2[1Y Return vs Nifty Z-Score])</f>
        <v>542</v>
      </c>
      <c r="AT542">
        <f>_xlfn.RANK.AVG(Table2[[#This Row],[6M Return vs Nifty Z-Score]],Table2[6M Return vs Nifty Z-Score])</f>
        <v>462</v>
      </c>
      <c r="AU542">
        <f>_xlfn.RANK.AVG(Table2[[#This Row],[Sharpe Ratio Z-Score]],Table2[Sharpe Ratio Z-Score])</f>
        <v>483</v>
      </c>
      <c r="AV542">
        <f>(Table2[[#This Row],[Rank 1Y]]+Table2[[#This Row],[Rank 6M]]+Table2[[#This Row],[Rank Sharpe]])/3</f>
        <v>495.66666666666669</v>
      </c>
    </row>
    <row r="543" spans="1:48" x14ac:dyDescent="0.3">
      <c r="A543" t="s">
        <v>1384</v>
      </c>
      <c r="B543" t="s">
        <v>1385</v>
      </c>
      <c r="C543" t="s">
        <v>3177</v>
      </c>
      <c r="D543" t="s">
        <v>80</v>
      </c>
      <c r="E543">
        <v>8107.8591650199996</v>
      </c>
      <c r="F543">
        <v>200.6</v>
      </c>
      <c r="G543">
        <v>-6.8349096516083403</v>
      </c>
      <c r="H543">
        <f>(Table2[[#This Row],[1Y Return vs Nifty]]-AVERAGE(Table2[1Y Return vs Nifty]))/_xlfn.STDEV.P(Table2[1Y Return vs Nifty])</f>
        <v>-0.52253123418966496</v>
      </c>
      <c r="I543">
        <v>-9.1926372082588994</v>
      </c>
      <c r="J543">
        <f>(Table2[[#This Row],[1M Return vs Nifty]]-AVERAGE(Table2[1M Return vs Nifty]))/_xlfn.STDEV.P(Table2[1M Return vs Nifty])</f>
        <v>-0.77324847095140392</v>
      </c>
      <c r="K543">
        <v>-28.6891930914712</v>
      </c>
      <c r="L543">
        <f>(Table2[[#This Row],[6M Return vs Nifty]]-AVERAGE(Table2[6M Return vs Nifty]))/_xlfn.STDEV.P(Table2[6M Return vs Nifty])</f>
        <v>-1.2282261069747982</v>
      </c>
      <c r="M543">
        <v>-4.0233432398367297</v>
      </c>
      <c r="N543">
        <f>(Table2[[#This Row],[1W Return vs Nifty]]-AVERAGE(Table2[1W Return vs Nifty]))/_xlfn.STDEV.P(Table2[1W Return vs Nifty])</f>
        <v>-0.87051124560473492</v>
      </c>
      <c r="O543">
        <v>210.79</v>
      </c>
      <c r="P543">
        <v>212.79540669527699</v>
      </c>
      <c r="Q543">
        <v>202.99750463477699</v>
      </c>
      <c r="R543">
        <v>23.631750986643102</v>
      </c>
      <c r="S543" s="1">
        <f>(Table2[[#This Row],[Close Price]]-Table2[[#This Row],[20D EMA]])/Table2[[#This Row],[20D EMA]]</f>
        <v>-4.8341951705488863E-2</v>
      </c>
      <c r="T543" s="1">
        <f>(Table2[[#This Row],[Close Price]]-Table2[[#This Row],[50D EMA]])/Table2[[#This Row],[50D EMA]]</f>
        <v>-5.7310479040277508E-2</v>
      </c>
      <c r="U543" s="1">
        <f>(Table2[[#This Row],[Close Price]]-Table2[[#This Row],[200D EMA]])/Table2[[#This Row],[200D EMA]]</f>
        <v>-1.1810512839014766E-2</v>
      </c>
      <c r="V543">
        <v>1.18435072597709</v>
      </c>
      <c r="W543">
        <v>199.82</v>
      </c>
      <c r="X543">
        <v>204.07</v>
      </c>
      <c r="Y543">
        <v>199.82</v>
      </c>
      <c r="Z543">
        <v>204.07</v>
      </c>
      <c r="AA543">
        <v>199.82</v>
      </c>
      <c r="AB543">
        <v>230</v>
      </c>
      <c r="AC543" s="1">
        <f>(Table2[[#This Row],[Close Price]]/Table2[[#This Row],[Day Low]])-1</f>
        <v>3.9035131618456731E-3</v>
      </c>
      <c r="AD543" s="1">
        <f>(Table2[[#This Row],[Day High]]/Table2[[#This Row],[Close Price]])-1</f>
        <v>1.7298105682951093E-2</v>
      </c>
      <c r="AE543" s="1">
        <f>(Table2[[#This Row],[Close Price]]/Table2[[#This Row],[Current Week Low]])-1</f>
        <v>3.9035131618456731E-3</v>
      </c>
      <c r="AF543" s="1">
        <f>(Table2[[#This Row],[Current Week High]]/Table2[[#This Row],[Close Price]])-1</f>
        <v>1.7298105682951093E-2</v>
      </c>
      <c r="AG543" s="1">
        <f>(Table2[[#This Row],[Close Price]]/Table2[[#This Row],[Current Month Low]])-1</f>
        <v>3.9035131618456731E-3</v>
      </c>
      <c r="AH543" s="1">
        <f>(Table2[[#This Row],[Current Month High]]/Table2[[#This Row],[Close Price]])-1</f>
        <v>0.14656031904287148</v>
      </c>
      <c r="AI543">
        <v>27.6171485543369</v>
      </c>
      <c r="AJ543">
        <v>36.4625850340136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-0.08</v>
      </c>
      <c r="AM543" t="s">
        <v>3214</v>
      </c>
      <c r="AN543">
        <v>-3.73</v>
      </c>
      <c r="AO543" t="s">
        <v>3214</v>
      </c>
      <c r="AP543">
        <v>6.5745246748534006E-2</v>
      </c>
      <c r="AQ543">
        <f>(Table2[[#This Row],[Sharpe Ratio]]-AVERAGE(Table2[Sharpe Ratio]))/_xlfn.STDEV.P(Table2[Sharpe Ratio])</f>
        <v>7.924284772951469E-2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477</v>
      </c>
      <c r="AT543">
        <f>_xlfn.RANK.AVG(Table2[[#This Row],[6M Return vs Nifty Z-Score]],Table2[6M Return vs Nifty Z-Score])</f>
        <v>686</v>
      </c>
      <c r="AU543">
        <f>_xlfn.RANK.AVG(Table2[[#This Row],[Sharpe Ratio Z-Score]],Table2[Sharpe Ratio Z-Score])</f>
        <v>326</v>
      </c>
      <c r="AV543">
        <f>(Table2[[#This Row],[Rank 1Y]]+Table2[[#This Row],[Rank 6M]]+Table2[[#This Row],[Rank Sharpe]])/3</f>
        <v>496.33333333333331</v>
      </c>
    </row>
    <row r="544" spans="1:48" x14ac:dyDescent="0.3">
      <c r="A544" t="s">
        <v>242</v>
      </c>
      <c r="B544" t="s">
        <v>243</v>
      </c>
      <c r="C544" t="s">
        <v>3173</v>
      </c>
      <c r="D544" t="s">
        <v>54</v>
      </c>
      <c r="E544">
        <v>112476.68142112</v>
      </c>
      <c r="F544">
        <v>6751.6</v>
      </c>
      <c r="G544">
        <v>-7.8139941561599002</v>
      </c>
      <c r="H544">
        <f>(Table2[[#This Row],[1Y Return vs Nifty]]-AVERAGE(Table2[1Y Return vs Nifty]))/_xlfn.STDEV.P(Table2[1Y Return vs Nifty])</f>
        <v>-0.53896500984111084</v>
      </c>
      <c r="I544">
        <v>-5.2969801037866402</v>
      </c>
      <c r="J544">
        <f>(Table2[[#This Row],[1M Return vs Nifty]]-AVERAGE(Table2[1M Return vs Nifty]))/_xlfn.STDEV.P(Table2[1M Return vs Nifty])</f>
        <v>-0.41180088930619546</v>
      </c>
      <c r="K544">
        <v>-7.5847201759232803</v>
      </c>
      <c r="L544">
        <f>(Table2[[#This Row],[6M Return vs Nifty]]-AVERAGE(Table2[6M Return vs Nifty]))/_xlfn.STDEV.P(Table2[6M Return vs Nifty])</f>
        <v>-0.56763544090234075</v>
      </c>
      <c r="M544">
        <v>2.7646728703739698</v>
      </c>
      <c r="N544">
        <f>(Table2[[#This Row],[1W Return vs Nifty]]-AVERAGE(Table2[1W Return vs Nifty]))/_xlfn.STDEV.P(Table2[1W Return vs Nifty])</f>
        <v>0.46090997342840118</v>
      </c>
      <c r="O544">
        <v>6704.26</v>
      </c>
      <c r="P544">
        <v>6691.9437392630398</v>
      </c>
      <c r="Q544">
        <v>6270.4508420526099</v>
      </c>
      <c r="R544">
        <v>62.550424118669397</v>
      </c>
      <c r="S544" s="1">
        <f>(Table2[[#This Row],[Close Price]]-Table2[[#This Row],[20D EMA]])/Table2[[#This Row],[20D EMA]]</f>
        <v>7.061181994731729E-3</v>
      </c>
      <c r="T544" s="1">
        <f>(Table2[[#This Row],[Close Price]]-Table2[[#This Row],[50D EMA]])/Table2[[#This Row],[50D EMA]]</f>
        <v>8.9146387150484778E-3</v>
      </c>
      <c r="U544" s="1">
        <f>(Table2[[#This Row],[Close Price]]-Table2[[#This Row],[200D EMA]])/Table2[[#This Row],[200D EMA]]</f>
        <v>7.6732785260124614E-2</v>
      </c>
      <c r="V544">
        <v>1.0798388184330601</v>
      </c>
      <c r="W544">
        <v>6710</v>
      </c>
      <c r="X544">
        <v>6791</v>
      </c>
      <c r="Y544">
        <v>6710</v>
      </c>
      <c r="Z544">
        <v>6791</v>
      </c>
      <c r="AA544">
        <v>6482.5</v>
      </c>
      <c r="AB544">
        <v>7074.95</v>
      </c>
      <c r="AC544" s="1">
        <f>(Table2[[#This Row],[Close Price]]/Table2[[#This Row],[Day Low]])-1</f>
        <v>6.1997019374069318E-3</v>
      </c>
      <c r="AD544" s="1">
        <f>(Table2[[#This Row],[Day High]]/Table2[[#This Row],[Close Price]])-1</f>
        <v>5.8356537709578493E-3</v>
      </c>
      <c r="AE544" s="1">
        <f>(Table2[[#This Row],[Close Price]]/Table2[[#This Row],[Current Week Low]])-1</f>
        <v>6.1997019374069318E-3</v>
      </c>
      <c r="AF544" s="1">
        <f>(Table2[[#This Row],[Current Week High]]/Table2[[#This Row],[Close Price]])-1</f>
        <v>5.8356537709578493E-3</v>
      </c>
      <c r="AG544" s="1">
        <f>(Table2[[#This Row],[Close Price]]/Table2[[#This Row],[Current Month Low]])-1</f>
        <v>4.1511762437331345E-2</v>
      </c>
      <c r="AH544" s="1">
        <f>(Table2[[#This Row],[Current Month High]]/Table2[[#This Row],[Close Price]])-1</f>
        <v>4.7892351442620829E-2</v>
      </c>
      <c r="AI544">
        <v>5.2706025238461898</v>
      </c>
      <c r="AJ544">
        <v>29.700031696938801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-0.09</v>
      </c>
      <c r="AM544" t="s">
        <v>3214</v>
      </c>
      <c r="AN544">
        <v>1.01</v>
      </c>
      <c r="AO544" t="s">
        <v>3215</v>
      </c>
      <c r="AP544">
        <v>4.7580695640340002E-3</v>
      </c>
      <c r="AQ544">
        <f>(Table2[[#This Row],[Sharpe Ratio]]-AVERAGE(Table2[Sharpe Ratio]))/_xlfn.STDEV.P(Table2[Sharpe Ratio])</f>
        <v>-0.62432770330236009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-1.6818190699236062</v>
      </c>
      <c r="AS544">
        <f>_xlfn.RANK.AVG(Table2[[#This Row],[1Y Return vs Nifty Z-Score]],Table2[1Y Return vs Nifty Z-Score])</f>
        <v>483</v>
      </c>
      <c r="AT544">
        <f>_xlfn.RANK.AVG(Table2[[#This Row],[6M Return vs Nifty Z-Score]],Table2[6M Return vs Nifty Z-Score])</f>
        <v>520</v>
      </c>
      <c r="AU544">
        <f>_xlfn.RANK.AVG(Table2[[#This Row],[Sharpe Ratio Z-Score]],Table2[Sharpe Ratio Z-Score])</f>
        <v>488</v>
      </c>
      <c r="AV544">
        <f>(Table2[[#This Row],[Rank 1Y]]+Table2[[#This Row],[Rank 6M]]+Table2[[#This Row],[Rank Sharpe]])/3</f>
        <v>497</v>
      </c>
    </row>
    <row r="545" spans="1:48" x14ac:dyDescent="0.3">
      <c r="A545" t="s">
        <v>914</v>
      </c>
      <c r="B545" t="s">
        <v>915</v>
      </c>
      <c r="C545" t="s">
        <v>3169</v>
      </c>
      <c r="D545" t="s">
        <v>51</v>
      </c>
      <c r="E545">
        <v>17042.963268414998</v>
      </c>
      <c r="F545">
        <v>201.35</v>
      </c>
      <c r="G545">
        <v>2.9813671232218502</v>
      </c>
      <c r="H545">
        <f>(Table2[[#This Row],[1Y Return vs Nifty]]-AVERAGE(Table2[1Y Return vs Nifty]))/_xlfn.STDEV.P(Table2[1Y Return vs Nifty])</f>
        <v>-0.35776661019641148</v>
      </c>
      <c r="I545">
        <v>-10.4530345874203</v>
      </c>
      <c r="J545">
        <f>(Table2[[#This Row],[1M Return vs Nifty]]-AVERAGE(Table2[1M Return vs Nifty]))/_xlfn.STDEV.P(Table2[1M Return vs Nifty])</f>
        <v>-0.89019089488467318</v>
      </c>
      <c r="K545">
        <v>-4.9115827908032204</v>
      </c>
      <c r="L545">
        <f>(Table2[[#This Row],[6M Return vs Nifty]]-AVERAGE(Table2[6M Return vs Nifty]))/_xlfn.STDEV.P(Table2[6M Return vs Nifty])</f>
        <v>-0.48396362342526333</v>
      </c>
      <c r="M545">
        <v>-0.85908937013403197</v>
      </c>
      <c r="N545">
        <f>(Table2[[#This Row],[1W Return vs Nifty]]-AVERAGE(Table2[1W Return vs Nifty]))/_xlfn.STDEV.P(Table2[1W Return vs Nifty])</f>
        <v>-0.24986529012554051</v>
      </c>
      <c r="O545">
        <v>206.44</v>
      </c>
      <c r="P545">
        <v>206.35559663169499</v>
      </c>
      <c r="Q545">
        <v>188.48403927995301</v>
      </c>
      <c r="R545">
        <v>35.502588705960001</v>
      </c>
      <c r="S545" s="1">
        <f>(Table2[[#This Row],[Close Price]]-Table2[[#This Row],[20D EMA]])/Table2[[#This Row],[20D EMA]]</f>
        <v>-2.4656074404185251E-2</v>
      </c>
      <c r="T545" s="1">
        <f>(Table2[[#This Row],[Close Price]]-Table2[[#This Row],[50D EMA]])/Table2[[#This Row],[50D EMA]]</f>
        <v>-2.4257140166782223E-2</v>
      </c>
      <c r="U545" s="1">
        <f>(Table2[[#This Row],[Close Price]]-Table2[[#This Row],[200D EMA]])/Table2[[#This Row],[200D EMA]]</f>
        <v>6.8260213274278003E-2</v>
      </c>
      <c r="V545">
        <v>0.688774701013531</v>
      </c>
      <c r="W545">
        <v>200.34</v>
      </c>
      <c r="X545">
        <v>204.2</v>
      </c>
      <c r="Y545">
        <v>200.34</v>
      </c>
      <c r="Z545">
        <v>204.2</v>
      </c>
      <c r="AA545">
        <v>194</v>
      </c>
      <c r="AB545">
        <v>218.35</v>
      </c>
      <c r="AC545" s="1">
        <f>(Table2[[#This Row],[Close Price]]/Table2[[#This Row],[Day Low]])-1</f>
        <v>5.0414295697314149E-3</v>
      </c>
      <c r="AD545" s="1">
        <f>(Table2[[#This Row],[Day High]]/Table2[[#This Row],[Close Price]])-1</f>
        <v>1.4154457412465904E-2</v>
      </c>
      <c r="AE545" s="1">
        <f>(Table2[[#This Row],[Close Price]]/Table2[[#This Row],[Current Week Low]])-1</f>
        <v>5.0414295697314149E-3</v>
      </c>
      <c r="AF545" s="1">
        <f>(Table2[[#This Row],[Current Week High]]/Table2[[#This Row],[Close Price]])-1</f>
        <v>1.4154457412465904E-2</v>
      </c>
      <c r="AG545" s="1">
        <f>(Table2[[#This Row],[Close Price]]/Table2[[#This Row],[Current Month Low]])-1</f>
        <v>3.7886597938144195E-2</v>
      </c>
      <c r="AH545" s="1">
        <f>(Table2[[#This Row],[Current Month High]]/Table2[[#This Row],[Close Price]])-1</f>
        <v>8.4430096846287661E-2</v>
      </c>
      <c r="AI545">
        <v>14.427613608145</v>
      </c>
      <c r="AJ545">
        <v>60.630235341045001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-0.09</v>
      </c>
      <c r="AM545" t="s">
        <v>3214</v>
      </c>
      <c r="AN545">
        <v>-2.11</v>
      </c>
      <c r="AO545" t="s">
        <v>3214</v>
      </c>
      <c r="AP545">
        <v>-1.8145945405389999E-2</v>
      </c>
      <c r="AQ545">
        <f>(Table2[[#This Row],[Sharpe Ratio]]-AVERAGE(Table2[Sharpe Ratio]))/_xlfn.STDEV.P(Table2[Sharpe Ratio])</f>
        <v>-0.88855686059110739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-2.8703432792229964</v>
      </c>
      <c r="AS545">
        <f>_xlfn.RANK.AVG(Table2[[#This Row],[1Y Return vs Nifty Z-Score]],Table2[1Y Return vs Nifty Z-Score])</f>
        <v>411</v>
      </c>
      <c r="AT545">
        <f>_xlfn.RANK.AVG(Table2[[#This Row],[6M Return vs Nifty Z-Score]],Table2[6M Return vs Nifty Z-Score])</f>
        <v>487</v>
      </c>
      <c r="AU545">
        <f>_xlfn.RANK.AVG(Table2[[#This Row],[Sharpe Ratio Z-Score]],Table2[Sharpe Ratio Z-Score])</f>
        <v>598</v>
      </c>
      <c r="AV545">
        <f>(Table2[[#This Row],[Rank 1Y]]+Table2[[#This Row],[Rank 6M]]+Table2[[#This Row],[Rank Sharpe]])/3</f>
        <v>498.66666666666669</v>
      </c>
    </row>
    <row r="546" spans="1:48" x14ac:dyDescent="0.3">
      <c r="A546" t="s">
        <v>817</v>
      </c>
      <c r="B546" t="s">
        <v>818</v>
      </c>
      <c r="C546" t="s">
        <v>3178</v>
      </c>
      <c r="D546" t="s">
        <v>37</v>
      </c>
      <c r="E546">
        <v>20180.05670624</v>
      </c>
      <c r="F546">
        <v>913.6</v>
      </c>
      <c r="G546">
        <v>-16.033936511804601</v>
      </c>
      <c r="H546">
        <f>(Table2[[#This Row],[1Y Return vs Nifty]]-AVERAGE(Table2[1Y Return vs Nifty]))/_xlfn.STDEV.P(Table2[1Y Return vs Nifty])</f>
        <v>-0.67693541782173217</v>
      </c>
      <c r="I546">
        <v>-2.27262335115784</v>
      </c>
      <c r="J546">
        <f>(Table2[[#This Row],[1M Return vs Nifty]]-AVERAGE(Table2[1M Return vs Nifty]))/_xlfn.STDEV.P(Table2[1M Return vs Nifty])</f>
        <v>-0.13119445887496176</v>
      </c>
      <c r="K546">
        <v>0.70381294184274801</v>
      </c>
      <c r="L546">
        <f>(Table2[[#This Row],[6M Return vs Nifty]]-AVERAGE(Table2[6M Return vs Nifty]))/_xlfn.STDEV.P(Table2[6M Return vs Nifty])</f>
        <v>-0.3081962388460342</v>
      </c>
      <c r="M546">
        <v>0.65917694256100601</v>
      </c>
      <c r="N546">
        <f>(Table2[[#This Row],[1W Return vs Nifty]]-AVERAGE(Table2[1W Return vs Nifty]))/_xlfn.STDEV.P(Table2[1W Return vs Nifty])</f>
        <v>4.7931879481151268E-2</v>
      </c>
      <c r="O546">
        <v>893.02</v>
      </c>
      <c r="P546">
        <v>901.85496954807695</v>
      </c>
      <c r="Q546">
        <v>866.34011931774705</v>
      </c>
      <c r="R546">
        <v>65.007978712735806</v>
      </c>
      <c r="S546" s="1">
        <f>(Table2[[#This Row],[Close Price]]-Table2[[#This Row],[20D EMA]])/Table2[[#This Row],[20D EMA]]</f>
        <v>2.3045396519674858E-2</v>
      </c>
      <c r="T546" s="1">
        <f>(Table2[[#This Row],[Close Price]]-Table2[[#This Row],[50D EMA]])/Table2[[#This Row],[50D EMA]]</f>
        <v>1.3023192030320077E-2</v>
      </c>
      <c r="U546" s="1">
        <f>(Table2[[#This Row],[Close Price]]-Table2[[#This Row],[200D EMA]])/Table2[[#This Row],[200D EMA]]</f>
        <v>5.455118564689198E-2</v>
      </c>
      <c r="V546">
        <v>0.68478835027367302</v>
      </c>
      <c r="W546">
        <v>868</v>
      </c>
      <c r="X546">
        <v>922.4</v>
      </c>
      <c r="Y546">
        <v>868</v>
      </c>
      <c r="Z546">
        <v>922.4</v>
      </c>
      <c r="AA546">
        <v>865</v>
      </c>
      <c r="AB546">
        <v>927</v>
      </c>
      <c r="AC546" s="1">
        <f>(Table2[[#This Row],[Close Price]]/Table2[[#This Row],[Day Low]])-1</f>
        <v>5.2534562211981495E-2</v>
      </c>
      <c r="AD546" s="1">
        <f>(Table2[[#This Row],[Day High]]/Table2[[#This Row],[Close Price]])-1</f>
        <v>9.6322241681261467E-3</v>
      </c>
      <c r="AE546" s="1">
        <f>(Table2[[#This Row],[Close Price]]/Table2[[#This Row],[Current Week Low]])-1</f>
        <v>5.2534562211981495E-2</v>
      </c>
      <c r="AF546" s="1">
        <f>(Table2[[#This Row],[Current Week High]]/Table2[[#This Row],[Close Price]])-1</f>
        <v>9.6322241681261467E-3</v>
      </c>
      <c r="AG546" s="1">
        <f>(Table2[[#This Row],[Close Price]]/Table2[[#This Row],[Current Month Low]])-1</f>
        <v>5.6184971098265812E-2</v>
      </c>
      <c r="AH546" s="1">
        <f>(Table2[[#This Row],[Current Month High]]/Table2[[#This Row],[Close Price]])-1</f>
        <v>1.4667250437828239E-2</v>
      </c>
      <c r="AI546">
        <v>12.193520140105001</v>
      </c>
      <c r="AJ546">
        <v>28.458942632170899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-0.13</v>
      </c>
      <c r="AM546" t="s">
        <v>3214</v>
      </c>
      <c r="AN546">
        <v>-0.71</v>
      </c>
      <c r="AO546" t="s">
        <v>3214</v>
      </c>
      <c r="AQ546">
        <f>(Table2[[#This Row],[Sharpe Ratio]]-AVERAGE(Table2[Sharpe Ratio]))/_xlfn.STDEV.P(Table2[Sharpe Ratio])</f>
        <v>-0.67921854723973452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549</v>
      </c>
      <c r="AT546">
        <f>_xlfn.RANK.AVG(Table2[[#This Row],[6M Return vs Nifty Z-Score]],Table2[6M Return vs Nifty Z-Score])</f>
        <v>422</v>
      </c>
      <c r="AU546">
        <f>_xlfn.RANK.AVG(Table2[[#This Row],[Sharpe Ratio Z-Score]],Table2[Sharpe Ratio Z-Score])</f>
        <v>527.5</v>
      </c>
      <c r="AV546">
        <f>(Table2[[#This Row],[Rank 1Y]]+Table2[[#This Row],[Rank 6M]]+Table2[[#This Row],[Rank Sharpe]])/3</f>
        <v>499.5</v>
      </c>
    </row>
    <row r="547" spans="1:48" x14ac:dyDescent="0.3">
      <c r="A547" t="s">
        <v>136</v>
      </c>
      <c r="B547" t="s">
        <v>137</v>
      </c>
      <c r="C547" t="s">
        <v>3176</v>
      </c>
      <c r="D547" t="s">
        <v>124</v>
      </c>
      <c r="E547">
        <v>210409.92412355501</v>
      </c>
      <c r="F547">
        <v>168.55</v>
      </c>
      <c r="G547">
        <v>-1.3139954435337899</v>
      </c>
      <c r="H547">
        <f>(Table2[[#This Row],[1Y Return vs Nifty]]-AVERAGE(Table2[1Y Return vs Nifty]))/_xlfn.STDEV.P(Table2[1Y Return vs Nifty])</f>
        <v>-0.42986357877831377</v>
      </c>
      <c r="I547">
        <v>6.2940579006791904</v>
      </c>
      <c r="J547">
        <f>(Table2[[#This Row],[1M Return vs Nifty]]-AVERAGE(Table2[1M Return vs Nifty]))/_xlfn.STDEV.P(Table2[1M Return vs Nifty])</f>
        <v>0.66364095352494701</v>
      </c>
      <c r="K547">
        <v>-12.294433508286801</v>
      </c>
      <c r="L547">
        <f>(Table2[[#This Row],[6M Return vs Nifty]]-AVERAGE(Table2[6M Return vs Nifty]))/_xlfn.STDEV.P(Table2[6M Return vs Nifty])</f>
        <v>-0.71505407958079348</v>
      </c>
      <c r="M547">
        <v>8.8194387772348808</v>
      </c>
      <c r="N547">
        <f>(Table2[[#This Row],[1W Return vs Nifty]]-AVERAGE(Table2[1W Return vs Nifty]))/_xlfn.STDEV.P(Table2[1W Return vs Nifty])</f>
        <v>1.648509365325366</v>
      </c>
      <c r="O547">
        <v>157.29</v>
      </c>
      <c r="P547">
        <v>157.34257186929401</v>
      </c>
      <c r="Q547">
        <v>153.082902695</v>
      </c>
      <c r="R547">
        <v>85.336928473574503</v>
      </c>
      <c r="S547" s="1">
        <f>(Table2[[#This Row],[Close Price]]-Table2[[#This Row],[20D EMA]])/Table2[[#This Row],[20D EMA]]</f>
        <v>7.1587513510077055E-2</v>
      </c>
      <c r="T547" s="1">
        <f>(Table2[[#This Row],[Close Price]]-Table2[[#This Row],[50D EMA]])/Table2[[#This Row],[50D EMA]]</f>
        <v>7.1229470813634121E-2</v>
      </c>
      <c r="U547" s="1">
        <f>(Table2[[#This Row],[Close Price]]-Table2[[#This Row],[200D EMA]])/Table2[[#This Row],[200D EMA]]</f>
        <v>0.10103739237174261</v>
      </c>
      <c r="V547">
        <v>1.30527306708214</v>
      </c>
      <c r="W547">
        <v>167.26</v>
      </c>
      <c r="X547">
        <v>170.18</v>
      </c>
      <c r="Y547">
        <v>167.26</v>
      </c>
      <c r="Z547">
        <v>170.18</v>
      </c>
      <c r="AA547">
        <v>147.62</v>
      </c>
      <c r="AB547">
        <v>170.18</v>
      </c>
      <c r="AC547" s="1">
        <f>(Table2[[#This Row],[Close Price]]/Table2[[#This Row],[Day Low]])-1</f>
        <v>7.7125433456894932E-3</v>
      </c>
      <c r="AD547" s="1">
        <f>(Table2[[#This Row],[Day High]]/Table2[[#This Row],[Close Price]])-1</f>
        <v>9.6707208543458378E-3</v>
      </c>
      <c r="AE547" s="1">
        <f>(Table2[[#This Row],[Close Price]]/Table2[[#This Row],[Current Week Low]])-1</f>
        <v>7.7125433456894932E-3</v>
      </c>
      <c r="AF547" s="1">
        <f>(Table2[[#This Row],[Current Week High]]/Table2[[#This Row],[Close Price]])-1</f>
        <v>9.6707208543458378E-3</v>
      </c>
      <c r="AG547" s="1">
        <f>(Table2[[#This Row],[Close Price]]/Table2[[#This Row],[Current Month Low]])-1</f>
        <v>0.14178295623899206</v>
      </c>
      <c r="AH547" s="1">
        <f>(Table2[[#This Row],[Current Month High]]/Table2[[#This Row],[Close Price]])-1</f>
        <v>9.6707208543458378E-3</v>
      </c>
      <c r="AI547">
        <v>9.5223969148620498</v>
      </c>
      <c r="AJ547">
        <v>47.0767888307155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-0.05</v>
      </c>
      <c r="AM547" t="s">
        <v>3214</v>
      </c>
      <c r="AN547">
        <v>11.08</v>
      </c>
      <c r="AO547" t="s">
        <v>3215</v>
      </c>
      <c r="AP547">
        <v>2.3991074823799998E-3</v>
      </c>
      <c r="AQ547">
        <f>(Table2[[#This Row],[Sharpe Ratio]]-AVERAGE(Table2[Sharpe Ratio]))/_xlfn.STDEV.P(Table2[Sharpe Ratio])</f>
        <v>-0.65154155920245604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440</v>
      </c>
      <c r="AT547">
        <f>_xlfn.RANK.AVG(Table2[[#This Row],[6M Return vs Nifty Z-Score]],Table2[6M Return vs Nifty Z-Score])</f>
        <v>565</v>
      </c>
      <c r="AU547">
        <f>_xlfn.RANK.AVG(Table2[[#This Row],[Sharpe Ratio Z-Score]],Table2[Sharpe Ratio Z-Score])</f>
        <v>495</v>
      </c>
      <c r="AV547">
        <f>(Table2[[#This Row],[Rank 1Y]]+Table2[[#This Row],[Rank 6M]]+Table2[[#This Row],[Rank Sharpe]])/3</f>
        <v>500</v>
      </c>
    </row>
    <row r="548" spans="1:48" x14ac:dyDescent="0.3">
      <c r="A548" t="s">
        <v>391</v>
      </c>
      <c r="B548" t="s">
        <v>392</v>
      </c>
      <c r="C548" t="s">
        <v>3173</v>
      </c>
      <c r="D548" t="s">
        <v>54</v>
      </c>
      <c r="E548">
        <v>61974.651748099997</v>
      </c>
      <c r="F548">
        <v>29165.5</v>
      </c>
      <c r="G548">
        <v>-5.2926470164000996</v>
      </c>
      <c r="H548">
        <f>(Table2[[#This Row],[1Y Return vs Nifty]]-AVERAGE(Table2[1Y Return vs Nifty]))/_xlfn.STDEV.P(Table2[1Y Return vs Nifty])</f>
        <v>-0.49664460435863866</v>
      </c>
      <c r="I548">
        <v>-4.86832289132124</v>
      </c>
      <c r="J548">
        <f>(Table2[[#This Row],[1M Return vs Nifty]]-AVERAGE(Table2[1M Return vs Nifty]))/_xlfn.STDEV.P(Table2[1M Return vs Nifty])</f>
        <v>-0.37202913613456079</v>
      </c>
      <c r="K548">
        <v>-9.6299893429279493</v>
      </c>
      <c r="L548">
        <f>(Table2[[#This Row],[6M Return vs Nifty]]-AVERAGE(Table2[6M Return vs Nifty]))/_xlfn.STDEV.P(Table2[6M Return vs Nifty])</f>
        <v>-0.63165436839394906</v>
      </c>
      <c r="M548">
        <v>3.65423552520235</v>
      </c>
      <c r="N548">
        <f>(Table2[[#This Row],[1W Return vs Nifty]]-AVERAGE(Table2[1W Return vs Nifty]))/_xlfn.STDEV.P(Table2[1W Return vs Nifty])</f>
        <v>0.63539137934557</v>
      </c>
      <c r="O548">
        <v>28919.81</v>
      </c>
      <c r="P548">
        <v>28652.0630170365</v>
      </c>
      <c r="Q548">
        <v>26994.7103668688</v>
      </c>
      <c r="R548">
        <v>57.8052666861402</v>
      </c>
      <c r="S548" s="1">
        <f>(Table2[[#This Row],[Close Price]]-Table2[[#This Row],[20D EMA]])/Table2[[#This Row],[20D EMA]]</f>
        <v>8.4955606554814392E-3</v>
      </c>
      <c r="T548" s="1">
        <f>(Table2[[#This Row],[Close Price]]-Table2[[#This Row],[50D EMA]])/Table2[[#This Row],[50D EMA]]</f>
        <v>1.7919721266081622E-2</v>
      </c>
      <c r="U548" s="1">
        <f>(Table2[[#This Row],[Close Price]]-Table2[[#This Row],[200D EMA]])/Table2[[#This Row],[200D EMA]]</f>
        <v>8.0415370405139006E-2</v>
      </c>
      <c r="V548">
        <v>0.91713911263733305</v>
      </c>
      <c r="W548">
        <v>29081.65</v>
      </c>
      <c r="X548">
        <v>29486.400000000001</v>
      </c>
      <c r="Y548">
        <v>29081.65</v>
      </c>
      <c r="Z548">
        <v>29486.400000000001</v>
      </c>
      <c r="AA548">
        <v>27502.75</v>
      </c>
      <c r="AB548">
        <v>30380.9</v>
      </c>
      <c r="AC548" s="1">
        <f>(Table2[[#This Row],[Close Price]]/Table2[[#This Row],[Day Low]])-1</f>
        <v>2.8832614380545074E-3</v>
      </c>
      <c r="AD548" s="1">
        <f>(Table2[[#This Row],[Day High]]/Table2[[#This Row],[Close Price]])-1</f>
        <v>1.1002725823318737E-2</v>
      </c>
      <c r="AE548" s="1">
        <f>(Table2[[#This Row],[Close Price]]/Table2[[#This Row],[Current Week Low]])-1</f>
        <v>2.8832614380545074E-3</v>
      </c>
      <c r="AF548" s="1">
        <f>(Table2[[#This Row],[Current Week High]]/Table2[[#This Row],[Close Price]])-1</f>
        <v>1.1002725823318737E-2</v>
      </c>
      <c r="AG548" s="1">
        <f>(Table2[[#This Row],[Close Price]]/Table2[[#This Row],[Current Month Low]])-1</f>
        <v>6.0457590604575895E-2</v>
      </c>
      <c r="AH548" s="1">
        <f>(Table2[[#This Row],[Current Month High]]/Table2[[#This Row],[Close Price]])-1</f>
        <v>4.1672524043818937E-2</v>
      </c>
      <c r="AI548">
        <v>4.6476144760076101</v>
      </c>
      <c r="AJ548">
        <v>32.570454545454503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-7.0000000000000007E-2</v>
      </c>
      <c r="AM548" t="s">
        <v>3214</v>
      </c>
      <c r="AN548">
        <v>-1.77</v>
      </c>
      <c r="AO548" t="s">
        <v>3214</v>
      </c>
      <c r="AP548">
        <v>7.15314702594E-4</v>
      </c>
      <c r="AQ548">
        <f>(Table2[[#This Row],[Sharpe Ratio]]-AVERAGE(Table2[Sharpe Ratio]))/_xlfn.STDEV.P(Table2[Sharpe Ratio])</f>
        <v>-0.67096641322240258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-1.5359031427639809</v>
      </c>
      <c r="AS548">
        <f>_xlfn.RANK.AVG(Table2[[#This Row],[1Y Return vs Nifty Z-Score]],Table2[1Y Return vs Nifty Z-Score])</f>
        <v>466</v>
      </c>
      <c r="AT548">
        <f>_xlfn.RANK.AVG(Table2[[#This Row],[6M Return vs Nifty Z-Score]],Table2[6M Return vs Nifty Z-Score])</f>
        <v>534</v>
      </c>
      <c r="AU548">
        <f>_xlfn.RANK.AVG(Table2[[#This Row],[Sharpe Ratio Z-Score]],Table2[Sharpe Ratio Z-Score])</f>
        <v>500</v>
      </c>
      <c r="AV548">
        <f>(Table2[[#This Row],[Rank 1Y]]+Table2[[#This Row],[Rank 6M]]+Table2[[#This Row],[Rank Sharpe]])/3</f>
        <v>500</v>
      </c>
    </row>
    <row r="549" spans="1:48" x14ac:dyDescent="0.3">
      <c r="A549" t="s">
        <v>1972</v>
      </c>
      <c r="B549" t="s">
        <v>1973</v>
      </c>
      <c r="C549" t="s">
        <v>3181</v>
      </c>
      <c r="D549" t="s">
        <v>270</v>
      </c>
      <c r="E549">
        <v>3603.2267883599998</v>
      </c>
      <c r="F549">
        <v>1147.8</v>
      </c>
      <c r="G549">
        <v>-30.7911127988604</v>
      </c>
      <c r="H549">
        <f>(Table2[[#This Row],[1Y Return vs Nifty]]-AVERAGE(Table2[1Y Return vs Nifty]))/_xlfn.STDEV.P(Table2[1Y Return vs Nifty])</f>
        <v>-0.92463224401283828</v>
      </c>
      <c r="I549">
        <v>-8.4302037733534601</v>
      </c>
      <c r="J549">
        <f>(Table2[[#This Row],[1M Return vs Nifty]]-AVERAGE(Table2[1M Return vs Nifty]))/_xlfn.STDEV.P(Table2[1M Return vs Nifty])</f>
        <v>-0.70250823026244491</v>
      </c>
      <c r="K549">
        <v>22.801613399814901</v>
      </c>
      <c r="L549">
        <f>(Table2[[#This Row],[6M Return vs Nifty]]-AVERAGE(Table2[6M Return vs Nifty]))/_xlfn.STDEV.P(Table2[6M Return vs Nifty])</f>
        <v>0.38348655189136699</v>
      </c>
      <c r="M549">
        <v>-1.8143708234651099</v>
      </c>
      <c r="N549">
        <f>(Table2[[#This Row],[1W Return vs Nifty]]-AVERAGE(Table2[1W Return vs Nifty]))/_xlfn.STDEV.P(Table2[1W Return vs Nifty])</f>
        <v>-0.43723697228766939</v>
      </c>
      <c r="O549">
        <v>1008.41</v>
      </c>
      <c r="P549">
        <v>1163.77230418109</v>
      </c>
      <c r="Q549">
        <v>1077.9712329964</v>
      </c>
      <c r="R549">
        <v>32.330360588422302</v>
      </c>
      <c r="S549" s="1">
        <f>(Table2[[#This Row],[Close Price]]-Table2[[#This Row],[20D EMA]])/Table2[[#This Row],[20D EMA]]</f>
        <v>0.13822750666891442</v>
      </c>
      <c r="T549" s="1">
        <f>(Table2[[#This Row],[Close Price]]-Table2[[#This Row],[50D EMA]])/Table2[[#This Row],[50D EMA]]</f>
        <v>-1.3724595544769623E-2</v>
      </c>
      <c r="U549" s="1">
        <f>(Table2[[#This Row],[Close Price]]-Table2[[#This Row],[200D EMA]])/Table2[[#This Row],[200D EMA]]</f>
        <v>6.4777950344277122E-2</v>
      </c>
      <c r="V549">
        <v>0.37639004697700001</v>
      </c>
      <c r="W549">
        <v>1143.1500000000001</v>
      </c>
      <c r="X549">
        <v>1171</v>
      </c>
      <c r="Y549">
        <v>1132.55</v>
      </c>
      <c r="Z549">
        <v>1159.3499999999999</v>
      </c>
      <c r="AA549">
        <v>1132.55</v>
      </c>
      <c r="AB549">
        <v>1159.3499999999999</v>
      </c>
      <c r="AC549" s="1">
        <f>(Table2[[#This Row],[Close Price]]/Table2[[#This Row],[Day Low]])-1</f>
        <v>4.0677076499144871E-3</v>
      </c>
      <c r="AD549" s="1">
        <f>(Table2[[#This Row],[Day High]]/Table2[[#This Row],[Close Price]])-1</f>
        <v>2.0212580588952811E-2</v>
      </c>
      <c r="AE549" s="1">
        <f>(Table2[[#This Row],[Close Price]]/Table2[[#This Row],[Current Week Low]])-1</f>
        <v>1.346518917487094E-2</v>
      </c>
      <c r="AF549" s="1">
        <f>(Table2[[#This Row],[Current Week High]]/Table2[[#This Row],[Close Price]])-1</f>
        <v>1.0062728698379431E-2</v>
      </c>
      <c r="AG549" s="1">
        <f>(Table2[[#This Row],[Close Price]]/Table2[[#This Row],[Current Month Low]])-1</f>
        <v>1.346518917487094E-2</v>
      </c>
      <c r="AH549" s="1">
        <f>(Table2[[#This Row],[Current Month High]]/Table2[[#This Row],[Close Price]])-1</f>
        <v>1.0062728698379431E-2</v>
      </c>
      <c r="AI549">
        <v>19.794389266422701</v>
      </c>
      <c r="AJ549">
        <v>52.704051087607198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-0.01</v>
      </c>
      <c r="AM549" t="s">
        <v>3214</v>
      </c>
      <c r="AN549">
        <v>-5.92</v>
      </c>
      <c r="AO549" t="s">
        <v>3214</v>
      </c>
      <c r="AP549">
        <v>-6.5605993588111006E-2</v>
      </c>
      <c r="AQ549">
        <f>(Table2[[#This Row],[Sharpe Ratio]]-AVERAGE(Table2[Sharpe Ratio]))/_xlfn.STDEV.P(Table2[Sharpe Ratio])</f>
        <v>-1.4360734664326851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633</v>
      </c>
      <c r="AT549">
        <f>_xlfn.RANK.AVG(Table2[[#This Row],[6M Return vs Nifty Z-Score]],Table2[6M Return vs Nifty Z-Score])</f>
        <v>193</v>
      </c>
      <c r="AU549">
        <f>_xlfn.RANK.AVG(Table2[[#This Row],[Sharpe Ratio Z-Score]],Table2[Sharpe Ratio Z-Score])</f>
        <v>676</v>
      </c>
      <c r="AV549">
        <f>(Table2[[#This Row],[Rank 1Y]]+Table2[[#This Row],[Rank 6M]]+Table2[[#This Row],[Rank Sharpe]])/3</f>
        <v>500.66666666666669</v>
      </c>
    </row>
    <row r="550" spans="1:48" x14ac:dyDescent="0.3">
      <c r="A550" t="s">
        <v>426</v>
      </c>
      <c r="B550" t="s">
        <v>427</v>
      </c>
      <c r="C550" t="s">
        <v>3180</v>
      </c>
      <c r="D550" t="s">
        <v>428</v>
      </c>
      <c r="E550">
        <v>55951.499976840001</v>
      </c>
      <c r="F550">
        <v>918.3</v>
      </c>
      <c r="G550">
        <v>-2.6734712217166501</v>
      </c>
      <c r="H550">
        <f>(Table2[[#This Row],[1Y Return vs Nifty]]-AVERAGE(Table2[1Y Return vs Nifty]))/_xlfn.STDEV.P(Table2[1Y Return vs Nifty])</f>
        <v>-0.4526821606661609</v>
      </c>
      <c r="I550">
        <v>-8.1506291817886893</v>
      </c>
      <c r="J550">
        <f>(Table2[[#This Row],[1M Return vs Nifty]]-AVERAGE(Table2[1M Return vs Nifty]))/_xlfn.STDEV.P(Table2[1M Return vs Nifty])</f>
        <v>-0.67656868853673069</v>
      </c>
      <c r="K550">
        <v>-13.825384963034301</v>
      </c>
      <c r="L550">
        <f>(Table2[[#This Row],[6M Return vs Nifty]]-AVERAGE(Table2[6M Return vs Nifty]))/_xlfn.STDEV.P(Table2[6M Return vs Nifty])</f>
        <v>-0.76297435909988964</v>
      </c>
      <c r="M550">
        <v>2.7841833278627299</v>
      </c>
      <c r="N550">
        <f>(Table2[[#This Row],[1W Return vs Nifty]]-AVERAGE(Table2[1W Return vs Nifty]))/_xlfn.STDEV.P(Table2[1W Return vs Nifty])</f>
        <v>0.46473681129558075</v>
      </c>
      <c r="O550">
        <v>926.83</v>
      </c>
      <c r="P550">
        <v>961.20044565447301</v>
      </c>
      <c r="Q550">
        <v>943.61200809653997</v>
      </c>
      <c r="R550">
        <v>50.558500667070803</v>
      </c>
      <c r="S550" s="1">
        <f>(Table2[[#This Row],[Close Price]]-Table2[[#This Row],[20D EMA]])/Table2[[#This Row],[20D EMA]]</f>
        <v>-9.2034137867786827E-3</v>
      </c>
      <c r="T550" s="1">
        <f>(Table2[[#This Row],[Close Price]]-Table2[[#This Row],[50D EMA]])/Table2[[#This Row],[50D EMA]]</f>
        <v>-4.4632153312478461E-2</v>
      </c>
      <c r="U550" s="1">
        <f>(Table2[[#This Row],[Close Price]]-Table2[[#This Row],[200D EMA]])/Table2[[#This Row],[200D EMA]]</f>
        <v>-2.6824593031196744E-2</v>
      </c>
      <c r="V550">
        <v>0.94880446517450501</v>
      </c>
      <c r="W550">
        <v>906</v>
      </c>
      <c r="X550">
        <v>923.95</v>
      </c>
      <c r="Y550">
        <v>906</v>
      </c>
      <c r="Z550">
        <v>923.95</v>
      </c>
      <c r="AA550">
        <v>876.4</v>
      </c>
      <c r="AB550">
        <v>979.5</v>
      </c>
      <c r="AC550" s="1">
        <f>(Table2[[#This Row],[Close Price]]/Table2[[#This Row],[Day Low]])-1</f>
        <v>1.357615894039732E-2</v>
      </c>
      <c r="AD550" s="1">
        <f>(Table2[[#This Row],[Day High]]/Table2[[#This Row],[Close Price]])-1</f>
        <v>6.1526734182730802E-3</v>
      </c>
      <c r="AE550" s="1">
        <f>(Table2[[#This Row],[Close Price]]/Table2[[#This Row],[Current Week Low]])-1</f>
        <v>1.357615894039732E-2</v>
      </c>
      <c r="AF550" s="1">
        <f>(Table2[[#This Row],[Current Week High]]/Table2[[#This Row],[Close Price]])-1</f>
        <v>6.1526734182730802E-3</v>
      </c>
      <c r="AG550" s="1">
        <f>(Table2[[#This Row],[Close Price]]/Table2[[#This Row],[Current Month Low]])-1</f>
        <v>4.7809219534459046E-2</v>
      </c>
      <c r="AH550" s="1">
        <f>(Table2[[#This Row],[Current Month High]]/Table2[[#This Row],[Close Price]])-1</f>
        <v>6.6644887291734678E-2</v>
      </c>
      <c r="AI550">
        <v>28.4983120984427</v>
      </c>
      <c r="AJ550">
        <v>36.611127640583099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-0.16</v>
      </c>
      <c r="AM550" t="s">
        <v>3214</v>
      </c>
      <c r="AN550">
        <v>-3.47</v>
      </c>
      <c r="AO550" t="s">
        <v>3214</v>
      </c>
      <c r="AP550">
        <v>8.0601439452450008E-3</v>
      </c>
      <c r="AQ550">
        <f>(Table2[[#This Row],[Sharpe Ratio]]-AVERAGE(Table2[Sharpe Ratio]))/_xlfn.STDEV.P(Table2[Sharpe Ratio])</f>
        <v>-0.58623375635825858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447</v>
      </c>
      <c r="AT550">
        <f>_xlfn.RANK.AVG(Table2[[#This Row],[6M Return vs Nifty Z-Score]],Table2[6M Return vs Nifty Z-Score])</f>
        <v>576</v>
      </c>
      <c r="AU550">
        <f>_xlfn.RANK.AVG(Table2[[#This Row],[Sharpe Ratio Z-Score]],Table2[Sharpe Ratio Z-Score])</f>
        <v>482</v>
      </c>
      <c r="AV550">
        <f>(Table2[[#This Row],[Rank 1Y]]+Table2[[#This Row],[Rank 6M]]+Table2[[#This Row],[Rank Sharpe]])/3</f>
        <v>501.66666666666669</v>
      </c>
    </row>
    <row r="551" spans="1:48" x14ac:dyDescent="0.3">
      <c r="A551" t="s">
        <v>1118</v>
      </c>
      <c r="B551" t="s">
        <v>1119</v>
      </c>
      <c r="C551" t="s">
        <v>3168</v>
      </c>
      <c r="D551" t="s">
        <v>287</v>
      </c>
      <c r="E551">
        <v>11805.823488315</v>
      </c>
      <c r="F551">
        <v>2170.0500000000002</v>
      </c>
      <c r="G551">
        <v>-28.925278361578201</v>
      </c>
      <c r="H551">
        <f>(Table2[[#This Row],[1Y Return vs Nifty]]-AVERAGE(Table2[1Y Return vs Nifty]))/_xlfn.STDEV.P(Table2[1Y Return vs Nifty])</f>
        <v>-0.89331451362032044</v>
      </c>
      <c r="I551">
        <v>1.16585017385139</v>
      </c>
      <c r="J551">
        <f>(Table2[[#This Row],[1M Return vs Nifty]]-AVERAGE(Table2[1M Return vs Nifty]))/_xlfn.STDEV.P(Table2[1M Return vs Nifty])</f>
        <v>0.18783463091296668</v>
      </c>
      <c r="K551">
        <v>-1.5711654583715799</v>
      </c>
      <c r="L551">
        <f>(Table2[[#This Row],[6M Return vs Nifty]]-AVERAGE(Table2[6M Return vs Nifty]))/_xlfn.STDEV.P(Table2[6M Return vs Nifty])</f>
        <v>-0.37940529025005598</v>
      </c>
      <c r="M551">
        <v>3.71619256577514</v>
      </c>
      <c r="N551">
        <f>(Table2[[#This Row],[1W Return vs Nifty]]-AVERAGE(Table2[1W Return vs Nifty]))/_xlfn.STDEV.P(Table2[1W Return vs Nifty])</f>
        <v>0.6475438134511734</v>
      </c>
      <c r="O551">
        <v>2099.69</v>
      </c>
      <c r="P551">
        <v>2132.6699944093698</v>
      </c>
      <c r="Q551">
        <v>2031.70356331531</v>
      </c>
      <c r="R551">
        <v>71.395873110846196</v>
      </c>
      <c r="S551" s="1">
        <f>(Table2[[#This Row],[Close Price]]-Table2[[#This Row],[20D EMA]])/Table2[[#This Row],[20D EMA]]</f>
        <v>3.3509708576027947E-2</v>
      </c>
      <c r="T551" s="1">
        <f>(Table2[[#This Row],[Close Price]]-Table2[[#This Row],[50D EMA]])/Table2[[#This Row],[50D EMA]]</f>
        <v>1.7527327569956532E-2</v>
      </c>
      <c r="U551" s="1">
        <f>(Table2[[#This Row],[Close Price]]-Table2[[#This Row],[200D EMA]])/Table2[[#This Row],[200D EMA]]</f>
        <v>6.8093810131896443E-2</v>
      </c>
      <c r="V551">
        <v>0.77404126238206405</v>
      </c>
      <c r="W551">
        <v>2116</v>
      </c>
      <c r="X551">
        <v>2180.4499999999998</v>
      </c>
      <c r="Y551">
        <v>2116</v>
      </c>
      <c r="Z551">
        <v>2180.4499999999998</v>
      </c>
      <c r="AA551">
        <v>1980</v>
      </c>
      <c r="AB551">
        <v>2180.4499999999998</v>
      </c>
      <c r="AC551" s="1">
        <f>(Table2[[#This Row],[Close Price]]/Table2[[#This Row],[Day Low]])-1</f>
        <v>2.5543478260869668E-2</v>
      </c>
      <c r="AD551" s="1">
        <f>(Table2[[#This Row],[Day High]]/Table2[[#This Row],[Close Price]])-1</f>
        <v>4.7925163014674865E-3</v>
      </c>
      <c r="AE551" s="1">
        <f>(Table2[[#This Row],[Close Price]]/Table2[[#This Row],[Current Week Low]])-1</f>
        <v>2.5543478260869668E-2</v>
      </c>
      <c r="AF551" s="1">
        <f>(Table2[[#This Row],[Current Week High]]/Table2[[#This Row],[Close Price]])-1</f>
        <v>4.7925163014674865E-3</v>
      </c>
      <c r="AG551" s="1">
        <f>(Table2[[#This Row],[Close Price]]/Table2[[#This Row],[Current Month Low]])-1</f>
        <v>9.5984848484848673E-2</v>
      </c>
      <c r="AH551" s="1">
        <f>(Table2[[#This Row],[Current Month High]]/Table2[[#This Row],[Close Price]])-1</f>
        <v>4.7925163014674865E-3</v>
      </c>
      <c r="AI551">
        <v>26.626114605654202</v>
      </c>
      <c r="AJ551">
        <v>35.628124999999997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</v>
      </c>
      <c r="AM551" t="s">
        <v>3214</v>
      </c>
      <c r="AN551">
        <v>4.1500000000000004</v>
      </c>
      <c r="AO551" t="s">
        <v>3215</v>
      </c>
      <c r="AP551">
        <v>2.6657769072514E-2</v>
      </c>
      <c r="AQ551">
        <f>(Table2[[#This Row],[Sharpe Ratio]]-AVERAGE(Table2[Sharpe Ratio]))/_xlfn.STDEV.P(Table2[Sharpe Ratio])</f>
        <v>-0.37168469928200487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624</v>
      </c>
      <c r="AT551">
        <f>_xlfn.RANK.AVG(Table2[[#This Row],[6M Return vs Nifty Z-Score]],Table2[6M Return vs Nifty Z-Score])</f>
        <v>446</v>
      </c>
      <c r="AU551">
        <f>_xlfn.RANK.AVG(Table2[[#This Row],[Sharpe Ratio Z-Score]],Table2[Sharpe Ratio Z-Score])</f>
        <v>437</v>
      </c>
      <c r="AV551">
        <f>(Table2[[#This Row],[Rank 1Y]]+Table2[[#This Row],[Rank 6M]]+Table2[[#This Row],[Rank Sharpe]])/3</f>
        <v>502.33333333333331</v>
      </c>
    </row>
    <row r="552" spans="1:48" x14ac:dyDescent="0.3">
      <c r="A552" t="s">
        <v>1788</v>
      </c>
      <c r="B552" t="s">
        <v>1789</v>
      </c>
      <c r="C552" t="s">
        <v>3181</v>
      </c>
      <c r="D552" t="s">
        <v>261</v>
      </c>
      <c r="E552">
        <v>4594.9959793500002</v>
      </c>
      <c r="F552">
        <v>504.7</v>
      </c>
      <c r="G552">
        <v>-11.975561641758601</v>
      </c>
      <c r="H552">
        <f>(Table2[[#This Row],[1Y Return vs Nifty]]-AVERAGE(Table2[1Y Return vs Nifty]))/_xlfn.STDEV.P(Table2[1Y Return vs Nifty])</f>
        <v>-0.60881624954386271</v>
      </c>
      <c r="I552">
        <v>-3.51639718096233</v>
      </c>
      <c r="J552">
        <f>(Table2[[#This Row],[1M Return vs Nifty]]-AVERAGE(Table2[1M Return vs Nifty]))/_xlfn.STDEV.P(Table2[1M Return vs Nifty])</f>
        <v>-0.24659451356158529</v>
      </c>
      <c r="K552">
        <v>8.2788904309549007</v>
      </c>
      <c r="L552">
        <f>(Table2[[#This Row],[6M Return vs Nifty]]-AVERAGE(Table2[6M Return vs Nifty]))/_xlfn.STDEV.P(Table2[6M Return vs Nifty])</f>
        <v>-7.1088896525414072E-2</v>
      </c>
      <c r="M552">
        <v>3.3712196521864701</v>
      </c>
      <c r="N552">
        <f>(Table2[[#This Row],[1W Return vs Nifty]]-AVERAGE(Table2[1W Return vs Nifty]))/_xlfn.STDEV.P(Table2[1W Return vs Nifty])</f>
        <v>0.57987982301768826</v>
      </c>
      <c r="O552">
        <v>455.46</v>
      </c>
      <c r="P552">
        <v>520.05268472130194</v>
      </c>
      <c r="Q552">
        <v>481.32983908456299</v>
      </c>
      <c r="R552">
        <v>46.225616843365401</v>
      </c>
      <c r="S552" s="1">
        <f>(Table2[[#This Row],[Close Price]]-Table2[[#This Row],[20D EMA]])/Table2[[#This Row],[20D EMA]]</f>
        <v>0.1081104817107979</v>
      </c>
      <c r="T552" s="1">
        <f>(Table2[[#This Row],[Close Price]]-Table2[[#This Row],[50D EMA]])/Table2[[#This Row],[50D EMA]]</f>
        <v>-2.9521402681594679E-2</v>
      </c>
      <c r="U552" s="1">
        <f>(Table2[[#This Row],[Close Price]]-Table2[[#This Row],[200D EMA]])/Table2[[#This Row],[200D EMA]]</f>
        <v>4.855331836456369E-2</v>
      </c>
      <c r="V552">
        <v>0.51402032074088</v>
      </c>
      <c r="W552">
        <v>504.65</v>
      </c>
      <c r="X552">
        <v>516.79999999999995</v>
      </c>
      <c r="Y552">
        <v>501</v>
      </c>
      <c r="Z552">
        <v>517.9</v>
      </c>
      <c r="AA552">
        <v>501</v>
      </c>
      <c r="AB552">
        <v>517.9</v>
      </c>
      <c r="AC552" s="1">
        <f>(Table2[[#This Row],[Close Price]]/Table2[[#This Row],[Day Low]])-1</f>
        <v>9.9078569305577346E-5</v>
      </c>
      <c r="AD552" s="1">
        <f>(Table2[[#This Row],[Day High]]/Table2[[#This Row],[Close Price]])-1</f>
        <v>2.3974638399048898E-2</v>
      </c>
      <c r="AE552" s="1">
        <f>(Table2[[#This Row],[Close Price]]/Table2[[#This Row],[Current Week Low]])-1</f>
        <v>7.3852295409182478E-3</v>
      </c>
      <c r="AF552" s="1">
        <f>(Table2[[#This Row],[Current Week High]]/Table2[[#This Row],[Close Price]])-1</f>
        <v>2.6154150980780555E-2</v>
      </c>
      <c r="AG552" s="1">
        <f>(Table2[[#This Row],[Close Price]]/Table2[[#This Row],[Current Month Low]])-1</f>
        <v>7.3852295409182478E-3</v>
      </c>
      <c r="AH552" s="1">
        <f>(Table2[[#This Row],[Current Month High]]/Table2[[#This Row],[Close Price]])-1</f>
        <v>2.6154150980780555E-2</v>
      </c>
      <c r="AI552">
        <v>21.626708936001499</v>
      </c>
      <c r="AJ552">
        <v>40.155512357678397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-0.13</v>
      </c>
      <c r="AM552" t="s">
        <v>3214</v>
      </c>
      <c r="AN552">
        <v>-0.38</v>
      </c>
      <c r="AO552" t="s">
        <v>3214</v>
      </c>
      <c r="AP552">
        <v>-4.6804323467733999E-2</v>
      </c>
      <c r="AQ552">
        <f>(Table2[[#This Row],[Sharpe Ratio]]-AVERAGE(Table2[Sharpe Ratio]))/_xlfn.STDEV.P(Table2[Sharpe Ratio])</f>
        <v>-1.2191704711211528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520</v>
      </c>
      <c r="AT552">
        <f>_xlfn.RANK.AVG(Table2[[#This Row],[6M Return vs Nifty Z-Score]],Table2[6M Return vs Nifty Z-Score])</f>
        <v>338</v>
      </c>
      <c r="AU552">
        <f>_xlfn.RANK.AVG(Table2[[#This Row],[Sharpe Ratio Z-Score]],Table2[Sharpe Ratio Z-Score])</f>
        <v>650</v>
      </c>
      <c r="AV552">
        <f>(Table2[[#This Row],[Rank 1Y]]+Table2[[#This Row],[Rank 6M]]+Table2[[#This Row],[Rank Sharpe]])/3</f>
        <v>502.66666666666669</v>
      </c>
    </row>
    <row r="553" spans="1:48" x14ac:dyDescent="0.3">
      <c r="A553" t="s">
        <v>1052</v>
      </c>
      <c r="B553" t="s">
        <v>1053</v>
      </c>
      <c r="C553" t="s">
        <v>3168</v>
      </c>
      <c r="D553" t="s">
        <v>287</v>
      </c>
      <c r="E553">
        <v>13294.29703032</v>
      </c>
      <c r="F553">
        <v>962.1</v>
      </c>
      <c r="G553">
        <v>5.7568963378008702</v>
      </c>
      <c r="H553">
        <f>(Table2[[#This Row],[1Y Return vs Nifty]]-AVERAGE(Table2[1Y Return vs Nifty]))/_xlfn.STDEV.P(Table2[1Y Return vs Nifty])</f>
        <v>-0.31117979954382435</v>
      </c>
      <c r="I553">
        <v>-3.1462094329588899</v>
      </c>
      <c r="J553">
        <f>(Table2[[#This Row],[1M Return vs Nifty]]-AVERAGE(Table2[1M Return vs Nifty]))/_xlfn.STDEV.P(Table2[1M Return vs Nifty])</f>
        <v>-0.21224768511076464</v>
      </c>
      <c r="K553">
        <v>-26.533308714734499</v>
      </c>
      <c r="L553">
        <f>(Table2[[#This Row],[6M Return vs Nifty]]-AVERAGE(Table2[6M Return vs Nifty]))/_xlfn.STDEV.P(Table2[6M Return vs Nifty])</f>
        <v>-1.1607448151129909</v>
      </c>
      <c r="M553">
        <v>1.1001109897917301</v>
      </c>
      <c r="N553">
        <f>(Table2[[#This Row],[1W Return vs Nifty]]-AVERAGE(Table2[1W Return vs Nifty]))/_xlfn.STDEV.P(Table2[1W Return vs Nifty])</f>
        <v>0.13441796571687212</v>
      </c>
      <c r="O553">
        <v>989.25</v>
      </c>
      <c r="P553">
        <v>990.22465023505504</v>
      </c>
      <c r="Q553">
        <v>940.97388789145202</v>
      </c>
      <c r="R553">
        <v>35.5198390111373</v>
      </c>
      <c r="S553" s="1">
        <f>(Table2[[#This Row],[Close Price]]-Table2[[#This Row],[20D EMA]])/Table2[[#This Row],[20D EMA]]</f>
        <v>-2.7445034116755095E-2</v>
      </c>
      <c r="T553" s="1">
        <f>(Table2[[#This Row],[Close Price]]-Table2[[#This Row],[50D EMA]])/Table2[[#This Row],[50D EMA]]</f>
        <v>-2.8402292579142431E-2</v>
      </c>
      <c r="U553" s="1">
        <f>(Table2[[#This Row],[Close Price]]-Table2[[#This Row],[200D EMA]])/Table2[[#This Row],[200D EMA]]</f>
        <v>2.2451326631271033E-2</v>
      </c>
      <c r="V553">
        <v>1.3137445487986901</v>
      </c>
      <c r="W553">
        <v>958.05</v>
      </c>
      <c r="X553">
        <v>991.45</v>
      </c>
      <c r="Y553">
        <v>958.05</v>
      </c>
      <c r="Z553">
        <v>991.45</v>
      </c>
      <c r="AA553">
        <v>958.05</v>
      </c>
      <c r="AB553">
        <v>1055</v>
      </c>
      <c r="AC553" s="1">
        <f>(Table2[[#This Row],[Close Price]]/Table2[[#This Row],[Day Low]])-1</f>
        <v>4.2273367778300486E-3</v>
      </c>
      <c r="AD553" s="1">
        <f>(Table2[[#This Row],[Day High]]/Table2[[#This Row],[Close Price]])-1</f>
        <v>3.0506184388317203E-2</v>
      </c>
      <c r="AE553" s="1">
        <f>(Table2[[#This Row],[Close Price]]/Table2[[#This Row],[Current Week Low]])-1</f>
        <v>4.2273367778300486E-3</v>
      </c>
      <c r="AF553" s="1">
        <f>(Table2[[#This Row],[Current Week High]]/Table2[[#This Row],[Close Price]])-1</f>
        <v>3.0506184388317203E-2</v>
      </c>
      <c r="AG553" s="1">
        <f>(Table2[[#This Row],[Close Price]]/Table2[[#This Row],[Current Month Low]])-1</f>
        <v>4.2273367778300486E-3</v>
      </c>
      <c r="AH553" s="1">
        <f>(Table2[[#This Row],[Current Month High]]/Table2[[#This Row],[Close Price]])-1</f>
        <v>9.6559609188234141E-2</v>
      </c>
      <c r="AI553">
        <v>24.6232200394969</v>
      </c>
      <c r="AJ553">
        <v>53.936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</v>
      </c>
      <c r="AM553" t="s">
        <v>3214</v>
      </c>
      <c r="AN553">
        <v>-3.74</v>
      </c>
      <c r="AO553" t="s">
        <v>3214</v>
      </c>
      <c r="AP553">
        <v>2.6865368130071999E-2</v>
      </c>
      <c r="AQ553">
        <f>(Table2[[#This Row],[Sharpe Ratio]]-AVERAGE(Table2[Sharpe Ratio]))/_xlfn.STDEV.P(Table2[Sharpe Ratio])</f>
        <v>-0.36928976004948533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398</v>
      </c>
      <c r="AT553">
        <f>_xlfn.RANK.AVG(Table2[[#This Row],[6M Return vs Nifty Z-Score]],Table2[6M Return vs Nifty Z-Score])</f>
        <v>675</v>
      </c>
      <c r="AU553">
        <f>_xlfn.RANK.AVG(Table2[[#This Row],[Sharpe Ratio Z-Score]],Table2[Sharpe Ratio Z-Score])</f>
        <v>436</v>
      </c>
      <c r="AV553">
        <f>(Table2[[#This Row],[Rank 1Y]]+Table2[[#This Row],[Rank 6M]]+Table2[[#This Row],[Rank Sharpe]])/3</f>
        <v>503</v>
      </c>
    </row>
    <row r="554" spans="1:48" x14ac:dyDescent="0.3">
      <c r="A554" t="s">
        <v>434</v>
      </c>
      <c r="B554" t="s">
        <v>435</v>
      </c>
      <c r="C554" t="s">
        <v>3169</v>
      </c>
      <c r="D554" t="s">
        <v>51</v>
      </c>
      <c r="E554">
        <v>55036.6302058</v>
      </c>
      <c r="F554">
        <v>740.2</v>
      </c>
      <c r="G554">
        <v>-26.408481467937801</v>
      </c>
      <c r="H554">
        <f>(Table2[[#This Row],[1Y Return vs Nifty]]-AVERAGE(Table2[1Y Return vs Nifty]))/_xlfn.STDEV.P(Table2[1Y Return vs Nifty])</f>
        <v>-0.8510704832857926</v>
      </c>
      <c r="I554">
        <v>10.842539771507001</v>
      </c>
      <c r="J554">
        <f>(Table2[[#This Row],[1M Return vs Nifty]]-AVERAGE(Table2[1M Return vs Nifty]))/_xlfn.STDEV.P(Table2[1M Return vs Nifty])</f>
        <v>1.0856590439981593</v>
      </c>
      <c r="K554">
        <v>9.9917245072874596</v>
      </c>
      <c r="L554">
        <f>(Table2[[#This Row],[6M Return vs Nifty]]-AVERAGE(Table2[6M Return vs Nifty]))/_xlfn.STDEV.P(Table2[6M Return vs Nifty])</f>
        <v>-1.7475512865756257E-2</v>
      </c>
      <c r="M554">
        <v>0.35764216363972401</v>
      </c>
      <c r="N554">
        <f>(Table2[[#This Row],[1W Return vs Nifty]]-AVERAGE(Table2[1W Return vs Nifty]))/_xlfn.STDEV.P(Table2[1W Return vs Nifty])</f>
        <v>-1.121202890297289E-2</v>
      </c>
      <c r="O554">
        <v>716.59</v>
      </c>
      <c r="P554">
        <v>686.53892512623395</v>
      </c>
      <c r="Q554">
        <v>664.74688709744203</v>
      </c>
      <c r="R554">
        <v>65.255353207441104</v>
      </c>
      <c r="S554" s="1">
        <f>(Table2[[#This Row],[Close Price]]-Table2[[#This Row],[20D EMA]])/Table2[[#This Row],[20D EMA]]</f>
        <v>3.2947710685329146E-2</v>
      </c>
      <c r="T554" s="1">
        <f>(Table2[[#This Row],[Close Price]]-Table2[[#This Row],[50D EMA]])/Table2[[#This Row],[50D EMA]]</f>
        <v>7.8161736953078709E-2</v>
      </c>
      <c r="U554" s="1">
        <f>(Table2[[#This Row],[Close Price]]-Table2[[#This Row],[200D EMA]])/Table2[[#This Row],[200D EMA]]</f>
        <v>0.11350653063155708</v>
      </c>
      <c r="V554">
        <v>0.82569153753073599</v>
      </c>
      <c r="W554">
        <v>720</v>
      </c>
      <c r="X554">
        <v>743.9</v>
      </c>
      <c r="Y554">
        <v>720</v>
      </c>
      <c r="Z554">
        <v>743.9</v>
      </c>
      <c r="AA554">
        <v>671.1</v>
      </c>
      <c r="AB554">
        <v>755.4</v>
      </c>
      <c r="AC554" s="1">
        <f>(Table2[[#This Row],[Close Price]]/Table2[[#This Row],[Day Low]])-1</f>
        <v>2.8055555555555722E-2</v>
      </c>
      <c r="AD554" s="1">
        <f>(Table2[[#This Row],[Day High]]/Table2[[#This Row],[Close Price]])-1</f>
        <v>4.9986490137798878E-3</v>
      </c>
      <c r="AE554" s="1">
        <f>(Table2[[#This Row],[Close Price]]/Table2[[#This Row],[Current Week Low]])-1</f>
        <v>2.8055555555555722E-2</v>
      </c>
      <c r="AF554" s="1">
        <f>(Table2[[#This Row],[Current Week High]]/Table2[[#This Row],[Close Price]])-1</f>
        <v>4.9986490137798878E-3</v>
      </c>
      <c r="AG554" s="1">
        <f>(Table2[[#This Row],[Close Price]]/Table2[[#This Row],[Current Month Low]])-1</f>
        <v>0.10296528088213375</v>
      </c>
      <c r="AH554" s="1">
        <f>(Table2[[#This Row],[Current Month High]]/Table2[[#This Row],[Close Price]])-1</f>
        <v>2.0534990543096265E-2</v>
      </c>
      <c r="AI554">
        <v>9.8892191299648502</v>
      </c>
      <c r="AJ554">
        <v>33.682499548491897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0.15</v>
      </c>
      <c r="AM554" t="s">
        <v>3215</v>
      </c>
      <c r="AN554">
        <v>2.73</v>
      </c>
      <c r="AO554" t="s">
        <v>3215</v>
      </c>
      <c r="AP554">
        <v>-9.888452176191E-3</v>
      </c>
      <c r="AQ554">
        <f>(Table2[[#This Row],[Sharpe Ratio]]-AVERAGE(Table2[Sharpe Ratio]))/_xlfn.STDEV.P(Table2[Sharpe Ratio])</f>
        <v>-0.79329537564266051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-0.58739435669902296</v>
      </c>
      <c r="AS554">
        <f>_xlfn.RANK.AVG(Table2[[#This Row],[1Y Return vs Nifty Z-Score]],Table2[1Y Return vs Nifty Z-Score])</f>
        <v>612</v>
      </c>
      <c r="AT554">
        <f>_xlfn.RANK.AVG(Table2[[#This Row],[6M Return vs Nifty Z-Score]],Table2[6M Return vs Nifty Z-Score])</f>
        <v>322</v>
      </c>
      <c r="AU554">
        <f>_xlfn.RANK.AVG(Table2[[#This Row],[Sharpe Ratio Z-Score]],Table2[Sharpe Ratio Z-Score])</f>
        <v>576</v>
      </c>
      <c r="AV554">
        <f>(Table2[[#This Row],[Rank 1Y]]+Table2[[#This Row],[Rank 6M]]+Table2[[#This Row],[Rank Sharpe]])/3</f>
        <v>503.33333333333331</v>
      </c>
    </row>
    <row r="555" spans="1:48" x14ac:dyDescent="0.3">
      <c r="A555" t="s">
        <v>842</v>
      </c>
      <c r="B555" t="s">
        <v>843</v>
      </c>
      <c r="C555" t="s">
        <v>3181</v>
      </c>
      <c r="D555" t="s">
        <v>548</v>
      </c>
      <c r="E555">
        <v>19596.665240995</v>
      </c>
      <c r="F555">
        <v>1733.35</v>
      </c>
      <c r="G555">
        <v>-10.3652921583086</v>
      </c>
      <c r="H555">
        <f>(Table2[[#This Row],[1Y Return vs Nifty]]-AVERAGE(Table2[1Y Return vs Nifty]))/_xlfn.STDEV.P(Table2[1Y Return vs Nifty])</f>
        <v>-0.58178813572287291</v>
      </c>
      <c r="I555">
        <v>4.2135832007034404</v>
      </c>
      <c r="J555">
        <f>(Table2[[#This Row],[1M Return vs Nifty]]-AVERAGE(Table2[1M Return vs Nifty]))/_xlfn.STDEV.P(Table2[1M Return vs Nifty])</f>
        <v>0.47060996316468368</v>
      </c>
      <c r="K555">
        <v>-4.4849685616803301</v>
      </c>
      <c r="L555">
        <f>(Table2[[#This Row],[6M Return vs Nifty]]-AVERAGE(Table2[6M Return vs Nifty]))/_xlfn.STDEV.P(Table2[6M Return vs Nifty])</f>
        <v>-0.47061018034710622</v>
      </c>
      <c r="M555">
        <v>-0.60721375015996604</v>
      </c>
      <c r="N555">
        <f>(Table2[[#This Row],[1W Return vs Nifty]]-AVERAGE(Table2[1W Return vs Nifty]))/_xlfn.STDEV.P(Table2[1W Return vs Nifty])</f>
        <v>-0.20046167358341824</v>
      </c>
      <c r="O555">
        <v>1674.46</v>
      </c>
      <c r="P555">
        <v>1671.5882763049501</v>
      </c>
      <c r="Q555">
        <v>1610.73512382628</v>
      </c>
      <c r="R555">
        <v>71.509715082063096</v>
      </c>
      <c r="S555" s="1">
        <f>(Table2[[#This Row],[Close Price]]-Table2[[#This Row],[20D EMA]])/Table2[[#This Row],[20D EMA]]</f>
        <v>3.516954719730532E-2</v>
      </c>
      <c r="T555" s="1">
        <f>(Table2[[#This Row],[Close Price]]-Table2[[#This Row],[50D EMA]])/Table2[[#This Row],[50D EMA]]</f>
        <v>3.6947928249158477E-2</v>
      </c>
      <c r="U555" s="1">
        <f>(Table2[[#This Row],[Close Price]]-Table2[[#This Row],[200D EMA]])/Table2[[#This Row],[200D EMA]]</f>
        <v>7.6123550272157683E-2</v>
      </c>
      <c r="V555">
        <v>1.28570853064858</v>
      </c>
      <c r="W555">
        <v>1701.7</v>
      </c>
      <c r="X555">
        <v>1748.75</v>
      </c>
      <c r="Y555">
        <v>1701.7</v>
      </c>
      <c r="Z555">
        <v>1748.75</v>
      </c>
      <c r="AA555">
        <v>1519</v>
      </c>
      <c r="AB555">
        <v>1760</v>
      </c>
      <c r="AC555" s="1">
        <f>(Table2[[#This Row],[Close Price]]/Table2[[#This Row],[Day Low]])-1</f>
        <v>1.8599048010812691E-2</v>
      </c>
      <c r="AD555" s="1">
        <f>(Table2[[#This Row],[Day High]]/Table2[[#This Row],[Close Price]])-1</f>
        <v>8.8845299564428437E-3</v>
      </c>
      <c r="AE555" s="1">
        <f>(Table2[[#This Row],[Close Price]]/Table2[[#This Row],[Current Week Low]])-1</f>
        <v>1.8599048010812691E-2</v>
      </c>
      <c r="AF555" s="1">
        <f>(Table2[[#This Row],[Current Week High]]/Table2[[#This Row],[Close Price]])-1</f>
        <v>8.8845299564428437E-3</v>
      </c>
      <c r="AG555" s="1">
        <f>(Table2[[#This Row],[Close Price]]/Table2[[#This Row],[Current Month Low]])-1</f>
        <v>0.14111257406188282</v>
      </c>
      <c r="AH555" s="1">
        <f>(Table2[[#This Row],[Current Month High]]/Table2[[#This Row],[Close Price]])-1</f>
        <v>1.5374852164883102E-2</v>
      </c>
      <c r="AI555">
        <v>9.7268295497158803</v>
      </c>
      <c r="AJ555">
        <v>32.519113149847001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-0.15</v>
      </c>
      <c r="AM555" t="s">
        <v>3214</v>
      </c>
      <c r="AN555">
        <v>4.66</v>
      </c>
      <c r="AO555" t="s">
        <v>3215</v>
      </c>
      <c r="AQ555">
        <f>(Table2[[#This Row],[Sharpe Ratio]]-AVERAGE(Table2[Sharpe Ratio]))/_xlfn.STDEV.P(Table2[Sharpe Ratio])</f>
        <v>-0.67921854723973452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-1.4614685737284483</v>
      </c>
      <c r="AS555">
        <f>_xlfn.RANK.AVG(Table2[[#This Row],[1Y Return vs Nifty Z-Score]],Table2[1Y Return vs Nifty Z-Score])</f>
        <v>505</v>
      </c>
      <c r="AT555">
        <f>_xlfn.RANK.AVG(Table2[[#This Row],[6M Return vs Nifty Z-Score]],Table2[6M Return vs Nifty Z-Score])</f>
        <v>480</v>
      </c>
      <c r="AU555">
        <f>_xlfn.RANK.AVG(Table2[[#This Row],[Sharpe Ratio Z-Score]],Table2[Sharpe Ratio Z-Score])</f>
        <v>527.5</v>
      </c>
      <c r="AV555">
        <f>(Table2[[#This Row],[Rank 1Y]]+Table2[[#This Row],[Rank 6M]]+Table2[[#This Row],[Rank Sharpe]])/3</f>
        <v>504.16666666666669</v>
      </c>
    </row>
    <row r="556" spans="1:48" x14ac:dyDescent="0.3">
      <c r="A556" t="s">
        <v>630</v>
      </c>
      <c r="B556" t="s">
        <v>631</v>
      </c>
      <c r="C556" t="s">
        <v>3175</v>
      </c>
      <c r="D556" t="s">
        <v>548</v>
      </c>
      <c r="E556">
        <v>31487.130691703998</v>
      </c>
      <c r="F556">
        <v>71.22</v>
      </c>
      <c r="G556">
        <v>-20.062926493181902</v>
      </c>
      <c r="H556">
        <f>(Table2[[#This Row],[1Y Return vs Nifty]]-AVERAGE(Table2[1Y Return vs Nifty]))/_xlfn.STDEV.P(Table2[1Y Return vs Nifty])</f>
        <v>-0.74456136547801144</v>
      </c>
      <c r="I556">
        <v>0.47347110677829202</v>
      </c>
      <c r="J556">
        <f>(Table2[[#This Row],[1M Return vs Nifty]]-AVERAGE(Table2[1M Return vs Nifty]))/_xlfn.STDEV.P(Table2[1M Return vs Nifty])</f>
        <v>0.12359418760289274</v>
      </c>
      <c r="K556">
        <v>-10.0931599699614</v>
      </c>
      <c r="L556">
        <f>(Table2[[#This Row],[6M Return vs Nifty]]-AVERAGE(Table2[6M Return vs Nifty]))/_xlfn.STDEV.P(Table2[6M Return vs Nifty])</f>
        <v>-0.6461520625198145</v>
      </c>
      <c r="M556">
        <v>4.7394506640712502</v>
      </c>
      <c r="N556">
        <f>(Table2[[#This Row],[1W Return vs Nifty]]-AVERAGE(Table2[1W Return vs Nifty]))/_xlfn.STDEV.P(Table2[1W Return vs Nifty])</f>
        <v>0.84824863242907755</v>
      </c>
      <c r="O556">
        <v>70.650000000000006</v>
      </c>
      <c r="P556">
        <v>70.9145775275163</v>
      </c>
      <c r="Q556">
        <v>68.565130810391494</v>
      </c>
      <c r="R556">
        <v>55.982786061013101</v>
      </c>
      <c r="S556" s="1">
        <f>(Table2[[#This Row],[Close Price]]-Table2[[#This Row],[20D EMA]])/Table2[[#This Row],[20D EMA]]</f>
        <v>8.0679405520168879E-3</v>
      </c>
      <c r="T556" s="1">
        <f>(Table2[[#This Row],[Close Price]]-Table2[[#This Row],[50D EMA]])/Table2[[#This Row],[50D EMA]]</f>
        <v>4.3069067479840567E-3</v>
      </c>
      <c r="U556" s="1">
        <f>(Table2[[#This Row],[Close Price]]-Table2[[#This Row],[200D EMA]])/Table2[[#This Row],[200D EMA]]</f>
        <v>3.8720398520790712E-2</v>
      </c>
      <c r="V556">
        <v>0.93262980221907799</v>
      </c>
      <c r="W556">
        <v>70.569999999999993</v>
      </c>
      <c r="X556">
        <v>73.06</v>
      </c>
      <c r="Y556">
        <v>70.569999999999993</v>
      </c>
      <c r="Z556">
        <v>73.06</v>
      </c>
      <c r="AA556">
        <v>68.56</v>
      </c>
      <c r="AB556">
        <v>73.06</v>
      </c>
      <c r="AC556" s="1">
        <f>(Table2[[#This Row],[Close Price]]/Table2[[#This Row],[Day Low]])-1</f>
        <v>9.2107127674649902E-3</v>
      </c>
      <c r="AD556" s="1">
        <f>(Table2[[#This Row],[Day High]]/Table2[[#This Row],[Close Price]])-1</f>
        <v>2.5835439483291367E-2</v>
      </c>
      <c r="AE556" s="1">
        <f>(Table2[[#This Row],[Close Price]]/Table2[[#This Row],[Current Week Low]])-1</f>
        <v>9.2107127674649902E-3</v>
      </c>
      <c r="AF556" s="1">
        <f>(Table2[[#This Row],[Current Week High]]/Table2[[#This Row],[Close Price]])-1</f>
        <v>2.5835439483291367E-2</v>
      </c>
      <c r="AG556" s="1">
        <f>(Table2[[#This Row],[Close Price]]/Table2[[#This Row],[Current Month Low]])-1</f>
        <v>3.8798133022170278E-2</v>
      </c>
      <c r="AH556" s="1">
        <f>(Table2[[#This Row],[Current Month High]]/Table2[[#This Row],[Close Price]])-1</f>
        <v>2.5835439483291367E-2</v>
      </c>
      <c r="AI556">
        <v>12.32799775344</v>
      </c>
      <c r="AJ556">
        <v>23.111495246326601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-7.0000000000000007E-2</v>
      </c>
      <c r="AM556" t="s">
        <v>3214</v>
      </c>
      <c r="AN556">
        <v>3.22</v>
      </c>
      <c r="AO556" t="s">
        <v>3215</v>
      </c>
      <c r="AP556">
        <v>3.3593728893958001E-2</v>
      </c>
      <c r="AQ556">
        <f>(Table2[[#This Row],[Sharpe Ratio]]-AVERAGE(Table2[Sharpe Ratio]))/_xlfn.STDEV.P(Table2[Sharpe Ratio])</f>
        <v>-0.29166891073771162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566</v>
      </c>
      <c r="AT556">
        <f>_xlfn.RANK.AVG(Table2[[#This Row],[6M Return vs Nifty Z-Score]],Table2[6M Return vs Nifty Z-Score])</f>
        <v>539</v>
      </c>
      <c r="AU556">
        <f>_xlfn.RANK.AVG(Table2[[#This Row],[Sharpe Ratio Z-Score]],Table2[Sharpe Ratio Z-Score])</f>
        <v>410</v>
      </c>
      <c r="AV556">
        <f>(Table2[[#This Row],[Rank 1Y]]+Table2[[#This Row],[Rank 6M]]+Table2[[#This Row],[Rank Sharpe]])/3</f>
        <v>505</v>
      </c>
    </row>
    <row r="557" spans="1:48" x14ac:dyDescent="0.3">
      <c r="A557" t="s">
        <v>1573</v>
      </c>
      <c r="B557" t="s">
        <v>1574</v>
      </c>
      <c r="C557" t="s">
        <v>3171</v>
      </c>
      <c r="D557" t="s">
        <v>40</v>
      </c>
      <c r="E557">
        <v>6364.6689963999997</v>
      </c>
      <c r="F557">
        <v>375.4</v>
      </c>
      <c r="G557">
        <v>-9.0805085697380505</v>
      </c>
      <c r="H557">
        <f>(Table2[[#This Row],[1Y Return vs Nifty]]-AVERAGE(Table2[1Y Return vs Nifty]))/_xlfn.STDEV.P(Table2[1Y Return vs Nifty])</f>
        <v>-0.56022325020270147</v>
      </c>
      <c r="I557">
        <v>-94.339809631328094</v>
      </c>
      <c r="J557">
        <f>(Table2[[#This Row],[1M Return vs Nifty]]-AVERAGE(Table2[1M Return vs Nifty]))/_xlfn.STDEV.P(Table2[1M Return vs Nifty])</f>
        <v>-8.67338925103045</v>
      </c>
      <c r="K557">
        <v>-1.0037659885185599</v>
      </c>
      <c r="L557">
        <f>(Table2[[#This Row],[6M Return vs Nifty]]-AVERAGE(Table2[6M Return vs Nifty]))/_xlfn.STDEV.P(Table2[6M Return vs Nifty])</f>
        <v>-0.36164513129137227</v>
      </c>
      <c r="M557">
        <v>-9.8164989380744796</v>
      </c>
      <c r="N557">
        <f>(Table2[[#This Row],[1W Return vs Nifty]]-AVERAGE(Table2[1W Return vs Nifty]))/_xlfn.STDEV.P(Table2[1W Return vs Nifty])</f>
        <v>-2.0067976504342968</v>
      </c>
      <c r="O557">
        <v>352.73</v>
      </c>
      <c r="P557">
        <v>405.400787949581</v>
      </c>
      <c r="Q557">
        <v>368.031586884376</v>
      </c>
      <c r="R557">
        <v>26.799250638976801</v>
      </c>
      <c r="S557" s="1">
        <f>(Table2[[#This Row],[Close Price]]-Table2[[#This Row],[20D EMA]])/Table2[[#This Row],[20D EMA]]</f>
        <v>6.4270121622770834E-2</v>
      </c>
      <c r="T557" s="1">
        <f>(Table2[[#This Row],[Close Price]]-Table2[[#This Row],[50D EMA]])/Table2[[#This Row],[50D EMA]]</f>
        <v>-7.400278648030692E-2</v>
      </c>
      <c r="U557" s="1">
        <f>(Table2[[#This Row],[Close Price]]-Table2[[#This Row],[200D EMA]])/Table2[[#This Row],[200D EMA]]</f>
        <v>2.0021143233933628E-2</v>
      </c>
      <c r="V557">
        <v>0.63853670760957604</v>
      </c>
      <c r="W557">
        <v>370.35</v>
      </c>
      <c r="X557">
        <v>379.75</v>
      </c>
      <c r="Y557">
        <v>373</v>
      </c>
      <c r="Z557">
        <v>385</v>
      </c>
      <c r="AA557">
        <v>373</v>
      </c>
      <c r="AB557">
        <v>385</v>
      </c>
      <c r="AC557" s="1">
        <f>(Table2[[#This Row],[Close Price]]/Table2[[#This Row],[Day Low]])-1</f>
        <v>1.3635749966248056E-2</v>
      </c>
      <c r="AD557" s="1">
        <f>(Table2[[#This Row],[Day High]]/Table2[[#This Row],[Close Price]])-1</f>
        <v>1.1587639850825893E-2</v>
      </c>
      <c r="AE557" s="1">
        <f>(Table2[[#This Row],[Close Price]]/Table2[[#This Row],[Current Week Low]])-1</f>
        <v>6.4343163538873593E-3</v>
      </c>
      <c r="AF557" s="1">
        <f>(Table2[[#This Row],[Current Week High]]/Table2[[#This Row],[Close Price]])-1</f>
        <v>2.5572722429408667E-2</v>
      </c>
      <c r="AG557" s="1">
        <f>(Table2[[#This Row],[Close Price]]/Table2[[#This Row],[Current Month Low]])-1</f>
        <v>6.4343163538873593E-3</v>
      </c>
      <c r="AH557" s="1">
        <f>(Table2[[#This Row],[Current Month High]]/Table2[[#This Row],[Close Price]])-1</f>
        <v>2.5572722429408667E-2</v>
      </c>
      <c r="AI557">
        <v>29.501864677677101</v>
      </c>
      <c r="AJ557">
        <v>30.718581829692901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-0.09</v>
      </c>
      <c r="AM557" t="s">
        <v>3214</v>
      </c>
      <c r="AN557">
        <v>-12.55</v>
      </c>
      <c r="AO557" t="s">
        <v>3214</v>
      </c>
      <c r="AP557">
        <v>-1.2096731140209999E-2</v>
      </c>
      <c r="AQ557">
        <f>(Table2[[#This Row],[Sharpe Ratio]]-AVERAGE(Table2[Sharpe Ratio]))/_xlfn.STDEV.P(Table2[Sharpe Ratio])</f>
        <v>-0.81877089556788529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494</v>
      </c>
      <c r="AT557">
        <f>_xlfn.RANK.AVG(Table2[[#This Row],[6M Return vs Nifty Z-Score]],Table2[6M Return vs Nifty Z-Score])</f>
        <v>440</v>
      </c>
      <c r="AU557">
        <f>_xlfn.RANK.AVG(Table2[[#This Row],[Sharpe Ratio Z-Score]],Table2[Sharpe Ratio Z-Score])</f>
        <v>582</v>
      </c>
      <c r="AV557">
        <f>(Table2[[#This Row],[Rank 1Y]]+Table2[[#This Row],[Rank 6M]]+Table2[[#This Row],[Rank Sharpe]])/3</f>
        <v>505.33333333333331</v>
      </c>
    </row>
    <row r="558" spans="1:48" x14ac:dyDescent="0.3">
      <c r="A558" t="s">
        <v>1977</v>
      </c>
      <c r="B558" t="s">
        <v>1978</v>
      </c>
      <c r="C558" t="s">
        <v>3168</v>
      </c>
      <c r="D558" t="s">
        <v>21</v>
      </c>
      <c r="E558">
        <v>3596.4968791249999</v>
      </c>
      <c r="F558">
        <v>609.25</v>
      </c>
      <c r="G558">
        <v>-27.614193934417301</v>
      </c>
      <c r="H558">
        <f>(Table2[[#This Row],[1Y Return vs Nifty]]-AVERAGE(Table2[1Y Return vs Nifty]))/_xlfn.STDEV.P(Table2[1Y Return vs Nifty])</f>
        <v>-0.87130817276219896</v>
      </c>
      <c r="I558">
        <v>-9.3387780629321497</v>
      </c>
      <c r="J558">
        <f>(Table2[[#This Row],[1M Return vs Nifty]]-AVERAGE(Table2[1M Return vs Nifty]))/_xlfn.STDEV.P(Table2[1M Return vs Nifty])</f>
        <v>-0.7868077388963598</v>
      </c>
      <c r="K558">
        <v>-10.2614855705685</v>
      </c>
      <c r="L558">
        <f>(Table2[[#This Row],[6M Return vs Nifty]]-AVERAGE(Table2[6M Return vs Nifty]))/_xlfn.STDEV.P(Table2[6M Return vs Nifty])</f>
        <v>-0.65142081862981294</v>
      </c>
      <c r="M558">
        <v>-0.20092207018434299</v>
      </c>
      <c r="N558">
        <f>(Table2[[#This Row],[1W Return vs Nifty]]-AVERAGE(Table2[1W Return vs Nifty]))/_xlfn.STDEV.P(Table2[1W Return vs Nifty])</f>
        <v>-0.12077044199920597</v>
      </c>
      <c r="O558">
        <v>627.38</v>
      </c>
      <c r="P558">
        <v>624.55431678841899</v>
      </c>
      <c r="Q558">
        <v>604.58845609787397</v>
      </c>
      <c r="R558">
        <v>33.039176213203099</v>
      </c>
      <c r="S558" s="1">
        <f>(Table2[[#This Row],[Close Price]]-Table2[[#This Row],[20D EMA]])/Table2[[#This Row],[20D EMA]]</f>
        <v>-2.8897956581338258E-2</v>
      </c>
      <c r="T558" s="1">
        <f>(Table2[[#This Row],[Close Price]]-Table2[[#This Row],[50D EMA]])/Table2[[#This Row],[50D EMA]]</f>
        <v>-2.4504380767259429E-2</v>
      </c>
      <c r="U558" s="1">
        <f>(Table2[[#This Row],[Close Price]]-Table2[[#This Row],[200D EMA]])/Table2[[#This Row],[200D EMA]]</f>
        <v>7.7102760648334176E-3</v>
      </c>
      <c r="V558">
        <v>0.34840225706586597</v>
      </c>
      <c r="W558">
        <v>604</v>
      </c>
      <c r="X558">
        <v>618.4</v>
      </c>
      <c r="Y558">
        <v>602.75</v>
      </c>
      <c r="Z558">
        <v>631.29999999999995</v>
      </c>
      <c r="AA558">
        <v>602.75</v>
      </c>
      <c r="AB558">
        <v>631.29999999999995</v>
      </c>
      <c r="AC558" s="1">
        <f>(Table2[[#This Row],[Close Price]]/Table2[[#This Row],[Day Low]])-1</f>
        <v>8.6920529801324253E-3</v>
      </c>
      <c r="AD558" s="1">
        <f>(Table2[[#This Row],[Day High]]/Table2[[#This Row],[Close Price]])-1</f>
        <v>1.5018465326220642E-2</v>
      </c>
      <c r="AE558" s="1">
        <f>(Table2[[#This Row],[Close Price]]/Table2[[#This Row],[Current Week Low]])-1</f>
        <v>1.0783907092492662E-2</v>
      </c>
      <c r="AF558" s="1">
        <f>(Table2[[#This Row],[Current Week High]]/Table2[[#This Row],[Close Price]])-1</f>
        <v>3.6192039392695774E-2</v>
      </c>
      <c r="AG558" s="1">
        <f>(Table2[[#This Row],[Close Price]]/Table2[[#This Row],[Current Month Low]])-1</f>
        <v>1.0783907092492662E-2</v>
      </c>
      <c r="AH558" s="1">
        <f>(Table2[[#This Row],[Current Month High]]/Table2[[#This Row],[Close Price]])-1</f>
        <v>3.6192039392695774E-2</v>
      </c>
      <c r="AI558">
        <v>29.9138284776364</v>
      </c>
      <c r="AJ558">
        <v>35.3888888888888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-0.14000000000000001</v>
      </c>
      <c r="AM558" t="s">
        <v>3214</v>
      </c>
      <c r="AN558">
        <v>-3.33</v>
      </c>
      <c r="AO558" t="s">
        <v>3214</v>
      </c>
      <c r="AP558">
        <v>5.3651254916257003E-2</v>
      </c>
      <c r="AQ558">
        <f>(Table2[[#This Row],[Sharpe Ratio]]-AVERAGE(Table2[Sharpe Ratio]))/_xlfn.STDEV.P(Table2[Sharpe Ratio])</f>
        <v>-6.0277898932829511E-2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-2.4905850712204072</v>
      </c>
      <c r="AS558">
        <f>_xlfn.RANK.AVG(Table2[[#This Row],[1Y Return vs Nifty Z-Score]],Table2[1Y Return vs Nifty Z-Score])</f>
        <v>614</v>
      </c>
      <c r="AT558">
        <f>_xlfn.RANK.AVG(Table2[[#This Row],[6M Return vs Nifty Z-Score]],Table2[6M Return vs Nifty Z-Score])</f>
        <v>543</v>
      </c>
      <c r="AU558">
        <f>_xlfn.RANK.AVG(Table2[[#This Row],[Sharpe Ratio Z-Score]],Table2[Sharpe Ratio Z-Score])</f>
        <v>361</v>
      </c>
      <c r="AV558">
        <f>(Table2[[#This Row],[Rank 1Y]]+Table2[[#This Row],[Rank 6M]]+Table2[[#This Row],[Rank Sharpe]])/3</f>
        <v>506</v>
      </c>
    </row>
    <row r="559" spans="1:48" x14ac:dyDescent="0.3">
      <c r="A559" t="s">
        <v>1196</v>
      </c>
      <c r="B559" t="s">
        <v>1197</v>
      </c>
      <c r="C559" t="s">
        <v>3178</v>
      </c>
      <c r="D559" t="s">
        <v>746</v>
      </c>
      <c r="E559">
        <v>10434.497595229999</v>
      </c>
      <c r="F559">
        <v>8090.3</v>
      </c>
      <c r="G559">
        <v>-36.609275089664301</v>
      </c>
      <c r="H559">
        <f>(Table2[[#This Row],[1Y Return vs Nifty]]-AVERAGE(Table2[1Y Return vs Nifty]))/_xlfn.STDEV.P(Table2[1Y Return vs Nifty])</f>
        <v>-1.0222891605979572</v>
      </c>
      <c r="I559">
        <v>-16.909077802218199</v>
      </c>
      <c r="J559">
        <f>(Table2[[#This Row],[1M Return vs Nifty]]-AVERAGE(Table2[1M Return vs Nifty]))/_xlfn.STDEV.P(Table2[1M Return vs Nifty])</f>
        <v>-1.4891966965777303</v>
      </c>
      <c r="K559">
        <v>0.79454914768793095</v>
      </c>
      <c r="L559">
        <f>(Table2[[#This Row],[6M Return vs Nifty]]-AVERAGE(Table2[6M Return vs Nifty]))/_xlfn.STDEV.P(Table2[6M Return vs Nifty])</f>
        <v>-0.30535610676142771</v>
      </c>
      <c r="M559">
        <v>-0.69233091278724801</v>
      </c>
      <c r="N559">
        <f>(Table2[[#This Row],[1W Return vs Nifty]]-AVERAGE(Table2[1W Return vs Nifty]))/_xlfn.STDEV.P(Table2[1W Return vs Nifty])</f>
        <v>-0.21715680137714707</v>
      </c>
      <c r="O559">
        <v>8513.99</v>
      </c>
      <c r="P559">
        <v>8775.8015401914399</v>
      </c>
      <c r="Q559">
        <v>8277.1686154169693</v>
      </c>
      <c r="R559">
        <v>20.908403831219601</v>
      </c>
      <c r="S559" s="1">
        <f>(Table2[[#This Row],[Close Price]]-Table2[[#This Row],[20D EMA]])/Table2[[#This Row],[20D EMA]]</f>
        <v>-4.9763976701875337E-2</v>
      </c>
      <c r="T559" s="1">
        <f>(Table2[[#This Row],[Close Price]]-Table2[[#This Row],[50D EMA]])/Table2[[#This Row],[50D EMA]]</f>
        <v>-7.8112698544056391E-2</v>
      </c>
      <c r="U559" s="1">
        <f>(Table2[[#This Row],[Close Price]]-Table2[[#This Row],[200D EMA]])/Table2[[#This Row],[200D EMA]]</f>
        <v>-2.2576393462482993E-2</v>
      </c>
      <c r="V559">
        <v>0.47970477854340299</v>
      </c>
      <c r="W559">
        <v>8037.5</v>
      </c>
      <c r="X559">
        <v>8156.4</v>
      </c>
      <c r="Y559">
        <v>8037.5</v>
      </c>
      <c r="Z559">
        <v>8156.4</v>
      </c>
      <c r="AA559">
        <v>8037.5</v>
      </c>
      <c r="AB559">
        <v>9401.2000000000007</v>
      </c>
      <c r="AC559" s="1">
        <f>(Table2[[#This Row],[Close Price]]/Table2[[#This Row],[Day Low]])-1</f>
        <v>6.5692068429237249E-3</v>
      </c>
      <c r="AD559" s="1">
        <f>(Table2[[#This Row],[Day High]]/Table2[[#This Row],[Close Price]])-1</f>
        <v>8.1702779872192544E-3</v>
      </c>
      <c r="AE559" s="1">
        <f>(Table2[[#This Row],[Close Price]]/Table2[[#This Row],[Current Week Low]])-1</f>
        <v>6.5692068429237249E-3</v>
      </c>
      <c r="AF559" s="1">
        <f>(Table2[[#This Row],[Current Week High]]/Table2[[#This Row],[Close Price]])-1</f>
        <v>8.1702779872192544E-3</v>
      </c>
      <c r="AG559" s="1">
        <f>(Table2[[#This Row],[Close Price]]/Table2[[#This Row],[Current Month Low]])-1</f>
        <v>6.5692068429237249E-3</v>
      </c>
      <c r="AH559" s="1">
        <f>(Table2[[#This Row],[Current Month High]]/Table2[[#This Row],[Close Price]])-1</f>
        <v>0.16203354634562372</v>
      </c>
      <c r="AI559">
        <v>33.368972720418199</v>
      </c>
      <c r="AJ559">
        <v>22.743961645830801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-0.12</v>
      </c>
      <c r="AM559" t="s">
        <v>3214</v>
      </c>
      <c r="AN559">
        <v>-4.3600000000000003</v>
      </c>
      <c r="AO559" t="s">
        <v>3214</v>
      </c>
      <c r="AP559">
        <v>3.0001588088462001E-2</v>
      </c>
      <c r="AQ559">
        <f>(Table2[[#This Row],[Sharpe Ratio]]-AVERAGE(Table2[Sharpe Ratio]))/_xlfn.STDEV.P(Table2[Sharpe Ratio])</f>
        <v>-0.33310917084781927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672</v>
      </c>
      <c r="AT559">
        <f>_xlfn.RANK.AVG(Table2[[#This Row],[6M Return vs Nifty Z-Score]],Table2[6M Return vs Nifty Z-Score])</f>
        <v>420</v>
      </c>
      <c r="AU559">
        <f>_xlfn.RANK.AVG(Table2[[#This Row],[Sharpe Ratio Z-Score]],Table2[Sharpe Ratio Z-Score])</f>
        <v>427</v>
      </c>
      <c r="AV559">
        <f>(Table2[[#This Row],[Rank 1Y]]+Table2[[#This Row],[Rank 6M]]+Table2[[#This Row],[Rank Sharpe]])/3</f>
        <v>506.33333333333331</v>
      </c>
    </row>
    <row r="560" spans="1:48" x14ac:dyDescent="0.3">
      <c r="A560" t="s">
        <v>1301</v>
      </c>
      <c r="B560" t="s">
        <v>1302</v>
      </c>
      <c r="C560" t="s">
        <v>3180</v>
      </c>
      <c r="D560" t="s">
        <v>428</v>
      </c>
      <c r="E560">
        <v>8974.9889394900001</v>
      </c>
      <c r="F560">
        <v>203.7</v>
      </c>
      <c r="G560">
        <v>-36.310940123080798</v>
      </c>
      <c r="H560">
        <f>(Table2[[#This Row],[1Y Return vs Nifty]]-AVERAGE(Table2[1Y Return vs Nifty]))/_xlfn.STDEV.P(Table2[1Y Return vs Nifty])</f>
        <v>-1.0172816562538245</v>
      </c>
      <c r="I560">
        <v>1.1340397426479401E-2</v>
      </c>
      <c r="J560">
        <f>(Table2[[#This Row],[1M Return vs Nifty]]-AVERAGE(Table2[1M Return vs Nifty]))/_xlfn.STDEV.P(Table2[1M Return vs Nifty])</f>
        <v>8.0716690220631326E-2</v>
      </c>
      <c r="K560">
        <v>9.44176943458117</v>
      </c>
      <c r="L560">
        <f>(Table2[[#This Row],[6M Return vs Nifty]]-AVERAGE(Table2[6M Return vs Nifty]))/_xlfn.STDEV.P(Table2[6M Return vs Nifty])</f>
        <v>-3.4689645113585611E-2</v>
      </c>
      <c r="M560">
        <v>-2.7519145603513002</v>
      </c>
      <c r="N560">
        <f>(Table2[[#This Row],[1W Return vs Nifty]]-AVERAGE(Table2[1W Return vs Nifty]))/_xlfn.STDEV.P(Table2[1W Return vs Nifty])</f>
        <v>-0.62112952716599712</v>
      </c>
      <c r="O560">
        <v>201.75</v>
      </c>
      <c r="P560">
        <v>196.67851710246501</v>
      </c>
      <c r="Q560">
        <v>193.34863349419999</v>
      </c>
      <c r="R560">
        <v>52.623672022854102</v>
      </c>
      <c r="S560" s="1">
        <f>(Table2[[#This Row],[Close Price]]-Table2[[#This Row],[20D EMA]])/Table2[[#This Row],[20D EMA]]</f>
        <v>9.6654275092936236E-3</v>
      </c>
      <c r="T560" s="1">
        <f>(Table2[[#This Row],[Close Price]]-Table2[[#This Row],[50D EMA]])/Table2[[#This Row],[50D EMA]]</f>
        <v>3.5700304237482876E-2</v>
      </c>
      <c r="U560" s="1">
        <f>(Table2[[#This Row],[Close Price]]-Table2[[#This Row],[200D EMA]])/Table2[[#This Row],[200D EMA]]</f>
        <v>5.3537314015257929E-2</v>
      </c>
      <c r="V560">
        <v>0.79124442536068096</v>
      </c>
      <c r="W560">
        <v>197</v>
      </c>
      <c r="X560">
        <v>204.55</v>
      </c>
      <c r="Y560">
        <v>197</v>
      </c>
      <c r="Z560">
        <v>204.55</v>
      </c>
      <c r="AA560">
        <v>191.75</v>
      </c>
      <c r="AB560">
        <v>217.58</v>
      </c>
      <c r="AC560" s="1">
        <f>(Table2[[#This Row],[Close Price]]/Table2[[#This Row],[Day Low]])-1</f>
        <v>3.4010152284263961E-2</v>
      </c>
      <c r="AD560" s="1">
        <f>(Table2[[#This Row],[Day High]]/Table2[[#This Row],[Close Price]])-1</f>
        <v>4.172803141875514E-3</v>
      </c>
      <c r="AE560" s="1">
        <f>(Table2[[#This Row],[Close Price]]/Table2[[#This Row],[Current Week Low]])-1</f>
        <v>3.4010152284263961E-2</v>
      </c>
      <c r="AF560" s="1">
        <f>(Table2[[#This Row],[Current Week High]]/Table2[[#This Row],[Close Price]])-1</f>
        <v>4.172803141875514E-3</v>
      </c>
      <c r="AG560" s="1">
        <f>(Table2[[#This Row],[Close Price]]/Table2[[#This Row],[Current Month Low]])-1</f>
        <v>6.2320730117340295E-2</v>
      </c>
      <c r="AH560" s="1">
        <f>(Table2[[#This Row],[Current Month High]]/Table2[[#This Row],[Close Price]])-1</f>
        <v>6.8139420716740506E-2</v>
      </c>
      <c r="AI560">
        <v>13.475699558173799</v>
      </c>
      <c r="AJ560">
        <v>40.482758620689602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0.04</v>
      </c>
      <c r="AM560" t="s">
        <v>3215</v>
      </c>
      <c r="AN560">
        <v>-1.58</v>
      </c>
      <c r="AO560" t="s">
        <v>3214</v>
      </c>
      <c r="AQ560">
        <f>(Table2[[#This Row],[Sharpe Ratio]]-AVERAGE(Table2[Sharpe Ratio]))/_xlfn.STDEV.P(Table2[Sharpe Ratio])</f>
        <v>-0.67921854723973452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-2.2716026855525104</v>
      </c>
      <c r="AS560">
        <f>_xlfn.RANK.AVG(Table2[[#This Row],[1Y Return vs Nifty Z-Score]],Table2[1Y Return vs Nifty Z-Score])</f>
        <v>668</v>
      </c>
      <c r="AT560">
        <f>_xlfn.RANK.AVG(Table2[[#This Row],[6M Return vs Nifty Z-Score]],Table2[6M Return vs Nifty Z-Score])</f>
        <v>326</v>
      </c>
      <c r="AU560">
        <f>_xlfn.RANK.AVG(Table2[[#This Row],[Sharpe Ratio Z-Score]],Table2[Sharpe Ratio Z-Score])</f>
        <v>527.5</v>
      </c>
      <c r="AV560">
        <f>(Table2[[#This Row],[Rank 1Y]]+Table2[[#This Row],[Rank 6M]]+Table2[[#This Row],[Rank Sharpe]])/3</f>
        <v>507.16666666666669</v>
      </c>
    </row>
    <row r="561" spans="1:48" x14ac:dyDescent="0.3">
      <c r="A561" t="s">
        <v>896</v>
      </c>
      <c r="B561" t="s">
        <v>897</v>
      </c>
      <c r="C561" t="s">
        <v>3168</v>
      </c>
      <c r="D561" t="s">
        <v>21</v>
      </c>
      <c r="E561">
        <v>17518.7352979799</v>
      </c>
      <c r="F561">
        <v>631.04999999999995</v>
      </c>
      <c r="G561">
        <v>-10.215278218216801</v>
      </c>
      <c r="H561">
        <f>(Table2[[#This Row],[1Y Return vs Nifty]]-AVERAGE(Table2[1Y Return vs Nifty]))/_xlfn.STDEV.P(Table2[1Y Return vs Nifty])</f>
        <v>-0.57927017590980523</v>
      </c>
      <c r="I561">
        <v>-6.9303443029276002</v>
      </c>
      <c r="J561">
        <f>(Table2[[#This Row],[1M Return vs Nifty]]-AVERAGE(Table2[1M Return vs Nifty]))/_xlfn.STDEV.P(Table2[1M Return vs Nifty])</f>
        <v>-0.56334799006298564</v>
      </c>
      <c r="K561">
        <v>-27.487256489157399</v>
      </c>
      <c r="L561">
        <f>(Table2[[#This Row],[6M Return vs Nifty]]-AVERAGE(Table2[6M Return vs Nifty]))/_xlfn.STDEV.P(Table2[6M Return vs Nifty])</f>
        <v>-1.1906043144819662</v>
      </c>
      <c r="M561">
        <v>-2.1698571388903098</v>
      </c>
      <c r="N561">
        <f>(Table2[[#This Row],[1W Return vs Nifty]]-AVERAGE(Table2[1W Return vs Nifty]))/_xlfn.STDEV.P(Table2[1W Return vs Nifty])</f>
        <v>-0.50696309192976419</v>
      </c>
      <c r="O561">
        <v>648.30999999999995</v>
      </c>
      <c r="P561">
        <v>647.314856254289</v>
      </c>
      <c r="Q561">
        <v>639.35116964614303</v>
      </c>
      <c r="R561">
        <v>29.2019378661692</v>
      </c>
      <c r="S561" s="1">
        <f>(Table2[[#This Row],[Close Price]]-Table2[[#This Row],[20D EMA]])/Table2[[#This Row],[20D EMA]]</f>
        <v>-2.6623066125773153E-2</v>
      </c>
      <c r="T561" s="1">
        <f>(Table2[[#This Row],[Close Price]]-Table2[[#This Row],[50D EMA]])/Table2[[#This Row],[50D EMA]]</f>
        <v>-2.5126653740663741E-2</v>
      </c>
      <c r="U561" s="1">
        <f>(Table2[[#This Row],[Close Price]]-Table2[[#This Row],[200D EMA]])/Table2[[#This Row],[200D EMA]]</f>
        <v>-1.2983740454776155E-2</v>
      </c>
      <c r="V561">
        <v>0.459309050636802</v>
      </c>
      <c r="W561">
        <v>625.1</v>
      </c>
      <c r="X561">
        <v>639.15</v>
      </c>
      <c r="Y561">
        <v>625.1</v>
      </c>
      <c r="Z561">
        <v>639.15</v>
      </c>
      <c r="AA561">
        <v>625.1</v>
      </c>
      <c r="AB561">
        <v>697.2</v>
      </c>
      <c r="AC561" s="1">
        <f>(Table2[[#This Row],[Close Price]]/Table2[[#This Row],[Day Low]])-1</f>
        <v>9.5184770436729238E-3</v>
      </c>
      <c r="AD561" s="1">
        <f>(Table2[[#This Row],[Day High]]/Table2[[#This Row],[Close Price]])-1</f>
        <v>1.2835749940575347E-2</v>
      </c>
      <c r="AE561" s="1">
        <f>(Table2[[#This Row],[Close Price]]/Table2[[#This Row],[Current Week Low]])-1</f>
        <v>9.5184770436729238E-3</v>
      </c>
      <c r="AF561" s="1">
        <f>(Table2[[#This Row],[Current Week High]]/Table2[[#This Row],[Close Price]])-1</f>
        <v>1.2835749940575347E-2</v>
      </c>
      <c r="AG561" s="1">
        <f>(Table2[[#This Row],[Close Price]]/Table2[[#This Row],[Current Month Low]])-1</f>
        <v>9.5184770436729238E-3</v>
      </c>
      <c r="AH561" s="1">
        <f>(Table2[[#This Row],[Current Month High]]/Table2[[#This Row],[Close Price]])-1</f>
        <v>0.10482529118136452</v>
      </c>
      <c r="AI561">
        <v>37.8654623246969</v>
      </c>
      <c r="AJ561">
        <v>34.380323679727397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-0.1</v>
      </c>
      <c r="AM561" t="s">
        <v>3214</v>
      </c>
      <c r="AN561">
        <v>-6.92</v>
      </c>
      <c r="AO561" t="s">
        <v>3214</v>
      </c>
      <c r="AP561">
        <v>5.9127246480818997E-2</v>
      </c>
      <c r="AQ561">
        <f>(Table2[[#This Row],[Sharpe Ratio]]-AVERAGE(Table2[Sharpe Ratio]))/_xlfn.STDEV.P(Table2[Sharpe Ratio])</f>
        <v>2.895157771686435E-3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-2.8372904146128346</v>
      </c>
      <c r="AS561">
        <f>_xlfn.RANK.AVG(Table2[[#This Row],[1Y Return vs Nifty Z-Score]],Table2[1Y Return vs Nifty Z-Score])</f>
        <v>501</v>
      </c>
      <c r="AT561">
        <f>_xlfn.RANK.AVG(Table2[[#This Row],[6M Return vs Nifty Z-Score]],Table2[6M Return vs Nifty Z-Score])</f>
        <v>679</v>
      </c>
      <c r="AU561">
        <f>_xlfn.RANK.AVG(Table2[[#This Row],[Sharpe Ratio Z-Score]],Table2[Sharpe Ratio Z-Score])</f>
        <v>344</v>
      </c>
      <c r="AV561">
        <f>(Table2[[#This Row],[Rank 1Y]]+Table2[[#This Row],[Rank 6M]]+Table2[[#This Row],[Rank Sharpe]])/3</f>
        <v>508</v>
      </c>
    </row>
    <row r="562" spans="1:48" x14ac:dyDescent="0.3">
      <c r="A562" t="s">
        <v>429</v>
      </c>
      <c r="B562" t="s">
        <v>430</v>
      </c>
      <c r="C562" t="s">
        <v>3179</v>
      </c>
      <c r="D562" t="s">
        <v>431</v>
      </c>
      <c r="E562">
        <v>55904.121951312998</v>
      </c>
      <c r="F562">
        <v>195.61</v>
      </c>
      <c r="G562">
        <v>-2.1022573236990798</v>
      </c>
      <c r="H562">
        <f>(Table2[[#This Row],[1Y Return vs Nifty]]-AVERAGE(Table2[1Y Return vs Nifty]))/_xlfn.STDEV.P(Table2[1Y Return vs Nifty])</f>
        <v>-0.44309442742621125</v>
      </c>
      <c r="I562">
        <v>-7.2117620189127196</v>
      </c>
      <c r="J562">
        <f>(Table2[[#This Row],[1M Return vs Nifty]]-AVERAGE(Table2[1M Return vs Nifty]))/_xlfn.STDEV.P(Table2[1M Return vs Nifty])</f>
        <v>-0.58945854090129379</v>
      </c>
      <c r="K562">
        <v>3.2714505840747701</v>
      </c>
      <c r="L562">
        <f>(Table2[[#This Row],[6M Return vs Nifty]]-AVERAGE(Table2[6M Return vs Nifty]))/_xlfn.STDEV.P(Table2[6M Return vs Nifty])</f>
        <v>-0.22782666661828213</v>
      </c>
      <c r="M562">
        <v>3.1433833239187997E-2</v>
      </c>
      <c r="N562">
        <f>(Table2[[#This Row],[1W Return vs Nifty]]-AVERAGE(Table2[1W Return vs Nifty]))/_xlfn.STDEV.P(Table2[1W Return vs Nifty])</f>
        <v>-7.5195479423564596E-2</v>
      </c>
      <c r="O562">
        <v>202.5</v>
      </c>
      <c r="P562">
        <v>198.87372947841999</v>
      </c>
      <c r="Q562">
        <v>179.879165208188</v>
      </c>
      <c r="R562">
        <v>33.898262205772603</v>
      </c>
      <c r="S562" s="1">
        <f>(Table2[[#This Row],[Close Price]]-Table2[[#This Row],[20D EMA]])/Table2[[#This Row],[20D EMA]]</f>
        <v>-3.4024691358024627E-2</v>
      </c>
      <c r="T562" s="1">
        <f>(Table2[[#This Row],[Close Price]]-Table2[[#This Row],[50D EMA]])/Table2[[#This Row],[50D EMA]]</f>
        <v>-1.6411063879475978E-2</v>
      </c>
      <c r="U562" s="1">
        <f>(Table2[[#This Row],[Close Price]]-Table2[[#This Row],[200D EMA]])/Table2[[#This Row],[200D EMA]]</f>
        <v>8.7452233690352682E-2</v>
      </c>
      <c r="V562">
        <v>0.58213930208430498</v>
      </c>
      <c r="W562">
        <v>195.03</v>
      </c>
      <c r="X562">
        <v>199.79</v>
      </c>
      <c r="Y562">
        <v>195.03</v>
      </c>
      <c r="Z562">
        <v>199.79</v>
      </c>
      <c r="AA562">
        <v>194.34</v>
      </c>
      <c r="AB562">
        <v>220.8</v>
      </c>
      <c r="AC562" s="1">
        <f>(Table2[[#This Row],[Close Price]]/Table2[[#This Row],[Day Low]])-1</f>
        <v>2.9739014510588024E-3</v>
      </c>
      <c r="AD562" s="1">
        <f>(Table2[[#This Row],[Day High]]/Table2[[#This Row],[Close Price]])-1</f>
        <v>2.136905066203143E-2</v>
      </c>
      <c r="AE562" s="1">
        <f>(Table2[[#This Row],[Close Price]]/Table2[[#This Row],[Current Week Low]])-1</f>
        <v>2.9739014510588024E-3</v>
      </c>
      <c r="AF562" s="1">
        <f>(Table2[[#This Row],[Current Week High]]/Table2[[#This Row],[Close Price]])-1</f>
        <v>2.136905066203143E-2</v>
      </c>
      <c r="AG562" s="1">
        <f>(Table2[[#This Row],[Close Price]]/Table2[[#This Row],[Current Month Low]])-1</f>
        <v>6.5349387671091996E-3</v>
      </c>
      <c r="AH562" s="1">
        <f>(Table2[[#This Row],[Current Month High]]/Table2[[#This Row],[Close Price]])-1</f>
        <v>0.12877664741066397</v>
      </c>
      <c r="AI562">
        <v>17.478656510403301</v>
      </c>
      <c r="AJ562">
        <v>43.304029304029299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-0.02</v>
      </c>
      <c r="AM562" t="s">
        <v>3214</v>
      </c>
      <c r="AN562">
        <v>-5.82</v>
      </c>
      <c r="AO562" t="s">
        <v>3214</v>
      </c>
      <c r="AP562">
        <v>-7.7708587005821006E-2</v>
      </c>
      <c r="AQ562">
        <f>(Table2[[#This Row],[Sharpe Ratio]]-AVERAGE(Table2[Sharpe Ratio]))/_xlfn.STDEV.P(Table2[Sharpe Ratio])</f>
        <v>-1.5756934441544459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-2.9112685585237981</v>
      </c>
      <c r="AS562">
        <f>_xlfn.RANK.AVG(Table2[[#This Row],[1Y Return vs Nifty Z-Score]],Table2[1Y Return vs Nifty Z-Score])</f>
        <v>444</v>
      </c>
      <c r="AT562">
        <f>_xlfn.RANK.AVG(Table2[[#This Row],[6M Return vs Nifty Z-Score]],Table2[6M Return vs Nifty Z-Score])</f>
        <v>392</v>
      </c>
      <c r="AU562">
        <f>_xlfn.RANK.AVG(Table2[[#This Row],[Sharpe Ratio Z-Score]],Table2[Sharpe Ratio Z-Score])</f>
        <v>690</v>
      </c>
      <c r="AV562">
        <f>(Table2[[#This Row],[Rank 1Y]]+Table2[[#This Row],[Rank 6M]]+Table2[[#This Row],[Rank Sharpe]])/3</f>
        <v>508.66666666666669</v>
      </c>
    </row>
    <row r="563" spans="1:48" x14ac:dyDescent="0.3">
      <c r="A563" t="s">
        <v>972</v>
      </c>
      <c r="B563" t="s">
        <v>973</v>
      </c>
      <c r="C563" t="s">
        <v>613</v>
      </c>
      <c r="D563" t="s">
        <v>613</v>
      </c>
      <c r="E563">
        <v>15538.567076916001</v>
      </c>
      <c r="F563">
        <v>163.66999999999999</v>
      </c>
      <c r="G563">
        <v>5.8182929474515097</v>
      </c>
      <c r="H563">
        <f>(Table2[[#This Row],[1Y Return vs Nifty]]-AVERAGE(Table2[1Y Return vs Nifty]))/_xlfn.STDEV.P(Table2[1Y Return vs Nifty])</f>
        <v>-0.31014926734352144</v>
      </c>
      <c r="I563">
        <v>-18.687392851957998</v>
      </c>
      <c r="J563">
        <f>(Table2[[#This Row],[1M Return vs Nifty]]-AVERAGE(Table2[1M Return vs Nifty]))/_xlfn.STDEV.P(Table2[1M Return vs Nifty])</f>
        <v>-1.6541926541002301</v>
      </c>
      <c r="K563">
        <v>-9.7375181703352105</v>
      </c>
      <c r="L563">
        <f>(Table2[[#This Row],[6M Return vs Nifty]]-AVERAGE(Table2[6M Return vs Nifty]))/_xlfn.STDEV.P(Table2[6M Return vs Nifty])</f>
        <v>-0.63502012597544366</v>
      </c>
      <c r="M563">
        <v>-4.3796077991266404</v>
      </c>
      <c r="N563">
        <f>(Table2[[#This Row],[1W Return vs Nifty]]-AVERAGE(Table2[1W Return vs Nifty]))/_xlfn.STDEV.P(Table2[1W Return vs Nifty])</f>
        <v>-0.94039001226154417</v>
      </c>
      <c r="O563">
        <v>175.65</v>
      </c>
      <c r="P563">
        <v>176.520331869665</v>
      </c>
      <c r="Q563">
        <v>157.79596895197099</v>
      </c>
      <c r="R563">
        <v>19.823151089450899</v>
      </c>
      <c r="S563" s="1">
        <f>(Table2[[#This Row],[Close Price]]-Table2[[#This Row],[20D EMA]])/Table2[[#This Row],[20D EMA]]</f>
        <v>-6.8203814403643717E-2</v>
      </c>
      <c r="T563" s="1">
        <f>(Table2[[#This Row],[Close Price]]-Table2[[#This Row],[50D EMA]])/Table2[[#This Row],[50D EMA]]</f>
        <v>-7.2798026910311633E-2</v>
      </c>
      <c r="U563" s="1">
        <f>(Table2[[#This Row],[Close Price]]-Table2[[#This Row],[200D EMA]])/Table2[[#This Row],[200D EMA]]</f>
        <v>3.7225482292370216E-2</v>
      </c>
      <c r="V563">
        <v>0.65781518841544195</v>
      </c>
      <c r="W563">
        <v>162</v>
      </c>
      <c r="X563">
        <v>165.76</v>
      </c>
      <c r="Y563">
        <v>162</v>
      </c>
      <c r="Z563">
        <v>165.76</v>
      </c>
      <c r="AA563">
        <v>162</v>
      </c>
      <c r="AB563">
        <v>194.18</v>
      </c>
      <c r="AC563" s="1">
        <f>(Table2[[#This Row],[Close Price]]/Table2[[#This Row],[Day Low]])-1</f>
        <v>1.0308641975308674E-2</v>
      </c>
      <c r="AD563" s="1">
        <f>(Table2[[#This Row],[Day High]]/Table2[[#This Row],[Close Price]])-1</f>
        <v>1.2769597360542617E-2</v>
      </c>
      <c r="AE563" s="1">
        <f>(Table2[[#This Row],[Close Price]]/Table2[[#This Row],[Current Week Low]])-1</f>
        <v>1.0308641975308674E-2</v>
      </c>
      <c r="AF563" s="1">
        <f>(Table2[[#This Row],[Current Week High]]/Table2[[#This Row],[Close Price]])-1</f>
        <v>1.2769597360542617E-2</v>
      </c>
      <c r="AG563" s="1">
        <f>(Table2[[#This Row],[Close Price]]/Table2[[#This Row],[Current Month Low]])-1</f>
        <v>1.0308641975308674E-2</v>
      </c>
      <c r="AH563" s="1">
        <f>(Table2[[#This Row],[Current Month High]]/Table2[[#This Row],[Close Price]])-1</f>
        <v>0.18641168204313563</v>
      </c>
      <c r="AI563">
        <v>30.109366408016101</v>
      </c>
      <c r="AJ563">
        <v>41.521833117163801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-0.17</v>
      </c>
      <c r="AM563" t="s">
        <v>3214</v>
      </c>
      <c r="AN563">
        <v>-9.4700000000000006</v>
      </c>
      <c r="AO563" t="s">
        <v>3214</v>
      </c>
      <c r="AP563">
        <v>-1.8135556263621001E-2</v>
      </c>
      <c r="AQ563">
        <f>(Table2[[#This Row],[Sharpe Ratio]]-AVERAGE(Table2[Sharpe Ratio]))/_xlfn.STDEV.P(Table2[Sharpe Ratio])</f>
        <v>-0.88843700762304745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397</v>
      </c>
      <c r="AT563">
        <f>_xlfn.RANK.AVG(Table2[[#This Row],[6M Return vs Nifty Z-Score]],Table2[6M Return vs Nifty Z-Score])</f>
        <v>535</v>
      </c>
      <c r="AU563">
        <f>_xlfn.RANK.AVG(Table2[[#This Row],[Sharpe Ratio Z-Score]],Table2[Sharpe Ratio Z-Score])</f>
        <v>597</v>
      </c>
      <c r="AV563">
        <f>(Table2[[#This Row],[Rank 1Y]]+Table2[[#This Row],[Rank 6M]]+Table2[[#This Row],[Rank Sharpe]])/3</f>
        <v>509.66666666666669</v>
      </c>
    </row>
    <row r="564" spans="1:48" x14ac:dyDescent="0.3">
      <c r="A564" t="s">
        <v>1208</v>
      </c>
      <c r="B564" t="s">
        <v>1209</v>
      </c>
      <c r="C564" t="s">
        <v>3169</v>
      </c>
      <c r="D564" t="s">
        <v>143</v>
      </c>
      <c r="E564">
        <v>10156.208651049001</v>
      </c>
      <c r="F564">
        <v>94.47</v>
      </c>
      <c r="G564">
        <v>-17.336980044983001</v>
      </c>
      <c r="H564">
        <f>(Table2[[#This Row],[1Y Return vs Nifty]]-AVERAGE(Table2[1Y Return vs Nifty]))/_xlfn.STDEV.P(Table2[1Y Return vs Nifty])</f>
        <v>-0.69880679356996667</v>
      </c>
      <c r="I564">
        <v>8.4482190258275196</v>
      </c>
      <c r="J564">
        <f>(Table2[[#This Row],[1M Return vs Nifty]]-AVERAGE(Table2[1M Return vs Nifty]))/_xlfn.STDEV.P(Table2[1M Return vs Nifty])</f>
        <v>0.86350873148341378</v>
      </c>
      <c r="K564">
        <v>-2.12679360359511</v>
      </c>
      <c r="L564">
        <f>(Table2[[#This Row],[6M Return vs Nifty]]-AVERAGE(Table2[6M Return vs Nifty]))/_xlfn.STDEV.P(Table2[6M Return vs Nifty])</f>
        <v>-0.39679699522229495</v>
      </c>
      <c r="M564">
        <v>-0.37303047162471598</v>
      </c>
      <c r="N564">
        <f>(Table2[[#This Row],[1W Return vs Nifty]]-AVERAGE(Table2[1W Return vs Nifty]))/_xlfn.STDEV.P(Table2[1W Return vs Nifty])</f>
        <v>-0.15452828433945828</v>
      </c>
      <c r="O564">
        <v>89.9</v>
      </c>
      <c r="P564">
        <v>86.795431837381898</v>
      </c>
      <c r="Q564">
        <v>85.549588420313896</v>
      </c>
      <c r="R564">
        <v>57.851820510339799</v>
      </c>
      <c r="S564" s="1">
        <f>(Table2[[#This Row],[Close Price]]-Table2[[#This Row],[20D EMA]])/Table2[[#This Row],[20D EMA]]</f>
        <v>5.0834260289210155E-2</v>
      </c>
      <c r="T564" s="1">
        <f>(Table2[[#This Row],[Close Price]]-Table2[[#This Row],[50D EMA]])/Table2[[#This Row],[50D EMA]]</f>
        <v>8.8421337392467977E-2</v>
      </c>
      <c r="U564" s="1">
        <f>(Table2[[#This Row],[Close Price]]-Table2[[#This Row],[200D EMA]])/Table2[[#This Row],[200D EMA]]</f>
        <v>0.10427182344652795</v>
      </c>
      <c r="V564">
        <v>4.1999381222849204</v>
      </c>
      <c r="W564">
        <v>91.5</v>
      </c>
      <c r="X564">
        <v>95.29</v>
      </c>
      <c r="Y564">
        <v>91.5</v>
      </c>
      <c r="Z564">
        <v>95.29</v>
      </c>
      <c r="AA564">
        <v>81.11</v>
      </c>
      <c r="AB564">
        <v>105.81</v>
      </c>
      <c r="AC564" s="1">
        <f>(Table2[[#This Row],[Close Price]]/Table2[[#This Row],[Day Low]])-1</f>
        <v>3.2459016393442619E-2</v>
      </c>
      <c r="AD564" s="1">
        <f>(Table2[[#This Row],[Day High]]/Table2[[#This Row],[Close Price]])-1</f>
        <v>8.6800042341483863E-3</v>
      </c>
      <c r="AE564" s="1">
        <f>(Table2[[#This Row],[Close Price]]/Table2[[#This Row],[Current Week Low]])-1</f>
        <v>3.2459016393442619E-2</v>
      </c>
      <c r="AF564" s="1">
        <f>(Table2[[#This Row],[Current Week High]]/Table2[[#This Row],[Close Price]])-1</f>
        <v>8.6800042341483863E-3</v>
      </c>
      <c r="AG564" s="1">
        <f>(Table2[[#This Row],[Close Price]]/Table2[[#This Row],[Current Month Low]])-1</f>
        <v>0.16471458513130321</v>
      </c>
      <c r="AH564" s="1">
        <f>(Table2[[#This Row],[Current Month High]]/Table2[[#This Row],[Close Price]])-1</f>
        <v>0.12003810733566223</v>
      </c>
      <c r="AI564">
        <v>12.003810733566199</v>
      </c>
      <c r="AJ564">
        <v>30.4834254143646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0.11</v>
      </c>
      <c r="AM564" t="s">
        <v>3215</v>
      </c>
      <c r="AN564">
        <v>12.24</v>
      </c>
      <c r="AO564" t="s">
        <v>3215</v>
      </c>
      <c r="AQ564">
        <f>(Table2[[#This Row],[Sharpe Ratio]]-AVERAGE(Table2[Sharpe Ratio]))/_xlfn.STDEV.P(Table2[Sharpe Ratio])</f>
        <v>-0.67921854723973452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-1.0658418888880405</v>
      </c>
      <c r="AS564">
        <f>_xlfn.RANK.AVG(Table2[[#This Row],[1Y Return vs Nifty Z-Score]],Table2[1Y Return vs Nifty Z-Score])</f>
        <v>554</v>
      </c>
      <c r="AT564">
        <f>_xlfn.RANK.AVG(Table2[[#This Row],[6M Return vs Nifty Z-Score]],Table2[6M Return vs Nifty Z-Score])</f>
        <v>453</v>
      </c>
      <c r="AU564">
        <f>_xlfn.RANK.AVG(Table2[[#This Row],[Sharpe Ratio Z-Score]],Table2[Sharpe Ratio Z-Score])</f>
        <v>527.5</v>
      </c>
      <c r="AV564">
        <f>(Table2[[#This Row],[Rank 1Y]]+Table2[[#This Row],[Rank 6M]]+Table2[[#This Row],[Rank Sharpe]])/3</f>
        <v>511.5</v>
      </c>
    </row>
    <row r="565" spans="1:48" x14ac:dyDescent="0.3">
      <c r="A565" t="s">
        <v>1808</v>
      </c>
      <c r="B565" t="s">
        <v>1809</v>
      </c>
      <c r="C565" t="s">
        <v>3175</v>
      </c>
      <c r="D565" t="s">
        <v>187</v>
      </c>
      <c r="E565">
        <v>4481.9477933580001</v>
      </c>
      <c r="F565">
        <v>176.26</v>
      </c>
      <c r="G565">
        <v>-12.054278101000699</v>
      </c>
      <c r="H565">
        <f>(Table2[[#This Row],[1Y Return vs Nifty]]-AVERAGE(Table2[1Y Return vs Nifty]))/_xlfn.STDEV.P(Table2[1Y Return vs Nifty])</f>
        <v>-0.61013749262885408</v>
      </c>
      <c r="I565">
        <v>0.139345115956442</v>
      </c>
      <c r="J565">
        <f>(Table2[[#This Row],[1M Return vs Nifty]]-AVERAGE(Table2[1M Return vs Nifty]))/_xlfn.STDEV.P(Table2[1M Return vs Nifty])</f>
        <v>9.2593247810547424E-2</v>
      </c>
      <c r="K565">
        <v>-19.208318114159798</v>
      </c>
      <c r="L565">
        <f>(Table2[[#This Row],[6M Return vs Nifty]]-AVERAGE(Table2[6M Return vs Nifty]))/_xlfn.STDEV.P(Table2[6M Return vs Nifty])</f>
        <v>-0.931465437268718</v>
      </c>
      <c r="M565">
        <v>2.91188258402588</v>
      </c>
      <c r="N565">
        <f>(Table2[[#This Row],[1W Return vs Nifty]]-AVERAGE(Table2[1W Return vs Nifty]))/_xlfn.STDEV.P(Table2[1W Return vs Nifty])</f>
        <v>0.48978411474181377</v>
      </c>
      <c r="O565">
        <v>168.34</v>
      </c>
      <c r="P565">
        <v>177.442148087699</v>
      </c>
      <c r="Q565">
        <v>171.41729316116599</v>
      </c>
      <c r="R565">
        <v>62.2036913062108</v>
      </c>
      <c r="S565" s="1">
        <f>(Table2[[#This Row],[Close Price]]-Table2[[#This Row],[20D EMA]])/Table2[[#This Row],[20D EMA]]</f>
        <v>4.7047641677557248E-2</v>
      </c>
      <c r="T565" s="1">
        <f>(Table2[[#This Row],[Close Price]]-Table2[[#This Row],[50D EMA]])/Table2[[#This Row],[50D EMA]]</f>
        <v>-6.6621605996042181E-3</v>
      </c>
      <c r="U565" s="1">
        <f>(Table2[[#This Row],[Close Price]]-Table2[[#This Row],[200D EMA]])/Table2[[#This Row],[200D EMA]]</f>
        <v>2.8250981855610726E-2</v>
      </c>
      <c r="V565">
        <v>1.3222217388236499</v>
      </c>
      <c r="W565">
        <v>173.03</v>
      </c>
      <c r="X565">
        <v>177.5</v>
      </c>
      <c r="Y565">
        <v>170.51</v>
      </c>
      <c r="Z565">
        <v>178</v>
      </c>
      <c r="AA565">
        <v>170.51</v>
      </c>
      <c r="AB565">
        <v>178</v>
      </c>
      <c r="AC565" s="1">
        <f>(Table2[[#This Row],[Close Price]]/Table2[[#This Row],[Day Low]])-1</f>
        <v>1.8667283130092915E-2</v>
      </c>
      <c r="AD565" s="1">
        <f>(Table2[[#This Row],[Day High]]/Table2[[#This Row],[Close Price]])-1</f>
        <v>7.0350618404630971E-3</v>
      </c>
      <c r="AE565" s="1">
        <f>(Table2[[#This Row],[Close Price]]/Table2[[#This Row],[Current Week Low]])-1</f>
        <v>3.3722362324790423E-2</v>
      </c>
      <c r="AF565" s="1">
        <f>(Table2[[#This Row],[Current Week High]]/Table2[[#This Row],[Close Price]])-1</f>
        <v>9.8717803245207403E-3</v>
      </c>
      <c r="AG565" s="1">
        <f>(Table2[[#This Row],[Close Price]]/Table2[[#This Row],[Current Month Low]])-1</f>
        <v>3.3722362324790423E-2</v>
      </c>
      <c r="AH565" s="1">
        <f>(Table2[[#This Row],[Current Month High]]/Table2[[#This Row],[Close Price]])-1</f>
        <v>9.8717803245207403E-3</v>
      </c>
      <c r="AI565">
        <v>28.049472370361901</v>
      </c>
      <c r="AJ565">
        <v>39.833399444664799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-0.23</v>
      </c>
      <c r="AM565" t="s">
        <v>3214</v>
      </c>
      <c r="AN565">
        <v>4.62</v>
      </c>
      <c r="AO565" t="s">
        <v>3215</v>
      </c>
      <c r="AP565">
        <v>4.2235396574235001E-2</v>
      </c>
      <c r="AQ565">
        <f>(Table2[[#This Row],[Sharpe Ratio]]-AVERAGE(Table2[Sharpe Ratio]))/_xlfn.STDEV.P(Table2[Sharpe Ratio])</f>
        <v>-0.19197544774542738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521</v>
      </c>
      <c r="AT565">
        <f>_xlfn.RANK.AVG(Table2[[#This Row],[6M Return vs Nifty Z-Score]],Table2[6M Return vs Nifty Z-Score])</f>
        <v>627</v>
      </c>
      <c r="AU565">
        <f>_xlfn.RANK.AVG(Table2[[#This Row],[Sharpe Ratio Z-Score]],Table2[Sharpe Ratio Z-Score])</f>
        <v>388</v>
      </c>
      <c r="AV565">
        <f>(Table2[[#This Row],[Rank 1Y]]+Table2[[#This Row],[Rank 6M]]+Table2[[#This Row],[Rank Sharpe]])/3</f>
        <v>512</v>
      </c>
    </row>
    <row r="566" spans="1:48" x14ac:dyDescent="0.3">
      <c r="A566" t="s">
        <v>555</v>
      </c>
      <c r="B566" t="s">
        <v>556</v>
      </c>
      <c r="C566" t="s">
        <v>3185</v>
      </c>
      <c r="D566" t="s">
        <v>557</v>
      </c>
      <c r="E566">
        <v>38114.237838000001</v>
      </c>
      <c r="F566">
        <v>33834</v>
      </c>
      <c r="G566">
        <v>-23.599403578942599</v>
      </c>
      <c r="H566">
        <f>(Table2[[#This Row],[1Y Return vs Nifty]]-AVERAGE(Table2[1Y Return vs Nifty]))/_xlfn.STDEV.P(Table2[1Y Return vs Nifty])</f>
        <v>-0.80392056353874441</v>
      </c>
      <c r="I566">
        <v>-5.1305971161657702</v>
      </c>
      <c r="J566">
        <f>(Table2[[#This Row],[1M Return vs Nifty]]-AVERAGE(Table2[1M Return vs Nifty]))/_xlfn.STDEV.P(Table2[1M Return vs Nifty])</f>
        <v>-0.39636351201920872</v>
      </c>
      <c r="K566">
        <v>-4.7937435241837001</v>
      </c>
      <c r="L566">
        <f>(Table2[[#This Row],[6M Return vs Nifty]]-AVERAGE(Table2[6M Return vs Nifty]))/_xlfn.STDEV.P(Table2[6M Return vs Nifty])</f>
        <v>-0.48027513900126573</v>
      </c>
      <c r="M566">
        <v>-1.4230395522102199</v>
      </c>
      <c r="N566">
        <f>(Table2[[#This Row],[1W Return vs Nifty]]-AVERAGE(Table2[1W Return vs Nifty]))/_xlfn.STDEV.P(Table2[1W Return vs Nifty])</f>
        <v>-0.360480118773985</v>
      </c>
      <c r="O566">
        <v>35226.5</v>
      </c>
      <c r="P566">
        <v>35713.198656568697</v>
      </c>
      <c r="Q566">
        <v>33791.735676275799</v>
      </c>
      <c r="R566">
        <v>28.234957850112998</v>
      </c>
      <c r="S566" s="1">
        <f>(Table2[[#This Row],[Close Price]]-Table2[[#This Row],[20D EMA]])/Table2[[#This Row],[20D EMA]]</f>
        <v>-3.9529899365534471E-2</v>
      </c>
      <c r="T566" s="1">
        <f>(Table2[[#This Row],[Close Price]]-Table2[[#This Row],[50D EMA]])/Table2[[#This Row],[50D EMA]]</f>
        <v>-5.2619163985835174E-2</v>
      </c>
      <c r="U566" s="1">
        <f>(Table2[[#This Row],[Close Price]]-Table2[[#This Row],[200D EMA]])/Table2[[#This Row],[200D EMA]]</f>
        <v>1.2507295904860404E-3</v>
      </c>
      <c r="V566">
        <v>0.98545882120076</v>
      </c>
      <c r="W566">
        <v>33444.050000000003</v>
      </c>
      <c r="X566">
        <v>34765</v>
      </c>
      <c r="Y566">
        <v>33444.050000000003</v>
      </c>
      <c r="Z566">
        <v>34765</v>
      </c>
      <c r="AA566">
        <v>33444.050000000003</v>
      </c>
      <c r="AB566">
        <v>36244</v>
      </c>
      <c r="AC566" s="1">
        <f>(Table2[[#This Row],[Close Price]]/Table2[[#This Row],[Day Low]])-1</f>
        <v>1.1659772067079022E-2</v>
      </c>
      <c r="AD566" s="1">
        <f>(Table2[[#This Row],[Day High]]/Table2[[#This Row],[Close Price]])-1</f>
        <v>2.751669917834132E-2</v>
      </c>
      <c r="AE566" s="1">
        <f>(Table2[[#This Row],[Close Price]]/Table2[[#This Row],[Current Week Low]])-1</f>
        <v>1.1659772067079022E-2</v>
      </c>
      <c r="AF566" s="1">
        <f>(Table2[[#This Row],[Current Week High]]/Table2[[#This Row],[Close Price]])-1</f>
        <v>2.751669917834132E-2</v>
      </c>
      <c r="AG566" s="1">
        <f>(Table2[[#This Row],[Close Price]]/Table2[[#This Row],[Current Month Low]])-1</f>
        <v>1.1659772067079022E-2</v>
      </c>
      <c r="AH566" s="1">
        <f>(Table2[[#This Row],[Current Month High]]/Table2[[#This Row],[Close Price]])-1</f>
        <v>7.1230123544363755E-2</v>
      </c>
      <c r="AI566">
        <v>20.7557486551989</v>
      </c>
      <c r="AJ566">
        <v>18.720163374440101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0</v>
      </c>
      <c r="AM566">
        <v>0</v>
      </c>
      <c r="AN566">
        <v>-3.65</v>
      </c>
      <c r="AO566" t="s">
        <v>3214</v>
      </c>
      <c r="AP566">
        <v>1.4644673435452E-2</v>
      </c>
      <c r="AQ566">
        <f>(Table2[[#This Row],[Sharpe Ratio]]-AVERAGE(Table2[Sharpe Ratio]))/_xlfn.STDEV.P(Table2[Sharpe Ratio])</f>
        <v>-0.51027219762443399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589</v>
      </c>
      <c r="AT566">
        <f>_xlfn.RANK.AVG(Table2[[#This Row],[6M Return vs Nifty Z-Score]],Table2[6M Return vs Nifty Z-Score])</f>
        <v>484</v>
      </c>
      <c r="AU566">
        <f>_xlfn.RANK.AVG(Table2[[#This Row],[Sharpe Ratio Z-Score]],Table2[Sharpe Ratio Z-Score])</f>
        <v>466</v>
      </c>
      <c r="AV566">
        <f>(Table2[[#This Row],[Rank 1Y]]+Table2[[#This Row],[Rank 6M]]+Table2[[#This Row],[Rank Sharpe]])/3</f>
        <v>513</v>
      </c>
    </row>
    <row r="567" spans="1:48" x14ac:dyDescent="0.3">
      <c r="A567" t="s">
        <v>484</v>
      </c>
      <c r="B567" t="s">
        <v>485</v>
      </c>
      <c r="C567" t="s">
        <v>3175</v>
      </c>
      <c r="D567" t="s">
        <v>187</v>
      </c>
      <c r="E567">
        <v>46184.103390600001</v>
      </c>
      <c r="F567">
        <v>743.4</v>
      </c>
      <c r="G567">
        <v>-4.3976901205673098</v>
      </c>
      <c r="H567">
        <f>(Table2[[#This Row],[1Y Return vs Nifty]]-AVERAGE(Table2[1Y Return vs Nifty]))/_xlfn.STDEV.P(Table2[1Y Return vs Nifty])</f>
        <v>-0.48162289706426481</v>
      </c>
      <c r="I567">
        <v>3.3139450061637801</v>
      </c>
      <c r="J567">
        <f>(Table2[[#This Row],[1M Return vs Nifty]]-AVERAGE(Table2[1M Return vs Nifty]))/_xlfn.STDEV.P(Table2[1M Return vs Nifty])</f>
        <v>0.38713956496184376</v>
      </c>
      <c r="K567">
        <v>-6.9518302742909599</v>
      </c>
      <c r="L567">
        <f>(Table2[[#This Row],[6M Return vs Nifty]]-AVERAGE(Table2[6M Return vs Nifty]))/_xlfn.STDEV.P(Table2[6M Return vs Nifty])</f>
        <v>-0.54782536730595999</v>
      </c>
      <c r="M567">
        <v>-2.6914420894886102</v>
      </c>
      <c r="N567">
        <f>(Table2[[#This Row],[1W Return vs Nifty]]-AVERAGE(Table2[1W Return vs Nifty]))/_xlfn.STDEV.P(Table2[1W Return vs Nifty])</f>
        <v>-0.60926828088037954</v>
      </c>
      <c r="O567">
        <v>728.04</v>
      </c>
      <c r="P567">
        <v>707.85603257970695</v>
      </c>
      <c r="Q567">
        <v>655.46154629229704</v>
      </c>
      <c r="R567">
        <v>57.299819593647001</v>
      </c>
      <c r="S567" s="1">
        <f>(Table2[[#This Row],[Close Price]]-Table2[[#This Row],[20D EMA]])/Table2[[#This Row],[20D EMA]]</f>
        <v>2.109774188231418E-2</v>
      </c>
      <c r="T567" s="1">
        <f>(Table2[[#This Row],[Close Price]]-Table2[[#This Row],[50D EMA]])/Table2[[#This Row],[50D EMA]]</f>
        <v>5.0213554429644085E-2</v>
      </c>
      <c r="U567" s="1">
        <f>(Table2[[#This Row],[Close Price]]-Table2[[#This Row],[200D EMA]])/Table2[[#This Row],[200D EMA]]</f>
        <v>0.13416264341537373</v>
      </c>
      <c r="V567">
        <v>1.15151676030813</v>
      </c>
      <c r="W567">
        <v>728.65</v>
      </c>
      <c r="X567">
        <v>746.3</v>
      </c>
      <c r="Y567">
        <v>728.65</v>
      </c>
      <c r="Z567">
        <v>746.3</v>
      </c>
      <c r="AA567">
        <v>682.5</v>
      </c>
      <c r="AB567">
        <v>768.65</v>
      </c>
      <c r="AC567" s="1">
        <f>(Table2[[#This Row],[Close Price]]/Table2[[#This Row],[Day Low]])-1</f>
        <v>2.0242914979757165E-2</v>
      </c>
      <c r="AD567" s="1">
        <f>(Table2[[#This Row],[Day High]]/Table2[[#This Row],[Close Price]])-1</f>
        <v>3.9009954264190849E-3</v>
      </c>
      <c r="AE567" s="1">
        <f>(Table2[[#This Row],[Close Price]]/Table2[[#This Row],[Current Week Low]])-1</f>
        <v>2.0242914979757165E-2</v>
      </c>
      <c r="AF567" s="1">
        <f>(Table2[[#This Row],[Current Week High]]/Table2[[#This Row],[Close Price]])-1</f>
        <v>3.9009954264190849E-3</v>
      </c>
      <c r="AG567" s="1">
        <f>(Table2[[#This Row],[Close Price]]/Table2[[#This Row],[Current Month Low]])-1</f>
        <v>8.9230769230769225E-2</v>
      </c>
      <c r="AH567" s="1">
        <f>(Table2[[#This Row],[Current Month High]]/Table2[[#This Row],[Close Price]])-1</f>
        <v>3.3965563626580542E-2</v>
      </c>
      <c r="AI567">
        <v>3.3965563626580502</v>
      </c>
      <c r="AJ567">
        <v>52.304855562384702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-0.03</v>
      </c>
      <c r="AM567" t="s">
        <v>3214</v>
      </c>
      <c r="AN567">
        <v>2.39</v>
      </c>
      <c r="AO567" t="s">
        <v>3215</v>
      </c>
      <c r="AP567">
        <v>-7.6242549503340003E-3</v>
      </c>
      <c r="AQ567">
        <f>(Table2[[#This Row],[Sharpe Ratio]]-AVERAGE(Table2[Sharpe Ratio]))/_xlfn.STDEV.P(Table2[Sharpe Ratio])</f>
        <v>-0.76717476204184065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-2.0187517423306014</v>
      </c>
      <c r="AS567">
        <f>_xlfn.RANK.AVG(Table2[[#This Row],[1Y Return vs Nifty Z-Score]],Table2[1Y Return vs Nifty Z-Score])</f>
        <v>458</v>
      </c>
      <c r="AT567">
        <f>_xlfn.RANK.AVG(Table2[[#This Row],[6M Return vs Nifty Z-Score]],Table2[6M Return vs Nifty Z-Score])</f>
        <v>513</v>
      </c>
      <c r="AU567">
        <f>_xlfn.RANK.AVG(Table2[[#This Row],[Sharpe Ratio Z-Score]],Table2[Sharpe Ratio Z-Score])</f>
        <v>570</v>
      </c>
      <c r="AV567">
        <f>(Table2[[#This Row],[Rank 1Y]]+Table2[[#This Row],[Rank 6M]]+Table2[[#This Row],[Rank Sharpe]])/3</f>
        <v>513.66666666666663</v>
      </c>
    </row>
    <row r="568" spans="1:48" x14ac:dyDescent="0.3">
      <c r="A568" t="s">
        <v>936</v>
      </c>
      <c r="B568" t="s">
        <v>937</v>
      </c>
      <c r="C568" t="s">
        <v>3170</v>
      </c>
      <c r="D568" t="s">
        <v>27</v>
      </c>
      <c r="E568">
        <v>16519.139293150001</v>
      </c>
      <c r="F568">
        <v>84.5</v>
      </c>
      <c r="G568">
        <v>-46.163776283594302</v>
      </c>
      <c r="H568">
        <f>(Table2[[#This Row],[1Y Return vs Nifty]]-AVERAGE(Table2[1Y Return vs Nifty]))/_xlfn.STDEV.P(Table2[1Y Return vs Nifty])</f>
        <v>-1.1826599236450495</v>
      </c>
      <c r="I568">
        <v>-13.8319625085908</v>
      </c>
      <c r="J568">
        <f>(Table2[[#This Row],[1M Return vs Nifty]]-AVERAGE(Table2[1M Return vs Nifty]))/_xlfn.STDEV.P(Table2[1M Return vs Nifty])</f>
        <v>-1.2036952133880847</v>
      </c>
      <c r="K568">
        <v>-8.8449533299670993</v>
      </c>
      <c r="L568">
        <f>(Table2[[#This Row],[6M Return vs Nifty]]-AVERAGE(Table2[6M Return vs Nifty]))/_xlfn.STDEV.P(Table2[6M Return vs Nifty])</f>
        <v>-0.60708197254365392</v>
      </c>
      <c r="M568">
        <v>-2.1388497638646098</v>
      </c>
      <c r="N568">
        <f>(Table2[[#This Row],[1W Return vs Nifty]]-AVERAGE(Table2[1W Return vs Nifty]))/_xlfn.STDEV.P(Table2[1W Return vs Nifty])</f>
        <v>-0.50088121522448714</v>
      </c>
      <c r="O568">
        <v>88.63</v>
      </c>
      <c r="P568">
        <v>89.468969842380204</v>
      </c>
      <c r="Q568">
        <v>86.504577998398901</v>
      </c>
      <c r="R568">
        <v>23.575239279507102</v>
      </c>
      <c r="S568" s="1">
        <f>(Table2[[#This Row],[Close Price]]-Table2[[#This Row],[20D EMA]])/Table2[[#This Row],[20D EMA]]</f>
        <v>-4.6598217307909237E-2</v>
      </c>
      <c r="T568" s="1">
        <f>(Table2[[#This Row],[Close Price]]-Table2[[#This Row],[50D EMA]])/Table2[[#This Row],[50D EMA]]</f>
        <v>-5.5538471619089466E-2</v>
      </c>
      <c r="U568" s="1">
        <f>(Table2[[#This Row],[Close Price]]-Table2[[#This Row],[200D EMA]])/Table2[[#This Row],[200D EMA]]</f>
        <v>-2.3173085688436085E-2</v>
      </c>
      <c r="V568">
        <v>0.17398606201075401</v>
      </c>
      <c r="W568">
        <v>83.13</v>
      </c>
      <c r="X568">
        <v>85.25</v>
      </c>
      <c r="Y568">
        <v>83.13</v>
      </c>
      <c r="Z568">
        <v>85.25</v>
      </c>
      <c r="AA568">
        <v>83.13</v>
      </c>
      <c r="AB568">
        <v>98.8</v>
      </c>
      <c r="AC568" s="1">
        <f>(Table2[[#This Row],[Close Price]]/Table2[[#This Row],[Day Low]])-1</f>
        <v>1.6480211716588533E-2</v>
      </c>
      <c r="AD568" s="1">
        <f>(Table2[[#This Row],[Day High]]/Table2[[#This Row],[Close Price]])-1</f>
        <v>8.8757396449703485E-3</v>
      </c>
      <c r="AE568" s="1">
        <f>(Table2[[#This Row],[Close Price]]/Table2[[#This Row],[Current Week Low]])-1</f>
        <v>1.6480211716588533E-2</v>
      </c>
      <c r="AF568" s="1">
        <f>(Table2[[#This Row],[Current Week High]]/Table2[[#This Row],[Close Price]])-1</f>
        <v>8.8757396449703485E-3</v>
      </c>
      <c r="AG568" s="1">
        <f>(Table2[[#This Row],[Close Price]]/Table2[[#This Row],[Current Month Low]])-1</f>
        <v>1.6480211716588533E-2</v>
      </c>
      <c r="AH568" s="1">
        <f>(Table2[[#This Row],[Current Month High]]/Table2[[#This Row],[Close Price]])-1</f>
        <v>0.1692307692307693</v>
      </c>
      <c r="AI568">
        <v>31.834319526627201</v>
      </c>
      <c r="AJ568">
        <v>29.900076863950801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0.05</v>
      </c>
      <c r="AM568" t="s">
        <v>3215</v>
      </c>
      <c r="AN568">
        <v>-9.07</v>
      </c>
      <c r="AO568" t="s">
        <v>3214</v>
      </c>
      <c r="AP568">
        <v>6.8275100322788995E-2</v>
      </c>
      <c r="AQ568">
        <f>(Table2[[#This Row],[Sharpe Ratio]]-AVERAGE(Table2[Sharpe Ratio]))/_xlfn.STDEV.P(Table2[Sharpe Ratio])</f>
        <v>0.10842817086529204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694</v>
      </c>
      <c r="AT568">
        <f>_xlfn.RANK.AVG(Table2[[#This Row],[6M Return vs Nifty Z-Score]],Table2[6M Return vs Nifty Z-Score])</f>
        <v>529</v>
      </c>
      <c r="AU568">
        <f>_xlfn.RANK.AVG(Table2[[#This Row],[Sharpe Ratio Z-Score]],Table2[Sharpe Ratio Z-Score])</f>
        <v>318</v>
      </c>
      <c r="AV568">
        <f>(Table2[[#This Row],[Rank 1Y]]+Table2[[#This Row],[Rank 6M]]+Table2[[#This Row],[Rank Sharpe]])/3</f>
        <v>513.66666666666663</v>
      </c>
    </row>
    <row r="569" spans="1:48" x14ac:dyDescent="0.3">
      <c r="A569" t="s">
        <v>112</v>
      </c>
      <c r="B569" t="s">
        <v>113</v>
      </c>
      <c r="C569" t="s">
        <v>3171</v>
      </c>
      <c r="D569" t="s">
        <v>114</v>
      </c>
      <c r="E569">
        <v>259353.4552542</v>
      </c>
      <c r="F569">
        <v>2689.95</v>
      </c>
      <c r="G569">
        <v>-10.8880566061636</v>
      </c>
      <c r="H569">
        <f>(Table2[[#This Row],[1Y Return vs Nifty]]-AVERAGE(Table2[1Y Return vs Nifty]))/_xlfn.STDEV.P(Table2[1Y Return vs Nifty])</f>
        <v>-0.59056265274838327</v>
      </c>
      <c r="I569">
        <v>7.1143154399492898</v>
      </c>
      <c r="J569">
        <f>(Table2[[#This Row],[1M Return vs Nifty]]-AVERAGE(Table2[1M Return vs Nifty]))/_xlfn.STDEV.P(Table2[1M Return vs Nifty])</f>
        <v>0.73974624101420372</v>
      </c>
      <c r="K569">
        <v>-11.568457343448801</v>
      </c>
      <c r="L569">
        <f>(Table2[[#This Row],[6M Return vs Nifty]]-AVERAGE(Table2[6M Return vs Nifty]))/_xlfn.STDEV.P(Table2[6M Return vs Nifty])</f>
        <v>-0.6923303148034341</v>
      </c>
      <c r="M569">
        <v>1.63057823290259</v>
      </c>
      <c r="N569">
        <f>(Table2[[#This Row],[1W Return vs Nifty]]-AVERAGE(Table2[1W Return vs Nifty]))/_xlfn.STDEV.P(Table2[1W Return vs Nifty])</f>
        <v>0.23846535335011765</v>
      </c>
      <c r="O569">
        <v>2629.72</v>
      </c>
      <c r="P569">
        <v>2575.38473200915</v>
      </c>
      <c r="Q569">
        <v>2499.7887884790498</v>
      </c>
      <c r="R569">
        <v>59.155811076828002</v>
      </c>
      <c r="S569" s="1">
        <f>(Table2[[#This Row],[Close Price]]-Table2[[#This Row],[20D EMA]])/Table2[[#This Row],[20D EMA]]</f>
        <v>2.2903579088267963E-2</v>
      </c>
      <c r="T569" s="1">
        <f>(Table2[[#This Row],[Close Price]]-Table2[[#This Row],[50D EMA]])/Table2[[#This Row],[50D EMA]]</f>
        <v>4.4484719726311878E-2</v>
      </c>
      <c r="U569" s="1">
        <f>(Table2[[#This Row],[Close Price]]-Table2[[#This Row],[200D EMA]])/Table2[[#This Row],[200D EMA]]</f>
        <v>7.6070911429541255E-2</v>
      </c>
      <c r="V569">
        <v>1.3024833034283601</v>
      </c>
      <c r="W569">
        <v>2684.8</v>
      </c>
      <c r="X569">
        <v>2740</v>
      </c>
      <c r="Y569">
        <v>2684.8</v>
      </c>
      <c r="Z569">
        <v>2740</v>
      </c>
      <c r="AA569">
        <v>2488</v>
      </c>
      <c r="AB569">
        <v>2778</v>
      </c>
      <c r="AC569" s="1">
        <f>(Table2[[#This Row],[Close Price]]/Table2[[#This Row],[Day Low]])-1</f>
        <v>1.9182061978544329E-3</v>
      </c>
      <c r="AD569" s="1">
        <f>(Table2[[#This Row],[Day High]]/Table2[[#This Row],[Close Price]])-1</f>
        <v>1.8606293797282625E-2</v>
      </c>
      <c r="AE569" s="1">
        <f>(Table2[[#This Row],[Close Price]]/Table2[[#This Row],[Current Week Low]])-1</f>
        <v>1.9182061978544329E-3</v>
      </c>
      <c r="AF569" s="1">
        <f>(Table2[[#This Row],[Current Week High]]/Table2[[#This Row],[Close Price]])-1</f>
        <v>1.8606293797282625E-2</v>
      </c>
      <c r="AG569" s="1">
        <f>(Table2[[#This Row],[Close Price]]/Table2[[#This Row],[Current Month Low]])-1</f>
        <v>8.1169614147909908E-2</v>
      </c>
      <c r="AH569" s="1">
        <f>(Table2[[#This Row],[Current Month High]]/Table2[[#This Row],[Close Price]])-1</f>
        <v>3.2732950426587859E-2</v>
      </c>
      <c r="AI569">
        <v>3.2732950426587801</v>
      </c>
      <c r="AJ569">
        <v>20.8686528736045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-0.06</v>
      </c>
      <c r="AM569" t="s">
        <v>3214</v>
      </c>
      <c r="AN569">
        <v>6.41</v>
      </c>
      <c r="AO569" t="s">
        <v>3215</v>
      </c>
      <c r="AP569">
        <v>9.3947473651099997E-3</v>
      </c>
      <c r="AQ569">
        <f>(Table2[[#This Row],[Sharpe Ratio]]-AVERAGE(Table2[Sharpe Ratio]))/_xlfn.STDEV.P(Table2[Sharpe Ratio])</f>
        <v>-0.57083727947783514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-0.87551865266533102</v>
      </c>
      <c r="AS569">
        <f>_xlfn.RANK.AVG(Table2[[#This Row],[1Y Return vs Nifty Z-Score]],Table2[1Y Return vs Nifty Z-Score])</f>
        <v>508</v>
      </c>
      <c r="AT569">
        <f>_xlfn.RANK.AVG(Table2[[#This Row],[6M Return vs Nifty Z-Score]],Table2[6M Return vs Nifty Z-Score])</f>
        <v>556</v>
      </c>
      <c r="AU569">
        <f>_xlfn.RANK.AVG(Table2[[#This Row],[Sharpe Ratio Z-Score]],Table2[Sharpe Ratio Z-Score])</f>
        <v>479</v>
      </c>
      <c r="AV569">
        <f>(Table2[[#This Row],[Rank 1Y]]+Table2[[#This Row],[Rank 6M]]+Table2[[#This Row],[Rank Sharpe]])/3</f>
        <v>514.33333333333337</v>
      </c>
    </row>
    <row r="570" spans="1:48" x14ac:dyDescent="0.3">
      <c r="A570" t="s">
        <v>1114</v>
      </c>
      <c r="B570" t="s">
        <v>1115</v>
      </c>
      <c r="C570" t="s">
        <v>3169</v>
      </c>
      <c r="D570" t="s">
        <v>24</v>
      </c>
      <c r="E570">
        <v>11807.979550749</v>
      </c>
      <c r="F570">
        <v>107.23</v>
      </c>
      <c r="G570">
        <v>-31.635929337205202</v>
      </c>
      <c r="H570">
        <f>(Table2[[#This Row],[1Y Return vs Nifty]]-AVERAGE(Table2[1Y Return vs Nifty]))/_xlfn.STDEV.P(Table2[1Y Return vs Nifty])</f>
        <v>-0.9388123534857673</v>
      </c>
      <c r="I570">
        <v>-6.5694965186544101</v>
      </c>
      <c r="J570">
        <f>(Table2[[#This Row],[1M Return vs Nifty]]-AVERAGE(Table2[1M Return vs Nifty]))/_xlfn.STDEV.P(Table2[1M Return vs Nifty])</f>
        <v>-0.52986774386322533</v>
      </c>
      <c r="K570">
        <v>-36.438527264165899</v>
      </c>
      <c r="L570">
        <f>(Table2[[#This Row],[6M Return vs Nifty]]-AVERAGE(Table2[6M Return vs Nifty]))/_xlfn.STDEV.P(Table2[6M Return vs Nifty])</f>
        <v>-1.4707878541097916</v>
      </c>
      <c r="M570">
        <v>2.4132930969294999</v>
      </c>
      <c r="N570">
        <f>(Table2[[#This Row],[1W Return vs Nifty]]-AVERAGE(Table2[1W Return vs Nifty]))/_xlfn.STDEV.P(Table2[1W Return vs Nifty])</f>
        <v>0.39198932287200439</v>
      </c>
      <c r="O570">
        <v>107.49</v>
      </c>
      <c r="P570">
        <v>109.693251029678</v>
      </c>
      <c r="Q570">
        <v>114.021032174197</v>
      </c>
      <c r="R570">
        <v>49.014478165411802</v>
      </c>
      <c r="S570" s="1">
        <f>(Table2[[#This Row],[Close Price]]-Table2[[#This Row],[20D EMA]])/Table2[[#This Row],[20D EMA]]</f>
        <v>-2.418829658572806E-3</v>
      </c>
      <c r="T570" s="1">
        <f>(Table2[[#This Row],[Close Price]]-Table2[[#This Row],[50D EMA]])/Table2[[#This Row],[50D EMA]]</f>
        <v>-2.2455812062781765E-2</v>
      </c>
      <c r="U570" s="1">
        <f>(Table2[[#This Row],[Close Price]]-Table2[[#This Row],[200D EMA]])/Table2[[#This Row],[200D EMA]]</f>
        <v>-5.955946937773654E-2</v>
      </c>
      <c r="V570">
        <v>0.68361493505373205</v>
      </c>
      <c r="W570">
        <v>105.2</v>
      </c>
      <c r="X570">
        <v>107.47</v>
      </c>
      <c r="Y570">
        <v>105.2</v>
      </c>
      <c r="Z570">
        <v>107.47</v>
      </c>
      <c r="AA570">
        <v>102.6</v>
      </c>
      <c r="AB570">
        <v>110.6</v>
      </c>
      <c r="AC570" s="1">
        <f>(Table2[[#This Row],[Close Price]]/Table2[[#This Row],[Day Low]])-1</f>
        <v>1.9296577946767979E-2</v>
      </c>
      <c r="AD570" s="1">
        <f>(Table2[[#This Row],[Day High]]/Table2[[#This Row],[Close Price]])-1</f>
        <v>2.2381796139139265E-3</v>
      </c>
      <c r="AE570" s="1">
        <f>(Table2[[#This Row],[Close Price]]/Table2[[#This Row],[Current Week Low]])-1</f>
        <v>1.9296577946767979E-2</v>
      </c>
      <c r="AF570" s="1">
        <f>(Table2[[#This Row],[Current Week High]]/Table2[[#This Row],[Close Price]])-1</f>
        <v>2.2381796139139265E-3</v>
      </c>
      <c r="AG570" s="1">
        <f>(Table2[[#This Row],[Close Price]]/Table2[[#This Row],[Current Month Low]])-1</f>
        <v>4.512670565302157E-2</v>
      </c>
      <c r="AH570" s="1">
        <f>(Table2[[#This Row],[Current Month High]]/Table2[[#This Row],[Close Price]])-1</f>
        <v>3.1427772078709282E-2</v>
      </c>
      <c r="AI570">
        <v>42.217662967453101</v>
      </c>
      <c r="AJ570">
        <v>13.350951374207201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-0.01</v>
      </c>
      <c r="AM570" t="s">
        <v>3214</v>
      </c>
      <c r="AN570">
        <v>1.25</v>
      </c>
      <c r="AO570" t="s">
        <v>3215</v>
      </c>
      <c r="AP570">
        <v>0.112460130600403</v>
      </c>
      <c r="AQ570">
        <f>(Table2[[#This Row],[Sharpe Ratio]]-AVERAGE(Table2[Sharpe Ratio]))/_xlfn.STDEV.P(Table2[Sharpe Ratio])</f>
        <v>0.61816296324197284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640</v>
      </c>
      <c r="AT570">
        <f>_xlfn.RANK.AVG(Table2[[#This Row],[6M Return vs Nifty Z-Score]],Table2[6M Return vs Nifty Z-Score])</f>
        <v>716</v>
      </c>
      <c r="AU570">
        <f>_xlfn.RANK.AVG(Table2[[#This Row],[Sharpe Ratio Z-Score]],Table2[Sharpe Ratio Z-Score])</f>
        <v>190</v>
      </c>
      <c r="AV570">
        <f>(Table2[[#This Row],[Rank 1Y]]+Table2[[#This Row],[Rank 6M]]+Table2[[#This Row],[Rank Sharpe]])/3</f>
        <v>515.33333333333337</v>
      </c>
    </row>
    <row r="571" spans="1:48" x14ac:dyDescent="0.3">
      <c r="A571" t="s">
        <v>1870</v>
      </c>
      <c r="B571" t="s">
        <v>1871</v>
      </c>
      <c r="C571" t="s">
        <v>3187</v>
      </c>
      <c r="D571" t="s">
        <v>634</v>
      </c>
      <c r="E571">
        <v>4061.34735291999</v>
      </c>
      <c r="F571">
        <v>614.9</v>
      </c>
      <c r="G571">
        <v>-43.222891450204301</v>
      </c>
      <c r="H571">
        <f>(Table2[[#This Row],[1Y Return vs Nifty]]-AVERAGE(Table2[1Y Return vs Nifty]))/_xlfn.STDEV.P(Table2[1Y Return vs Nifty])</f>
        <v>-1.1332976455740598</v>
      </c>
      <c r="I571">
        <v>-1.8864652081732201</v>
      </c>
      <c r="J571">
        <f>(Table2[[#This Row],[1M Return vs Nifty]]-AVERAGE(Table2[1M Return vs Nifty]))/_xlfn.STDEV.P(Table2[1M Return vs Nifty])</f>
        <v>-9.5365862268201693E-2</v>
      </c>
      <c r="K571">
        <v>-15.2288221747715</v>
      </c>
      <c r="L571">
        <f>(Table2[[#This Row],[6M Return vs Nifty]]-AVERAGE(Table2[6M Return vs Nifty]))/_xlfn.STDEV.P(Table2[6M Return vs Nifty])</f>
        <v>-0.80690331796099179</v>
      </c>
      <c r="M571">
        <v>-1.74741789292165</v>
      </c>
      <c r="N571">
        <f>(Table2[[#This Row],[1W Return vs Nifty]]-AVERAGE(Table2[1W Return vs Nifty]))/_xlfn.STDEV.P(Table2[1W Return vs Nifty])</f>
        <v>-0.42410462979544639</v>
      </c>
      <c r="O571">
        <v>657.05</v>
      </c>
      <c r="P571">
        <v>619.88376095909496</v>
      </c>
      <c r="Q571">
        <v>632.50641879720001</v>
      </c>
      <c r="R571">
        <v>47.480078468198997</v>
      </c>
      <c r="S571" s="1">
        <f>(Table2[[#This Row],[Close Price]]-Table2[[#This Row],[20D EMA]])/Table2[[#This Row],[20D EMA]]</f>
        <v>-6.4150369073890851E-2</v>
      </c>
      <c r="T571" s="1">
        <f>(Table2[[#This Row],[Close Price]]-Table2[[#This Row],[50D EMA]])/Table2[[#This Row],[50D EMA]]</f>
        <v>-8.0398314538584099E-3</v>
      </c>
      <c r="U571" s="1">
        <f>(Table2[[#This Row],[Close Price]]-Table2[[#This Row],[200D EMA]])/Table2[[#This Row],[200D EMA]]</f>
        <v>-2.7835952765002954E-2</v>
      </c>
      <c r="V571">
        <v>0.63785410958956701</v>
      </c>
      <c r="W571">
        <v>617.5</v>
      </c>
      <c r="X571">
        <v>628.1</v>
      </c>
      <c r="Y571">
        <v>612.6</v>
      </c>
      <c r="Z571">
        <v>621.79999999999995</v>
      </c>
      <c r="AA571">
        <v>612.6</v>
      </c>
      <c r="AB571">
        <v>621.79999999999995</v>
      </c>
      <c r="AC571" s="1">
        <f>(Table2[[#This Row],[Close Price]]/Table2[[#This Row],[Day Low]])-1</f>
        <v>-4.2105263157895534E-3</v>
      </c>
      <c r="AD571" s="1">
        <f>(Table2[[#This Row],[Day High]]/Table2[[#This Row],[Close Price]])-1</f>
        <v>2.1466905187835561E-2</v>
      </c>
      <c r="AE571" s="1">
        <f>(Table2[[#This Row],[Close Price]]/Table2[[#This Row],[Current Week Low]])-1</f>
        <v>3.7544890630101246E-3</v>
      </c>
      <c r="AF571" s="1">
        <f>(Table2[[#This Row],[Current Week High]]/Table2[[#This Row],[Close Price]])-1</f>
        <v>1.1221336802732074E-2</v>
      </c>
      <c r="AG571" s="1">
        <f>(Table2[[#This Row],[Close Price]]/Table2[[#This Row],[Current Month Low]])-1</f>
        <v>3.7544890630101246E-3</v>
      </c>
      <c r="AH571" s="1">
        <f>(Table2[[#This Row],[Current Month High]]/Table2[[#This Row],[Close Price]])-1</f>
        <v>1.1221336802732074E-2</v>
      </c>
      <c r="AI571">
        <v>32.541876727923203</v>
      </c>
      <c r="AJ571">
        <v>11.4757070340826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-0.2</v>
      </c>
      <c r="AM571" t="s">
        <v>3214</v>
      </c>
      <c r="AN571">
        <v>0</v>
      </c>
      <c r="AO571" t="s">
        <v>3216</v>
      </c>
      <c r="AP571">
        <v>8.3764068110889003E-2</v>
      </c>
      <c r="AQ571">
        <f>(Table2[[#This Row],[Sharpe Ratio]]-AVERAGE(Table2[Sharpe Ratio]))/_xlfn.STDEV.P(Table2[Sharpe Ratio])</f>
        <v>0.2871146112726064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688</v>
      </c>
      <c r="AT571">
        <f>_xlfn.RANK.AVG(Table2[[#This Row],[6M Return vs Nifty Z-Score]],Table2[6M Return vs Nifty Z-Score])</f>
        <v>588</v>
      </c>
      <c r="AU571">
        <f>_xlfn.RANK.AVG(Table2[[#This Row],[Sharpe Ratio Z-Score]],Table2[Sharpe Ratio Z-Score])</f>
        <v>270</v>
      </c>
      <c r="AV571">
        <f>(Table2[[#This Row],[Rank 1Y]]+Table2[[#This Row],[Rank 6M]]+Table2[[#This Row],[Rank Sharpe]])/3</f>
        <v>515.33333333333337</v>
      </c>
    </row>
    <row r="572" spans="1:48" x14ac:dyDescent="0.3">
      <c r="A572" t="s">
        <v>1598</v>
      </c>
      <c r="B572" t="s">
        <v>1599</v>
      </c>
      <c r="C572" t="s">
        <v>3183</v>
      </c>
      <c r="D572" t="s">
        <v>270</v>
      </c>
      <c r="E572">
        <v>6115.8273638399996</v>
      </c>
      <c r="F572">
        <v>832.8</v>
      </c>
      <c r="G572">
        <v>-18.255943424610098</v>
      </c>
      <c r="H572">
        <f>(Table2[[#This Row],[1Y Return vs Nifty]]-AVERAGE(Table2[1Y Return vs Nifty]))/_xlfn.STDEV.P(Table2[1Y Return vs Nifty])</f>
        <v>-0.71423144582672293</v>
      </c>
      <c r="I572">
        <v>5.2769646371069001</v>
      </c>
      <c r="J572">
        <f>(Table2[[#This Row],[1M Return vs Nifty]]-AVERAGE(Table2[1M Return vs Nifty]))/_xlfn.STDEV.P(Table2[1M Return vs Nifty])</f>
        <v>0.56927281727296575</v>
      </c>
      <c r="K572">
        <v>2.4564037133702699</v>
      </c>
      <c r="L572">
        <f>(Table2[[#This Row],[6M Return vs Nifty]]-AVERAGE(Table2[6M Return vs Nifty]))/_xlfn.STDEV.P(Table2[6M Return vs Nifty])</f>
        <v>-0.2533384317001906</v>
      </c>
      <c r="M572">
        <v>1.61288580944955</v>
      </c>
      <c r="N572">
        <f>(Table2[[#This Row],[1W Return vs Nifty]]-AVERAGE(Table2[1W Return vs Nifty]))/_xlfn.STDEV.P(Table2[1W Return vs Nifty])</f>
        <v>0.23499510996544692</v>
      </c>
      <c r="O572">
        <v>772.76</v>
      </c>
      <c r="P572">
        <v>795.59764906729094</v>
      </c>
      <c r="Q572">
        <v>771.63950017691297</v>
      </c>
      <c r="R572">
        <v>69.249335147481204</v>
      </c>
      <c r="S572" s="1">
        <f>(Table2[[#This Row],[Close Price]]-Table2[[#This Row],[20D EMA]])/Table2[[#This Row],[20D EMA]]</f>
        <v>7.7695532895077343E-2</v>
      </c>
      <c r="T572" s="1">
        <f>(Table2[[#This Row],[Close Price]]-Table2[[#This Row],[50D EMA]])/Table2[[#This Row],[50D EMA]]</f>
        <v>4.6760257494881649E-2</v>
      </c>
      <c r="U572" s="1">
        <f>(Table2[[#This Row],[Close Price]]-Table2[[#This Row],[200D EMA]])/Table2[[#This Row],[200D EMA]]</f>
        <v>7.9260457518134791E-2</v>
      </c>
      <c r="V572">
        <v>1.0519624262689899</v>
      </c>
      <c r="W572">
        <v>822.55</v>
      </c>
      <c r="X572">
        <v>838</v>
      </c>
      <c r="Y572">
        <v>820</v>
      </c>
      <c r="Z572">
        <v>844.95</v>
      </c>
      <c r="AA572">
        <v>820</v>
      </c>
      <c r="AB572">
        <v>844.95</v>
      </c>
      <c r="AC572" s="1">
        <f>(Table2[[#This Row],[Close Price]]/Table2[[#This Row],[Day Low]])-1</f>
        <v>1.2461248556318694E-2</v>
      </c>
      <c r="AD572" s="1">
        <f>(Table2[[#This Row],[Day High]]/Table2[[#This Row],[Close Price]])-1</f>
        <v>6.2439961575408987E-3</v>
      </c>
      <c r="AE572" s="1">
        <f>(Table2[[#This Row],[Close Price]]/Table2[[#This Row],[Current Week Low]])-1</f>
        <v>1.5609756097560989E-2</v>
      </c>
      <c r="AF572" s="1">
        <f>(Table2[[#This Row],[Current Week High]]/Table2[[#This Row],[Close Price]])-1</f>
        <v>1.4589337175792583E-2</v>
      </c>
      <c r="AG572" s="1">
        <f>(Table2[[#This Row],[Close Price]]/Table2[[#This Row],[Current Month Low]])-1</f>
        <v>1.5609756097560989E-2</v>
      </c>
      <c r="AH572" s="1">
        <f>(Table2[[#This Row],[Current Month High]]/Table2[[#This Row],[Close Price]])-1</f>
        <v>1.4589337175792583E-2</v>
      </c>
      <c r="AI572">
        <v>4.3828049951969197</v>
      </c>
      <c r="AJ572">
        <v>29.116279069767401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0.02</v>
      </c>
      <c r="AM572" t="s">
        <v>3215</v>
      </c>
      <c r="AN572">
        <v>2.56</v>
      </c>
      <c r="AO572" t="s">
        <v>3215</v>
      </c>
      <c r="AP572">
        <v>-1.5029363841807E-2</v>
      </c>
      <c r="AQ572">
        <f>(Table2[[#This Row],[Sharpe Ratio]]-AVERAGE(Table2[Sharpe Ratio]))/_xlfn.STDEV.P(Table2[Sharpe Ratio])</f>
        <v>-0.85260282714908797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560</v>
      </c>
      <c r="AT572">
        <f>_xlfn.RANK.AVG(Table2[[#This Row],[6M Return vs Nifty Z-Score]],Table2[6M Return vs Nifty Z-Score])</f>
        <v>403</v>
      </c>
      <c r="AU572">
        <f>_xlfn.RANK.AVG(Table2[[#This Row],[Sharpe Ratio Z-Score]],Table2[Sharpe Ratio Z-Score])</f>
        <v>587</v>
      </c>
      <c r="AV572">
        <f>(Table2[[#This Row],[Rank 1Y]]+Table2[[#This Row],[Rank 6M]]+Table2[[#This Row],[Rank Sharpe]])/3</f>
        <v>516.66666666666663</v>
      </c>
    </row>
    <row r="573" spans="1:48" x14ac:dyDescent="0.3">
      <c r="A573" t="s">
        <v>405</v>
      </c>
      <c r="B573" t="s">
        <v>406</v>
      </c>
      <c r="C573" t="s">
        <v>3170</v>
      </c>
      <c r="D573" t="s">
        <v>27</v>
      </c>
      <c r="E573">
        <v>60840.375</v>
      </c>
      <c r="F573">
        <v>2134.75</v>
      </c>
      <c r="G573">
        <v>-19.1793096689183</v>
      </c>
      <c r="H573">
        <f>(Table2[[#This Row],[1Y Return vs Nifty]]-AVERAGE(Table2[1Y Return vs Nifty]))/_xlfn.STDEV.P(Table2[1Y Return vs Nifty])</f>
        <v>-0.72972999945772876</v>
      </c>
      <c r="I573">
        <v>6.8907819188265602</v>
      </c>
      <c r="J573">
        <f>(Table2[[#This Row],[1M Return vs Nifty]]-AVERAGE(Table2[1M Return vs Nifty]))/_xlfn.STDEV.P(Table2[1M Return vs Nifty])</f>
        <v>0.71900631230392431</v>
      </c>
      <c r="K573">
        <v>-10.782390940639001</v>
      </c>
      <c r="L573">
        <f>(Table2[[#This Row],[6M Return vs Nifty]]-AVERAGE(Table2[6M Return vs Nifty]))/_xlfn.STDEV.P(Table2[6M Return vs Nifty])</f>
        <v>-0.66772566674199141</v>
      </c>
      <c r="M573">
        <v>7.9449682184817698</v>
      </c>
      <c r="N573">
        <f>(Table2[[#This Row],[1W Return vs Nifty]]-AVERAGE(Table2[1W Return vs Nifty]))/_xlfn.STDEV.P(Table2[1W Return vs Nifty])</f>
        <v>1.476988167019383</v>
      </c>
      <c r="O573">
        <v>2031.59</v>
      </c>
      <c r="P573">
        <v>1965.4866906765101</v>
      </c>
      <c r="Q573">
        <v>1847.1882602170899</v>
      </c>
      <c r="R573">
        <v>72.277253653701095</v>
      </c>
      <c r="S573" s="1">
        <f>(Table2[[#This Row],[Close Price]]-Table2[[#This Row],[20D EMA]])/Table2[[#This Row],[20D EMA]]</f>
        <v>5.0777962088807332E-2</v>
      </c>
      <c r="T573" s="1">
        <f>(Table2[[#This Row],[Close Price]]-Table2[[#This Row],[50D EMA]])/Table2[[#This Row],[50D EMA]]</f>
        <v>8.6117759090615045E-2</v>
      </c>
      <c r="U573" s="1">
        <f>(Table2[[#This Row],[Close Price]]-Table2[[#This Row],[200D EMA]])/Table2[[#This Row],[200D EMA]]</f>
        <v>0.15567538294614028</v>
      </c>
      <c r="V573">
        <v>1.2964540860905001</v>
      </c>
      <c r="W573">
        <v>2094.1</v>
      </c>
      <c r="X573">
        <v>2142.9</v>
      </c>
      <c r="Y573">
        <v>2094.1</v>
      </c>
      <c r="Z573">
        <v>2142.9</v>
      </c>
      <c r="AA573">
        <v>1909.4</v>
      </c>
      <c r="AB573">
        <v>2168</v>
      </c>
      <c r="AC573" s="1">
        <f>(Table2[[#This Row],[Close Price]]/Table2[[#This Row],[Day Low]])-1</f>
        <v>1.9411680435509338E-2</v>
      </c>
      <c r="AD573" s="1">
        <f>(Table2[[#This Row],[Day High]]/Table2[[#This Row],[Close Price]])-1</f>
        <v>3.8177772572900448E-3</v>
      </c>
      <c r="AE573" s="1">
        <f>(Table2[[#This Row],[Close Price]]/Table2[[#This Row],[Current Week Low]])-1</f>
        <v>1.9411680435509338E-2</v>
      </c>
      <c r="AF573" s="1">
        <f>(Table2[[#This Row],[Current Week High]]/Table2[[#This Row],[Close Price]])-1</f>
        <v>3.8177772572900448E-3</v>
      </c>
      <c r="AG573" s="1">
        <f>(Table2[[#This Row],[Close Price]]/Table2[[#This Row],[Current Month Low]])-1</f>
        <v>0.11802136796899543</v>
      </c>
      <c r="AH573" s="1">
        <f>(Table2[[#This Row],[Current Month High]]/Table2[[#This Row],[Close Price]])-1</f>
        <v>1.5575594331888931E-2</v>
      </c>
      <c r="AI573">
        <v>1.55755943318889</v>
      </c>
      <c r="AJ573">
        <v>38.314759621614598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0.06</v>
      </c>
      <c r="AM573" t="s">
        <v>3215</v>
      </c>
      <c r="AN573">
        <v>5.6</v>
      </c>
      <c r="AO573" t="s">
        <v>3215</v>
      </c>
      <c r="AP573">
        <v>2.4144984683354E-2</v>
      </c>
      <c r="AQ573">
        <f>(Table2[[#This Row],[Sharpe Ratio]]-AVERAGE(Table2[Sharpe Ratio]))/_xlfn.STDEV.P(Table2[Sharpe Ratio])</f>
        <v>-0.40067310600818001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0.39786570711540725</v>
      </c>
      <c r="AS573">
        <f>_xlfn.RANK.AVG(Table2[[#This Row],[1Y Return vs Nifty Z-Score]],Table2[1Y Return vs Nifty Z-Score])</f>
        <v>563</v>
      </c>
      <c r="AT573">
        <f>_xlfn.RANK.AVG(Table2[[#This Row],[6M Return vs Nifty Z-Score]],Table2[6M Return vs Nifty Z-Score])</f>
        <v>550</v>
      </c>
      <c r="AU573">
        <f>_xlfn.RANK.AVG(Table2[[#This Row],[Sharpe Ratio Z-Score]],Table2[Sharpe Ratio Z-Score])</f>
        <v>440</v>
      </c>
      <c r="AV573">
        <f>(Table2[[#This Row],[Rank 1Y]]+Table2[[#This Row],[Rank 6M]]+Table2[[#This Row],[Rank Sharpe]])/3</f>
        <v>517.66666666666663</v>
      </c>
    </row>
    <row r="574" spans="1:48" x14ac:dyDescent="0.3">
      <c r="A574" t="s">
        <v>463</v>
      </c>
      <c r="B574" t="s">
        <v>464</v>
      </c>
      <c r="C574" t="s">
        <v>613</v>
      </c>
      <c r="D574" t="s">
        <v>465</v>
      </c>
      <c r="E574">
        <v>47854.804087079901</v>
      </c>
      <c r="F574">
        <v>42904.2</v>
      </c>
      <c r="G574">
        <v>-21.818112417365899</v>
      </c>
      <c r="H574">
        <f>(Table2[[#This Row],[1Y Return vs Nifty]]-AVERAGE(Table2[1Y Return vs Nifty]))/_xlfn.STDEV.P(Table2[1Y Return vs Nifty])</f>
        <v>-0.77402187840669567</v>
      </c>
      <c r="I574">
        <v>-1.6353071265713399</v>
      </c>
      <c r="J574">
        <f>(Table2[[#This Row],[1M Return vs Nifty]]-AVERAGE(Table2[1M Return vs Nifty]))/_xlfn.STDEV.P(Table2[1M Return vs Nifty])</f>
        <v>-7.2062866452314189E-2</v>
      </c>
      <c r="K574">
        <v>7.9508301075608596</v>
      </c>
      <c r="L574">
        <f>(Table2[[#This Row],[6M Return vs Nifty]]-AVERAGE(Table2[6M Return vs Nifty]))/_xlfn.STDEV.P(Table2[6M Return vs Nifty])</f>
        <v>-8.1357505858138043E-2</v>
      </c>
      <c r="M574">
        <v>-1.89970386873703</v>
      </c>
      <c r="N574">
        <f>(Table2[[#This Row],[1W Return vs Nifty]]-AVERAGE(Table2[1W Return vs Nifty]))/_xlfn.STDEV.P(Table2[1W Return vs Nifty])</f>
        <v>-0.45397444393109238</v>
      </c>
      <c r="O574">
        <v>42247.99</v>
      </c>
      <c r="P574">
        <v>41487.321312174798</v>
      </c>
      <c r="Q574">
        <v>39223.990549221897</v>
      </c>
      <c r="R574">
        <v>61.167042128296899</v>
      </c>
      <c r="S574" s="1">
        <f>(Table2[[#This Row],[Close Price]]-Table2[[#This Row],[20D EMA]])/Table2[[#This Row],[20D EMA]]</f>
        <v>1.5532336567964515E-2</v>
      </c>
      <c r="T574" s="1">
        <f>(Table2[[#This Row],[Close Price]]-Table2[[#This Row],[50D EMA]])/Table2[[#This Row],[50D EMA]]</f>
        <v>3.4152088951797541E-2</v>
      </c>
      <c r="U574" s="1">
        <f>(Table2[[#This Row],[Close Price]]-Table2[[#This Row],[200D EMA]])/Table2[[#This Row],[200D EMA]]</f>
        <v>9.382547260610398E-2</v>
      </c>
      <c r="V574">
        <v>1.2846581977065199</v>
      </c>
      <c r="W574">
        <v>41727.800000000003</v>
      </c>
      <c r="X574">
        <v>42961.599999999999</v>
      </c>
      <c r="Y574">
        <v>41727.800000000003</v>
      </c>
      <c r="Z574">
        <v>42961.599999999999</v>
      </c>
      <c r="AA574">
        <v>40040</v>
      </c>
      <c r="AB574">
        <v>44100</v>
      </c>
      <c r="AC574" s="1">
        <f>(Table2[[#This Row],[Close Price]]/Table2[[#This Row],[Day Low]])-1</f>
        <v>2.8192236350826017E-2</v>
      </c>
      <c r="AD574" s="1">
        <f>(Table2[[#This Row],[Day High]]/Table2[[#This Row],[Close Price]])-1</f>
        <v>1.3378643582679928E-3</v>
      </c>
      <c r="AE574" s="1">
        <f>(Table2[[#This Row],[Close Price]]/Table2[[#This Row],[Current Week Low]])-1</f>
        <v>2.8192236350826017E-2</v>
      </c>
      <c r="AF574" s="1">
        <f>(Table2[[#This Row],[Current Week High]]/Table2[[#This Row],[Close Price]])-1</f>
        <v>1.3378643582679928E-3</v>
      </c>
      <c r="AG574" s="1">
        <f>(Table2[[#This Row],[Close Price]]/Table2[[#This Row],[Current Month Low]])-1</f>
        <v>7.1533466533466372E-2</v>
      </c>
      <c r="AH574" s="1">
        <f>(Table2[[#This Row],[Current Month High]]/Table2[[#This Row],[Close Price]])-1</f>
        <v>2.7871397205867954E-2</v>
      </c>
      <c r="AI574">
        <v>2.78713972058679</v>
      </c>
      <c r="AJ574">
        <v>29.7373303034014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-0.04</v>
      </c>
      <c r="AM574" t="s">
        <v>3214</v>
      </c>
      <c r="AN574">
        <v>-0.82</v>
      </c>
      <c r="AO574" t="s">
        <v>3214</v>
      </c>
      <c r="AP574">
        <v>-3.5342604450127997E-2</v>
      </c>
      <c r="AQ574">
        <f>(Table2[[#This Row],[Sharpe Ratio]]-AVERAGE(Table2[Sharpe Ratio]))/_xlfn.STDEV.P(Table2[Sharpe Ratio])</f>
        <v>-1.0869438566544141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-2.4683605513026543</v>
      </c>
      <c r="AS574">
        <f>_xlfn.RANK.AVG(Table2[[#This Row],[1Y Return vs Nifty Z-Score]],Table2[1Y Return vs Nifty Z-Score])</f>
        <v>581</v>
      </c>
      <c r="AT574">
        <f>_xlfn.RANK.AVG(Table2[[#This Row],[6M Return vs Nifty Z-Score]],Table2[6M Return vs Nifty Z-Score])</f>
        <v>343</v>
      </c>
      <c r="AU574">
        <f>_xlfn.RANK.AVG(Table2[[#This Row],[Sharpe Ratio Z-Score]],Table2[Sharpe Ratio Z-Score])</f>
        <v>629</v>
      </c>
      <c r="AV574">
        <f>(Table2[[#This Row],[Rank 1Y]]+Table2[[#This Row],[Rank 6M]]+Table2[[#This Row],[Rank Sharpe]])/3</f>
        <v>517.66666666666663</v>
      </c>
    </row>
    <row r="575" spans="1:48" x14ac:dyDescent="0.3">
      <c r="A575" t="s">
        <v>501</v>
      </c>
      <c r="B575" t="s">
        <v>502</v>
      </c>
      <c r="C575" t="s">
        <v>3181</v>
      </c>
      <c r="D575" t="s">
        <v>440</v>
      </c>
      <c r="E575">
        <v>43964.053806060001</v>
      </c>
      <c r="F575">
        <v>1584.15</v>
      </c>
      <c r="G575">
        <v>-34.857281032356298</v>
      </c>
      <c r="H575">
        <f>(Table2[[#This Row],[1Y Return vs Nifty]]-AVERAGE(Table2[1Y Return vs Nifty]))/_xlfn.STDEV.P(Table2[1Y Return vs Nifty])</f>
        <v>-0.99288222264048898</v>
      </c>
      <c r="I575">
        <v>-0.37984132511930102</v>
      </c>
      <c r="J575">
        <f>(Table2[[#This Row],[1M Return vs Nifty]]-AVERAGE(Table2[1M Return vs Nifty]))/_xlfn.STDEV.P(Table2[1M Return vs Nifty])</f>
        <v>4.4421994921175934E-2</v>
      </c>
      <c r="K575">
        <v>-10.226103050739299</v>
      </c>
      <c r="L575">
        <f>(Table2[[#This Row],[6M Return vs Nifty]]-AVERAGE(Table2[6M Return vs Nifty]))/_xlfn.STDEV.P(Table2[6M Return vs Nifty])</f>
        <v>-0.6503133111154189</v>
      </c>
      <c r="M575">
        <v>6.3083495978442503</v>
      </c>
      <c r="N575">
        <f>(Table2[[#This Row],[1W Return vs Nifty]]-AVERAGE(Table2[1W Return vs Nifty]))/_xlfn.STDEV.P(Table2[1W Return vs Nifty])</f>
        <v>1.15597703157087</v>
      </c>
      <c r="O575">
        <v>1472.24</v>
      </c>
      <c r="P575">
        <v>1469.44817203048</v>
      </c>
      <c r="Q575">
        <v>1499.5919143527101</v>
      </c>
      <c r="R575">
        <v>82.8491561350843</v>
      </c>
      <c r="S575" s="1">
        <f>(Table2[[#This Row],[Close Price]]-Table2[[#This Row],[20D EMA]])/Table2[[#This Row],[20D EMA]]</f>
        <v>7.6013421724718852E-2</v>
      </c>
      <c r="T575" s="1">
        <f>(Table2[[#This Row],[Close Price]]-Table2[[#This Row],[50D EMA]])/Table2[[#This Row],[50D EMA]]</f>
        <v>7.8057756750294471E-2</v>
      </c>
      <c r="U575" s="1">
        <f>(Table2[[#This Row],[Close Price]]-Table2[[#This Row],[200D EMA]])/Table2[[#This Row],[200D EMA]]</f>
        <v>5.6387397689983541E-2</v>
      </c>
      <c r="V575">
        <v>1.0579948261493399</v>
      </c>
      <c r="W575">
        <v>1521.9</v>
      </c>
      <c r="X575">
        <v>1589</v>
      </c>
      <c r="Y575">
        <v>1521.9</v>
      </c>
      <c r="Z575">
        <v>1589</v>
      </c>
      <c r="AA575">
        <v>1382.45</v>
      </c>
      <c r="AB575">
        <v>1589</v>
      </c>
      <c r="AC575" s="1">
        <f>(Table2[[#This Row],[Close Price]]/Table2[[#This Row],[Day Low]])-1</f>
        <v>4.0902818844865019E-2</v>
      </c>
      <c r="AD575" s="1">
        <f>(Table2[[#This Row],[Day High]]/Table2[[#This Row],[Close Price]])-1</f>
        <v>3.0615787646370851E-3</v>
      </c>
      <c r="AE575" s="1">
        <f>(Table2[[#This Row],[Close Price]]/Table2[[#This Row],[Current Week Low]])-1</f>
        <v>4.0902818844865019E-2</v>
      </c>
      <c r="AF575" s="1">
        <f>(Table2[[#This Row],[Current Week High]]/Table2[[#This Row],[Close Price]])-1</f>
        <v>3.0615787646370851E-3</v>
      </c>
      <c r="AG575" s="1">
        <f>(Table2[[#This Row],[Close Price]]/Table2[[#This Row],[Current Month Low]])-1</f>
        <v>0.14590039422763934</v>
      </c>
      <c r="AH575" s="1">
        <f>(Table2[[#This Row],[Current Month High]]/Table2[[#This Row],[Close Price]])-1</f>
        <v>3.0615787646370851E-3</v>
      </c>
      <c r="AI575">
        <v>12.890193479152799</v>
      </c>
      <c r="AJ575">
        <v>21.390804597701099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-0.03</v>
      </c>
      <c r="AM575" t="s">
        <v>3214</v>
      </c>
      <c r="AN575">
        <v>11.37</v>
      </c>
      <c r="AO575" t="s">
        <v>3215</v>
      </c>
      <c r="AP575">
        <v>5.6023568790929998E-2</v>
      </c>
      <c r="AQ575">
        <f>(Table2[[#This Row],[Sharpe Ratio]]-AVERAGE(Table2[Sharpe Ratio]))/_xlfn.STDEV.P(Table2[Sharpe Ratio])</f>
        <v>-3.2910011828055578E-2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659</v>
      </c>
      <c r="AT575">
        <f>_xlfn.RANK.AVG(Table2[[#This Row],[6M Return vs Nifty Z-Score]],Table2[6M Return vs Nifty Z-Score])</f>
        <v>541</v>
      </c>
      <c r="AU575">
        <f>_xlfn.RANK.AVG(Table2[[#This Row],[Sharpe Ratio Z-Score]],Table2[Sharpe Ratio Z-Score])</f>
        <v>353</v>
      </c>
      <c r="AV575">
        <f>(Table2[[#This Row],[Rank 1Y]]+Table2[[#This Row],[Rank 6M]]+Table2[[#This Row],[Rank Sharpe]])/3</f>
        <v>517.66666666666663</v>
      </c>
    </row>
    <row r="576" spans="1:48" x14ac:dyDescent="0.3">
      <c r="A576" t="s">
        <v>756</v>
      </c>
      <c r="B576" t="s">
        <v>757</v>
      </c>
      <c r="C576" t="s">
        <v>3183</v>
      </c>
      <c r="D576" t="s">
        <v>161</v>
      </c>
      <c r="E576">
        <v>22641.004012550002</v>
      </c>
      <c r="F576">
        <v>7690.1</v>
      </c>
      <c r="G576">
        <v>-21.287023444260601</v>
      </c>
      <c r="H576">
        <f>(Table2[[#This Row],[1Y Return vs Nifty]]-AVERAGE(Table2[1Y Return vs Nifty]))/_xlfn.STDEV.P(Table2[1Y Return vs Nifty])</f>
        <v>-0.76510763556616901</v>
      </c>
      <c r="I576">
        <v>-5.2607036843416504</v>
      </c>
      <c r="J576">
        <f>(Table2[[#This Row],[1M Return vs Nifty]]-AVERAGE(Table2[1M Return vs Nifty]))/_xlfn.STDEV.P(Table2[1M Return vs Nifty])</f>
        <v>-0.40843508381369303</v>
      </c>
      <c r="K576">
        <v>17.047698835438801</v>
      </c>
      <c r="L576">
        <f>(Table2[[#This Row],[6M Return vs Nifty]]-AVERAGE(Table2[6M Return vs Nifty]))/_xlfn.STDEV.P(Table2[6M Return vs Nifty])</f>
        <v>0.2033833922523981</v>
      </c>
      <c r="M576">
        <v>3.5853496894337797E-2</v>
      </c>
      <c r="N576">
        <f>(Table2[[#This Row],[1W Return vs Nifty]]-AVERAGE(Table2[1W Return vs Nifty]))/_xlfn.STDEV.P(Table2[1W Return vs Nifty])</f>
        <v>-7.4328593742105403E-2</v>
      </c>
      <c r="O576">
        <v>7731.65</v>
      </c>
      <c r="P576">
        <v>7600.5830561791099</v>
      </c>
      <c r="Q576">
        <v>6971.5884853784401</v>
      </c>
      <c r="R576">
        <v>48.182913480869097</v>
      </c>
      <c r="S576" s="1">
        <f>(Table2[[#This Row],[Close Price]]-Table2[[#This Row],[20D EMA]])/Table2[[#This Row],[20D EMA]]</f>
        <v>-5.374014602316359E-3</v>
      </c>
      <c r="T576" s="1">
        <f>(Table2[[#This Row],[Close Price]]-Table2[[#This Row],[50D EMA]])/Table2[[#This Row],[50D EMA]]</f>
        <v>1.1777641683438365E-2</v>
      </c>
      <c r="U576" s="1">
        <f>(Table2[[#This Row],[Close Price]]-Table2[[#This Row],[200D EMA]])/Table2[[#This Row],[200D EMA]]</f>
        <v>0.10306281217379645</v>
      </c>
      <c r="V576">
        <v>1.0203029517197</v>
      </c>
      <c r="W576">
        <v>7650</v>
      </c>
      <c r="X576">
        <v>7823.2</v>
      </c>
      <c r="Y576">
        <v>7650</v>
      </c>
      <c r="Z576">
        <v>7823.2</v>
      </c>
      <c r="AA576">
        <v>7450</v>
      </c>
      <c r="AB576">
        <v>8109.95</v>
      </c>
      <c r="AC576" s="1">
        <f>(Table2[[#This Row],[Close Price]]/Table2[[#This Row],[Day Low]])-1</f>
        <v>5.2418300653596095E-3</v>
      </c>
      <c r="AD576" s="1">
        <f>(Table2[[#This Row],[Day High]]/Table2[[#This Row],[Close Price]])-1</f>
        <v>1.7307967386639866E-2</v>
      </c>
      <c r="AE576" s="1">
        <f>(Table2[[#This Row],[Close Price]]/Table2[[#This Row],[Current Week Low]])-1</f>
        <v>5.2418300653596095E-3</v>
      </c>
      <c r="AF576" s="1">
        <f>(Table2[[#This Row],[Current Week High]]/Table2[[#This Row],[Close Price]])-1</f>
        <v>1.7307967386639866E-2</v>
      </c>
      <c r="AG576" s="1">
        <f>(Table2[[#This Row],[Close Price]]/Table2[[#This Row],[Current Month Low]])-1</f>
        <v>3.2228187919463247E-2</v>
      </c>
      <c r="AH576" s="1">
        <f>(Table2[[#This Row],[Current Month High]]/Table2[[#This Row],[Close Price]])-1</f>
        <v>5.4596169100531888E-2</v>
      </c>
      <c r="AI576">
        <v>5.7905618912627901</v>
      </c>
      <c r="AJ576">
        <v>48.605273582809097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7.0000000000000007E-2</v>
      </c>
      <c r="AM576" t="s">
        <v>3215</v>
      </c>
      <c r="AN576">
        <v>-3.8</v>
      </c>
      <c r="AO576" t="s">
        <v>3214</v>
      </c>
      <c r="AP576">
        <v>-0.119706902357577</v>
      </c>
      <c r="AQ576">
        <f>(Table2[[#This Row],[Sharpe Ratio]]-AVERAGE(Table2[Sharpe Ratio]))/_xlfn.STDEV.P(Table2[Sharpe Ratio])</f>
        <v>-2.0602014872969194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-3.1046894081664886</v>
      </c>
      <c r="AS576">
        <f>_xlfn.RANK.AVG(Table2[[#This Row],[1Y Return vs Nifty Z-Score]],Table2[1Y Return vs Nifty Z-Score])</f>
        <v>579</v>
      </c>
      <c r="AT576">
        <f>_xlfn.RANK.AVG(Table2[[#This Row],[6M Return vs Nifty Z-Score]],Table2[6M Return vs Nifty Z-Score])</f>
        <v>250</v>
      </c>
      <c r="AU576">
        <f>_xlfn.RANK.AVG(Table2[[#This Row],[Sharpe Ratio Z-Score]],Table2[Sharpe Ratio Z-Score])</f>
        <v>724</v>
      </c>
      <c r="AV576">
        <f>(Table2[[#This Row],[Rank 1Y]]+Table2[[#This Row],[Rank 6M]]+Table2[[#This Row],[Rank Sharpe]])/3</f>
        <v>517.66666666666663</v>
      </c>
    </row>
    <row r="577" spans="1:48" x14ac:dyDescent="0.3">
      <c r="A577" t="s">
        <v>744</v>
      </c>
      <c r="B577" t="s">
        <v>745</v>
      </c>
      <c r="C577" t="s">
        <v>3178</v>
      </c>
      <c r="D577" t="s">
        <v>746</v>
      </c>
      <c r="E577">
        <v>23345.674197</v>
      </c>
      <c r="F577">
        <v>1465.9</v>
      </c>
      <c r="G577">
        <v>-22.7735593426146</v>
      </c>
      <c r="H577">
        <f>(Table2[[#This Row],[1Y Return vs Nifty]]-AVERAGE(Table2[1Y Return vs Nifty]))/_xlfn.STDEV.P(Table2[1Y Return vs Nifty])</f>
        <v>-0.79005890109820742</v>
      </c>
      <c r="I577">
        <v>6.6914174072067603</v>
      </c>
      <c r="J577">
        <f>(Table2[[#This Row],[1M Return vs Nifty]]-AVERAGE(Table2[1M Return vs Nifty]))/_xlfn.STDEV.P(Table2[1M Return vs Nifty])</f>
        <v>0.70050883712621181</v>
      </c>
      <c r="K577">
        <v>3.9536768840199898</v>
      </c>
      <c r="L577">
        <f>(Table2[[#This Row],[6M Return vs Nifty]]-AVERAGE(Table2[6M Return vs Nifty]))/_xlfn.STDEV.P(Table2[6M Return vs Nifty])</f>
        <v>-0.20647231544844341</v>
      </c>
      <c r="M577">
        <v>-1.7485260198847601</v>
      </c>
      <c r="N577">
        <f>(Table2[[#This Row],[1W Return vs Nifty]]-AVERAGE(Table2[1W Return vs Nifty]))/_xlfn.STDEV.P(Table2[1W Return vs Nifty])</f>
        <v>-0.42432198104036289</v>
      </c>
      <c r="O577">
        <v>1467.21</v>
      </c>
      <c r="P577">
        <v>1431.2528418414799</v>
      </c>
      <c r="Q577">
        <v>1348.34303026528</v>
      </c>
      <c r="R577">
        <v>44.530335213464802</v>
      </c>
      <c r="S577" s="1">
        <f>(Table2[[#This Row],[Close Price]]-Table2[[#This Row],[20D EMA]])/Table2[[#This Row],[20D EMA]]</f>
        <v>-8.9285105744913503E-4</v>
      </c>
      <c r="T577" s="1">
        <f>(Table2[[#This Row],[Close Price]]-Table2[[#This Row],[50D EMA]])/Table2[[#This Row],[50D EMA]]</f>
        <v>2.4207573355063093E-2</v>
      </c>
      <c r="U577" s="1">
        <f>(Table2[[#This Row],[Close Price]]-Table2[[#This Row],[200D EMA]])/Table2[[#This Row],[200D EMA]]</f>
        <v>8.7186247932465127E-2</v>
      </c>
      <c r="V577">
        <v>1.32402879415245</v>
      </c>
      <c r="W577">
        <v>1449.95</v>
      </c>
      <c r="X577">
        <v>1480.6</v>
      </c>
      <c r="Y577">
        <v>1449.95</v>
      </c>
      <c r="Z577">
        <v>1480.6</v>
      </c>
      <c r="AA577">
        <v>1347.65</v>
      </c>
      <c r="AB577">
        <v>1578.7</v>
      </c>
      <c r="AC577" s="1">
        <f>(Table2[[#This Row],[Close Price]]/Table2[[#This Row],[Day Low]])-1</f>
        <v>1.1000379323425014E-2</v>
      </c>
      <c r="AD577" s="1">
        <f>(Table2[[#This Row],[Day High]]/Table2[[#This Row],[Close Price]])-1</f>
        <v>1.0027969165700146E-2</v>
      </c>
      <c r="AE577" s="1">
        <f>(Table2[[#This Row],[Close Price]]/Table2[[#This Row],[Current Week Low]])-1</f>
        <v>1.1000379323425014E-2</v>
      </c>
      <c r="AF577" s="1">
        <f>(Table2[[#This Row],[Current Week High]]/Table2[[#This Row],[Close Price]])-1</f>
        <v>1.0027969165700146E-2</v>
      </c>
      <c r="AG577" s="1">
        <f>(Table2[[#This Row],[Close Price]]/Table2[[#This Row],[Current Month Low]])-1</f>
        <v>8.7745334471116321E-2</v>
      </c>
      <c r="AH577" s="1">
        <f>(Table2[[#This Row],[Current Month High]]/Table2[[#This Row],[Close Price]])-1</f>
        <v>7.6949314414352932E-2</v>
      </c>
      <c r="AI577">
        <v>7.6949314414352896</v>
      </c>
      <c r="AJ577">
        <v>32.0214346827577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0.01</v>
      </c>
      <c r="AM577" t="s">
        <v>3215</v>
      </c>
      <c r="AN577">
        <v>1.44</v>
      </c>
      <c r="AO577" t="s">
        <v>3215</v>
      </c>
      <c r="AP577">
        <v>-1.2083613875258E-2</v>
      </c>
      <c r="AQ577">
        <f>(Table2[[#This Row],[Sharpe Ratio]]-AVERAGE(Table2[Sharpe Ratio]))/_xlfn.STDEV.P(Table2[Sharpe Ratio])</f>
        <v>-0.81861956996541663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-1.5389639304262184</v>
      </c>
      <c r="AS577">
        <f>_xlfn.RANK.AVG(Table2[[#This Row],[1Y Return vs Nifty Z-Score]],Table2[1Y Return vs Nifty Z-Score])</f>
        <v>587</v>
      </c>
      <c r="AT577">
        <f>_xlfn.RANK.AVG(Table2[[#This Row],[6M Return vs Nifty Z-Score]],Table2[6M Return vs Nifty Z-Score])</f>
        <v>386</v>
      </c>
      <c r="AU577">
        <f>_xlfn.RANK.AVG(Table2[[#This Row],[Sharpe Ratio Z-Score]],Table2[Sharpe Ratio Z-Score])</f>
        <v>581</v>
      </c>
      <c r="AV577">
        <f>(Table2[[#This Row],[Rank 1Y]]+Table2[[#This Row],[Rank 6M]]+Table2[[#This Row],[Rank Sharpe]])/3</f>
        <v>518</v>
      </c>
    </row>
    <row r="578" spans="1:48" x14ac:dyDescent="0.3">
      <c r="A578" t="s">
        <v>1247</v>
      </c>
      <c r="B578" t="s">
        <v>1248</v>
      </c>
      <c r="C578" t="s">
        <v>3179</v>
      </c>
      <c r="D578" t="s">
        <v>292</v>
      </c>
      <c r="E578">
        <v>9649.7034413009897</v>
      </c>
      <c r="F578">
        <v>121.87</v>
      </c>
      <c r="G578">
        <v>-28.282642951997602</v>
      </c>
      <c r="H578">
        <f>(Table2[[#This Row],[1Y Return vs Nifty]]-AVERAGE(Table2[1Y Return vs Nifty]))/_xlfn.STDEV.P(Table2[1Y Return vs Nifty])</f>
        <v>-0.88252798181675607</v>
      </c>
      <c r="I578">
        <v>-11.669089461440601</v>
      </c>
      <c r="J578">
        <f>(Table2[[#This Row],[1M Return vs Nifty]]-AVERAGE(Table2[1M Return vs Nifty]))/_xlfn.STDEV.P(Table2[1M Return vs Nifty])</f>
        <v>-1.0030191242629491</v>
      </c>
      <c r="K578">
        <v>-27.0037621752201</v>
      </c>
      <c r="L578">
        <f>(Table2[[#This Row],[6M Return vs Nifty]]-AVERAGE(Table2[6M Return vs Nifty]))/_xlfn.STDEV.P(Table2[6M Return vs Nifty])</f>
        <v>-1.175470469056678</v>
      </c>
      <c r="M578">
        <v>-2.9420273409892501</v>
      </c>
      <c r="N578">
        <f>(Table2[[#This Row],[1W Return vs Nifty]]-AVERAGE(Table2[1W Return vs Nifty]))/_xlfn.STDEV.P(Table2[1W Return vs Nifty])</f>
        <v>-0.65841880079780368</v>
      </c>
      <c r="O578">
        <v>126.94</v>
      </c>
      <c r="P578">
        <v>131.440330341541</v>
      </c>
      <c r="Q578">
        <v>131.77105837565901</v>
      </c>
      <c r="R578">
        <v>19.5052441730254</v>
      </c>
      <c r="S578" s="1">
        <f>(Table2[[#This Row],[Close Price]]-Table2[[#This Row],[20D EMA]])/Table2[[#This Row],[20D EMA]]</f>
        <v>-3.9940129194895174E-2</v>
      </c>
      <c r="T578" s="1">
        <f>(Table2[[#This Row],[Close Price]]-Table2[[#This Row],[50D EMA]])/Table2[[#This Row],[50D EMA]]</f>
        <v>-7.281121644074523E-2</v>
      </c>
      <c r="U578" s="1">
        <f>(Table2[[#This Row],[Close Price]]-Table2[[#This Row],[200D EMA]])/Table2[[#This Row],[200D EMA]]</f>
        <v>-7.5138338400778507E-2</v>
      </c>
      <c r="V578">
        <v>0.70522786585522701</v>
      </c>
      <c r="W578">
        <v>120.76</v>
      </c>
      <c r="X578">
        <v>122.7</v>
      </c>
      <c r="Y578">
        <v>120.76</v>
      </c>
      <c r="Z578">
        <v>122.7</v>
      </c>
      <c r="AA578">
        <v>120.76</v>
      </c>
      <c r="AB578">
        <v>135.35</v>
      </c>
      <c r="AC578" s="1">
        <f>(Table2[[#This Row],[Close Price]]/Table2[[#This Row],[Day Low]])-1</f>
        <v>9.1917853593905807E-3</v>
      </c>
      <c r="AD578" s="1">
        <f>(Table2[[#This Row],[Day High]]/Table2[[#This Row],[Close Price]])-1</f>
        <v>6.8105358168539798E-3</v>
      </c>
      <c r="AE578" s="1">
        <f>(Table2[[#This Row],[Close Price]]/Table2[[#This Row],[Current Week Low]])-1</f>
        <v>9.1917853593905807E-3</v>
      </c>
      <c r="AF578" s="1">
        <f>(Table2[[#This Row],[Current Week High]]/Table2[[#This Row],[Close Price]])-1</f>
        <v>6.8105358168539798E-3</v>
      </c>
      <c r="AG578" s="1">
        <f>(Table2[[#This Row],[Close Price]]/Table2[[#This Row],[Current Month Low]])-1</f>
        <v>9.1917853593905807E-3</v>
      </c>
      <c r="AH578" s="1">
        <f>(Table2[[#This Row],[Current Month High]]/Table2[[#This Row],[Close Price]])-1</f>
        <v>0.11060966603758104</v>
      </c>
      <c r="AI578">
        <v>29.6463444654139</v>
      </c>
      <c r="AJ578">
        <v>20.9627791563275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-0.25</v>
      </c>
      <c r="AM578" t="s">
        <v>3214</v>
      </c>
      <c r="AN578">
        <v>-6.6</v>
      </c>
      <c r="AO578" t="s">
        <v>3214</v>
      </c>
      <c r="AP578">
        <v>8.5817119791936E-2</v>
      </c>
      <c r="AQ578">
        <f>(Table2[[#This Row],[Sharpe Ratio]]-AVERAGE(Table2[Sharpe Ratio]))/_xlfn.STDEV.P(Table2[Sharpe Ratio])</f>
        <v>0.3107993720570138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617</v>
      </c>
      <c r="AT578">
        <f>_xlfn.RANK.AVG(Table2[[#This Row],[6M Return vs Nifty Z-Score]],Table2[6M Return vs Nifty Z-Score])</f>
        <v>676</v>
      </c>
      <c r="AU578">
        <f>_xlfn.RANK.AVG(Table2[[#This Row],[Sharpe Ratio Z-Score]],Table2[Sharpe Ratio Z-Score])</f>
        <v>263</v>
      </c>
      <c r="AV578">
        <f>(Table2[[#This Row],[Rank 1Y]]+Table2[[#This Row],[Rank 6M]]+Table2[[#This Row],[Rank Sharpe]])/3</f>
        <v>518.66666666666663</v>
      </c>
    </row>
    <row r="579" spans="1:48" x14ac:dyDescent="0.3">
      <c r="A579" t="s">
        <v>1741</v>
      </c>
      <c r="B579" t="s">
        <v>1742</v>
      </c>
      <c r="C579" t="s">
        <v>3178</v>
      </c>
      <c r="D579" t="s">
        <v>835</v>
      </c>
      <c r="E579">
        <v>4760.3954739000001</v>
      </c>
      <c r="F579">
        <v>388.2</v>
      </c>
      <c r="G579">
        <v>-28.6239795537033</v>
      </c>
      <c r="H579">
        <f>(Table2[[#This Row],[1Y Return vs Nifty]]-AVERAGE(Table2[1Y Return vs Nifty]))/_xlfn.STDEV.P(Table2[1Y Return vs Nifty])</f>
        <v>-0.88825726167766805</v>
      </c>
      <c r="I579">
        <v>-5.7200568596598398</v>
      </c>
      <c r="J579">
        <f>(Table2[[#This Row],[1M Return vs Nifty]]-AVERAGE(Table2[1M Return vs Nifty]))/_xlfn.STDEV.P(Table2[1M Return vs Nifty])</f>
        <v>-0.45105487551692069</v>
      </c>
      <c r="K579">
        <v>5.1797986140114096</v>
      </c>
      <c r="L579">
        <f>(Table2[[#This Row],[6M Return vs Nifty]]-AVERAGE(Table2[6M Return vs Nifty]))/_xlfn.STDEV.P(Table2[6M Return vs Nifty])</f>
        <v>-0.16809350477915463</v>
      </c>
      <c r="M579">
        <v>-0.603388441739796</v>
      </c>
      <c r="N579">
        <f>(Table2[[#This Row],[1W Return vs Nifty]]-AVERAGE(Table2[1W Return vs Nifty]))/_xlfn.STDEV.P(Table2[1W Return vs Nifty])</f>
        <v>-0.19971136646610024</v>
      </c>
      <c r="O579">
        <v>350.14</v>
      </c>
      <c r="P579">
        <v>372.54146943313901</v>
      </c>
      <c r="Q579">
        <v>350.727246660726</v>
      </c>
      <c r="R579">
        <v>51.781658365155998</v>
      </c>
      <c r="S579" s="1">
        <f>(Table2[[#This Row],[Close Price]]-Table2[[#This Row],[20D EMA]])/Table2[[#This Row],[20D EMA]]</f>
        <v>0.10869937739190039</v>
      </c>
      <c r="T579" s="1">
        <f>(Table2[[#This Row],[Close Price]]-Table2[[#This Row],[50D EMA]])/Table2[[#This Row],[50D EMA]]</f>
        <v>4.2031644398372814E-2</v>
      </c>
      <c r="U579" s="1">
        <f>(Table2[[#This Row],[Close Price]]-Table2[[#This Row],[200D EMA]])/Table2[[#This Row],[200D EMA]]</f>
        <v>0.10684300605684921</v>
      </c>
      <c r="V579">
        <v>0.62651586759850297</v>
      </c>
      <c r="W579">
        <v>386.8</v>
      </c>
      <c r="X579">
        <v>394.6</v>
      </c>
      <c r="Y579">
        <v>375</v>
      </c>
      <c r="Z579">
        <v>393.5</v>
      </c>
      <c r="AA579">
        <v>375</v>
      </c>
      <c r="AB579">
        <v>393.5</v>
      </c>
      <c r="AC579" s="1">
        <f>(Table2[[#This Row],[Close Price]]/Table2[[#This Row],[Day Low]])-1</f>
        <v>3.6194415718717732E-3</v>
      </c>
      <c r="AD579" s="1">
        <f>(Table2[[#This Row],[Day High]]/Table2[[#This Row],[Close Price]])-1</f>
        <v>1.6486347243688915E-2</v>
      </c>
      <c r="AE579" s="1">
        <f>(Table2[[#This Row],[Close Price]]/Table2[[#This Row],[Current Week Low]])-1</f>
        <v>3.5199999999999898E-2</v>
      </c>
      <c r="AF579" s="1">
        <f>(Table2[[#This Row],[Current Week High]]/Table2[[#This Row],[Close Price]])-1</f>
        <v>1.3652756311179903E-2</v>
      </c>
      <c r="AG579" s="1">
        <f>(Table2[[#This Row],[Close Price]]/Table2[[#This Row],[Current Month Low]])-1</f>
        <v>3.5199999999999898E-2</v>
      </c>
      <c r="AH579" s="1">
        <f>(Table2[[#This Row],[Current Month High]]/Table2[[#This Row],[Close Price]])-1</f>
        <v>1.3652756311179903E-2</v>
      </c>
      <c r="AI579">
        <v>15.893869139618699</v>
      </c>
      <c r="AJ579">
        <v>44.877775704422397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0.17</v>
      </c>
      <c r="AM579" t="s">
        <v>3215</v>
      </c>
      <c r="AN579">
        <v>0.04</v>
      </c>
      <c r="AO579" t="s">
        <v>3215</v>
      </c>
      <c r="AP579">
        <v>-6.3015816452440003E-3</v>
      </c>
      <c r="AQ579">
        <f>(Table2[[#This Row],[Sharpe Ratio]]-AVERAGE(Table2[Sharpe Ratio]))/_xlfn.STDEV.P(Table2[Sharpe Ratio])</f>
        <v>-0.75191591536195479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622</v>
      </c>
      <c r="AT579">
        <f>_xlfn.RANK.AVG(Table2[[#This Row],[6M Return vs Nifty Z-Score]],Table2[6M Return vs Nifty Z-Score])</f>
        <v>367</v>
      </c>
      <c r="AU579">
        <f>_xlfn.RANK.AVG(Table2[[#This Row],[Sharpe Ratio Z-Score]],Table2[Sharpe Ratio Z-Score])</f>
        <v>567</v>
      </c>
      <c r="AV579">
        <f>(Table2[[#This Row],[Rank 1Y]]+Table2[[#This Row],[Rank 6M]]+Table2[[#This Row],[Rank Sharpe]])/3</f>
        <v>518.66666666666663</v>
      </c>
    </row>
    <row r="580" spans="1:48" x14ac:dyDescent="0.3">
      <c r="A580" t="s">
        <v>1227</v>
      </c>
      <c r="B580" t="s">
        <v>1228</v>
      </c>
      <c r="C580" t="s">
        <v>3183</v>
      </c>
      <c r="D580" t="s">
        <v>390</v>
      </c>
      <c r="E580">
        <v>9928.78195031</v>
      </c>
      <c r="F580">
        <v>675.7</v>
      </c>
      <c r="G580">
        <v>-20.9414437562228</v>
      </c>
      <c r="H580">
        <f>(Table2[[#This Row],[1Y Return vs Nifty]]-AVERAGE(Table2[1Y Return vs Nifty]))/_xlfn.STDEV.P(Table2[1Y Return vs Nifty])</f>
        <v>-0.75930713618485046</v>
      </c>
      <c r="I580">
        <v>-3.2752962981196299</v>
      </c>
      <c r="J580">
        <f>(Table2[[#This Row],[1M Return vs Nifty]]-AVERAGE(Table2[1M Return vs Nifty]))/_xlfn.STDEV.P(Table2[1M Return vs Nifty])</f>
        <v>-0.22422464663054176</v>
      </c>
      <c r="K580">
        <v>-10.812087458243701</v>
      </c>
      <c r="L580">
        <f>(Table2[[#This Row],[6M Return vs Nifty]]-AVERAGE(Table2[6M Return vs Nifty]))/_xlfn.STDEV.P(Table2[6M Return vs Nifty])</f>
        <v>-0.66865519681947894</v>
      </c>
      <c r="M580">
        <v>4.8121715672230598</v>
      </c>
      <c r="N580">
        <f>(Table2[[#This Row],[1W Return vs Nifty]]-AVERAGE(Table2[1W Return vs Nifty]))/_xlfn.STDEV.P(Table2[1W Return vs Nifty])</f>
        <v>0.8625123218416485</v>
      </c>
      <c r="O580">
        <v>666.61</v>
      </c>
      <c r="P580">
        <v>670.92585643380903</v>
      </c>
      <c r="Q580">
        <v>670.84188803727204</v>
      </c>
      <c r="R580">
        <v>64.128842325271506</v>
      </c>
      <c r="S580" s="1">
        <f>(Table2[[#This Row],[Close Price]]-Table2[[#This Row],[20D EMA]])/Table2[[#This Row],[20D EMA]]</f>
        <v>1.3636159073521297E-2</v>
      </c>
      <c r="T580" s="1">
        <f>(Table2[[#This Row],[Close Price]]-Table2[[#This Row],[50D EMA]])/Table2[[#This Row],[50D EMA]]</f>
        <v>7.11575432726226E-3</v>
      </c>
      <c r="U580" s="1">
        <f>(Table2[[#This Row],[Close Price]]-Table2[[#This Row],[200D EMA]])/Table2[[#This Row],[200D EMA]]</f>
        <v>7.2418136812263069E-3</v>
      </c>
      <c r="V580">
        <v>0.54991631190204504</v>
      </c>
      <c r="W580">
        <v>672.55</v>
      </c>
      <c r="X580">
        <v>684.3</v>
      </c>
      <c r="Y580">
        <v>672.55</v>
      </c>
      <c r="Z580">
        <v>684.3</v>
      </c>
      <c r="AA580">
        <v>638.6</v>
      </c>
      <c r="AB580">
        <v>707.7</v>
      </c>
      <c r="AC580" s="1">
        <f>(Table2[[#This Row],[Close Price]]/Table2[[#This Row],[Day Low]])-1</f>
        <v>4.6836666418854644E-3</v>
      </c>
      <c r="AD580" s="1">
        <f>(Table2[[#This Row],[Day High]]/Table2[[#This Row],[Close Price]])-1</f>
        <v>1.2727541808494669E-2</v>
      </c>
      <c r="AE580" s="1">
        <f>(Table2[[#This Row],[Close Price]]/Table2[[#This Row],[Current Week Low]])-1</f>
        <v>4.6836666418854644E-3</v>
      </c>
      <c r="AF580" s="1">
        <f>(Table2[[#This Row],[Current Week High]]/Table2[[#This Row],[Close Price]])-1</f>
        <v>1.2727541808494669E-2</v>
      </c>
      <c r="AG580" s="1">
        <f>(Table2[[#This Row],[Close Price]]/Table2[[#This Row],[Current Month Low]])-1</f>
        <v>5.8095834638271171E-2</v>
      </c>
      <c r="AH580" s="1">
        <f>(Table2[[#This Row],[Current Month High]]/Table2[[#This Row],[Close Price]])-1</f>
        <v>4.7358295101376457E-2</v>
      </c>
      <c r="AI580">
        <v>20.600858369098699</v>
      </c>
      <c r="AJ580">
        <v>14.4769165607793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-0.06</v>
      </c>
      <c r="AM580" t="s">
        <v>3214</v>
      </c>
      <c r="AN580">
        <v>2.52</v>
      </c>
      <c r="AO580" t="s">
        <v>3215</v>
      </c>
      <c r="AP580">
        <v>2.7295925621165E-2</v>
      </c>
      <c r="AQ580">
        <f>(Table2[[#This Row],[Sharpe Ratio]]-AVERAGE(Table2[Sharpe Ratio]))/_xlfn.STDEV.P(Table2[Sharpe Ratio])</f>
        <v>-0.36432269016292901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575</v>
      </c>
      <c r="AT580">
        <f>_xlfn.RANK.AVG(Table2[[#This Row],[6M Return vs Nifty Z-Score]],Table2[6M Return vs Nifty Z-Score])</f>
        <v>551</v>
      </c>
      <c r="AU580">
        <f>_xlfn.RANK.AVG(Table2[[#This Row],[Sharpe Ratio Z-Score]],Table2[Sharpe Ratio Z-Score])</f>
        <v>433</v>
      </c>
      <c r="AV580">
        <f>(Table2[[#This Row],[Rank 1Y]]+Table2[[#This Row],[Rank 6M]]+Table2[[#This Row],[Rank Sharpe]])/3</f>
        <v>519.66666666666663</v>
      </c>
    </row>
    <row r="581" spans="1:48" x14ac:dyDescent="0.3">
      <c r="A581" t="s">
        <v>659</v>
      </c>
      <c r="B581" t="s">
        <v>660</v>
      </c>
      <c r="C581" t="s">
        <v>3183</v>
      </c>
      <c r="D581" t="s">
        <v>390</v>
      </c>
      <c r="E581">
        <v>28815.970548559999</v>
      </c>
      <c r="F581">
        <v>6411.8</v>
      </c>
      <c r="G581">
        <v>-13.162838973341501</v>
      </c>
      <c r="H581">
        <f>(Table2[[#This Row],[1Y Return vs Nifty]]-AVERAGE(Table2[1Y Return vs Nifty]))/_xlfn.STDEV.P(Table2[1Y Return vs Nifty])</f>
        <v>-0.62874450825143713</v>
      </c>
      <c r="I581">
        <v>-2.54339860423182</v>
      </c>
      <c r="J581">
        <f>(Table2[[#This Row],[1M Return vs Nifty]]-AVERAGE(Table2[1M Return vs Nifty]))/_xlfn.STDEV.P(Table2[1M Return vs Nifty])</f>
        <v>-0.15631757874108199</v>
      </c>
      <c r="K581">
        <v>6.9551758544944706E-2</v>
      </c>
      <c r="L581">
        <f>(Table2[[#This Row],[6M Return vs Nifty]]-AVERAGE(Table2[6M Return vs Nifty]))/_xlfn.STDEV.P(Table2[6M Return vs Nifty])</f>
        <v>-0.32804923490119409</v>
      </c>
      <c r="M581">
        <v>2.0322012855246001</v>
      </c>
      <c r="N581">
        <f>(Table2[[#This Row],[1W Return vs Nifty]]-AVERAGE(Table2[1W Return vs Nifty]))/_xlfn.STDEV.P(Table2[1W Return vs Nifty])</f>
        <v>0.31724086678908148</v>
      </c>
      <c r="O581">
        <v>6359.03</v>
      </c>
      <c r="P581">
        <v>6369.7903999341197</v>
      </c>
      <c r="Q581">
        <v>5934.40454711455</v>
      </c>
      <c r="R581">
        <v>59.442398073493401</v>
      </c>
      <c r="S581" s="1">
        <f>(Table2[[#This Row],[Close Price]]-Table2[[#This Row],[20D EMA]])/Table2[[#This Row],[20D EMA]]</f>
        <v>8.298435453205983E-3</v>
      </c>
      <c r="T581" s="1">
        <f>(Table2[[#This Row],[Close Price]]-Table2[[#This Row],[50D EMA]])/Table2[[#This Row],[50D EMA]]</f>
        <v>6.5951306759347945E-3</v>
      </c>
      <c r="U581" s="1">
        <f>(Table2[[#This Row],[Close Price]]-Table2[[#This Row],[200D EMA]])/Table2[[#This Row],[200D EMA]]</f>
        <v>8.0445384047430887E-2</v>
      </c>
      <c r="V581">
        <v>0.60027082638646001</v>
      </c>
      <c r="W581">
        <v>6255</v>
      </c>
      <c r="X581">
        <v>6435</v>
      </c>
      <c r="Y581">
        <v>6255</v>
      </c>
      <c r="Z581">
        <v>6435</v>
      </c>
      <c r="AA581">
        <v>6151</v>
      </c>
      <c r="AB581">
        <v>6597</v>
      </c>
      <c r="AC581" s="1">
        <f>(Table2[[#This Row],[Close Price]]/Table2[[#This Row],[Day Low]])-1</f>
        <v>2.5067945643485245E-2</v>
      </c>
      <c r="AD581" s="1">
        <f>(Table2[[#This Row],[Day High]]/Table2[[#This Row],[Close Price]])-1</f>
        <v>3.6183287064475156E-3</v>
      </c>
      <c r="AE581" s="1">
        <f>(Table2[[#This Row],[Close Price]]/Table2[[#This Row],[Current Week Low]])-1</f>
        <v>2.5067945643485245E-2</v>
      </c>
      <c r="AF581" s="1">
        <f>(Table2[[#This Row],[Current Week High]]/Table2[[#This Row],[Close Price]])-1</f>
        <v>3.6183287064475156E-3</v>
      </c>
      <c r="AG581" s="1">
        <f>(Table2[[#This Row],[Close Price]]/Table2[[#This Row],[Current Month Low]])-1</f>
        <v>4.2399609819541606E-2</v>
      </c>
      <c r="AH581" s="1">
        <f>(Table2[[#This Row],[Current Month High]]/Table2[[#This Row],[Close Price]])-1</f>
        <v>2.8884244673882398E-2</v>
      </c>
      <c r="AI581">
        <v>12.2438316853301</v>
      </c>
      <c r="AJ581">
        <v>33.221134866712298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-7.0000000000000007E-2</v>
      </c>
      <c r="AM581" t="s">
        <v>3214</v>
      </c>
      <c r="AN581">
        <v>-1.81</v>
      </c>
      <c r="AO581" t="s">
        <v>3214</v>
      </c>
      <c r="AP581">
        <v>-2.0332320004855998E-2</v>
      </c>
      <c r="AQ581">
        <f>(Table2[[#This Row],[Sharpe Ratio]]-AVERAGE(Table2[Sharpe Ratio]))/_xlfn.STDEV.P(Table2[Sharpe Ratio])</f>
        <v>-0.91377968369463902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532</v>
      </c>
      <c r="AT581">
        <f>_xlfn.RANK.AVG(Table2[[#This Row],[6M Return vs Nifty Z-Score]],Table2[6M Return vs Nifty Z-Score])</f>
        <v>427</v>
      </c>
      <c r="AU581">
        <f>_xlfn.RANK.AVG(Table2[[#This Row],[Sharpe Ratio Z-Score]],Table2[Sharpe Ratio Z-Score])</f>
        <v>602</v>
      </c>
      <c r="AV581">
        <f>(Table2[[#This Row],[Rank 1Y]]+Table2[[#This Row],[Rank 6M]]+Table2[[#This Row],[Rank Sharpe]])/3</f>
        <v>520.33333333333337</v>
      </c>
    </row>
    <row r="582" spans="1:48" x14ac:dyDescent="0.3">
      <c r="A582" t="s">
        <v>639</v>
      </c>
      <c r="B582" t="s">
        <v>640</v>
      </c>
      <c r="C582" t="s">
        <v>3169</v>
      </c>
      <c r="D582" t="s">
        <v>51</v>
      </c>
      <c r="E582">
        <v>30678.007156299998</v>
      </c>
      <c r="F582">
        <v>394.45</v>
      </c>
      <c r="G582">
        <v>-28.172020639868801</v>
      </c>
      <c r="H582">
        <f>(Table2[[#This Row],[1Y Return vs Nifty]]-AVERAGE(Table2[1Y Return vs Nifty]))/_xlfn.STDEV.P(Table2[1Y Return vs Nifty])</f>
        <v>-0.8806712041319722</v>
      </c>
      <c r="I582">
        <v>-1.8469393445417901</v>
      </c>
      <c r="J582">
        <f>(Table2[[#This Row],[1M Return vs Nifty]]-AVERAGE(Table2[1M Return vs Nifty]))/_xlfn.STDEV.P(Table2[1M Return vs Nifty])</f>
        <v>-9.1698566241141838E-2</v>
      </c>
      <c r="K582">
        <v>-32.562165817914703</v>
      </c>
      <c r="L582">
        <f>(Table2[[#This Row],[6M Return vs Nifty]]-AVERAGE(Table2[6M Return vs Nifty]))/_xlfn.STDEV.P(Table2[6M Return vs Nifty])</f>
        <v>-1.3494539454183225</v>
      </c>
      <c r="M582">
        <v>-2.1499656800614502</v>
      </c>
      <c r="N582">
        <f>(Table2[[#This Row],[1W Return vs Nifty]]-AVERAGE(Table2[1W Return vs Nifty]))/_xlfn.STDEV.P(Table2[1W Return vs Nifty])</f>
        <v>-0.50306152335180654</v>
      </c>
      <c r="O582">
        <v>395.56</v>
      </c>
      <c r="P582">
        <v>395.912955043951</v>
      </c>
      <c r="Q582">
        <v>413.85566318955699</v>
      </c>
      <c r="R582">
        <v>45.5639695702775</v>
      </c>
      <c r="S582" s="1">
        <f>(Table2[[#This Row],[Close Price]]-Table2[[#This Row],[20D EMA]])/Table2[[#This Row],[20D EMA]]</f>
        <v>-2.8061482455253657E-3</v>
      </c>
      <c r="T582" s="1">
        <f>(Table2[[#This Row],[Close Price]]-Table2[[#This Row],[50D EMA]])/Table2[[#This Row],[50D EMA]]</f>
        <v>-3.6951431503134506E-3</v>
      </c>
      <c r="U582" s="1">
        <f>(Table2[[#This Row],[Close Price]]-Table2[[#This Row],[200D EMA]])/Table2[[#This Row],[200D EMA]]</f>
        <v>-4.6889930271822061E-2</v>
      </c>
      <c r="V582">
        <v>0.61535312678416998</v>
      </c>
      <c r="W582">
        <v>391.8</v>
      </c>
      <c r="X582">
        <v>397.1</v>
      </c>
      <c r="Y582">
        <v>391.8</v>
      </c>
      <c r="Z582">
        <v>397.1</v>
      </c>
      <c r="AA582">
        <v>373.6</v>
      </c>
      <c r="AB582">
        <v>409</v>
      </c>
      <c r="AC582" s="1">
        <f>(Table2[[#This Row],[Close Price]]/Table2[[#This Row],[Day Low]])-1</f>
        <v>6.7636549259826317E-3</v>
      </c>
      <c r="AD582" s="1">
        <f>(Table2[[#This Row],[Day High]]/Table2[[#This Row],[Close Price]])-1</f>
        <v>6.7182152364051451E-3</v>
      </c>
      <c r="AE582" s="1">
        <f>(Table2[[#This Row],[Close Price]]/Table2[[#This Row],[Current Week Low]])-1</f>
        <v>6.7636549259826317E-3</v>
      </c>
      <c r="AF582" s="1">
        <f>(Table2[[#This Row],[Current Week High]]/Table2[[#This Row],[Close Price]])-1</f>
        <v>6.7182152364051451E-3</v>
      </c>
      <c r="AG582" s="1">
        <f>(Table2[[#This Row],[Close Price]]/Table2[[#This Row],[Current Month Low]])-1</f>
        <v>5.5808351177730087E-2</v>
      </c>
      <c r="AH582" s="1">
        <f>(Table2[[#This Row],[Current Month High]]/Table2[[#This Row],[Close Price]])-1</f>
        <v>3.6886804411205398E-2</v>
      </c>
      <c r="AI582">
        <v>31.7530739003676</v>
      </c>
      <c r="AJ582">
        <v>17.291109128754002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-0.06</v>
      </c>
      <c r="AM582" t="s">
        <v>3214</v>
      </c>
      <c r="AN582">
        <v>-0.57999999999999996</v>
      </c>
      <c r="AO582" t="s">
        <v>3214</v>
      </c>
      <c r="AP582">
        <v>9.0575751071697005E-2</v>
      </c>
      <c r="AQ582">
        <f>(Table2[[#This Row],[Sharpe Ratio]]-AVERAGE(Table2[Sharpe Ratio]))/_xlfn.STDEV.P(Table2[Sharpe Ratio])</f>
        <v>0.36569669615401879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615</v>
      </c>
      <c r="AT582">
        <f>_xlfn.RANK.AVG(Table2[[#This Row],[6M Return vs Nifty Z-Score]],Table2[6M Return vs Nifty Z-Score])</f>
        <v>705</v>
      </c>
      <c r="AU582">
        <f>_xlfn.RANK.AVG(Table2[[#This Row],[Sharpe Ratio Z-Score]],Table2[Sharpe Ratio Z-Score])</f>
        <v>247</v>
      </c>
      <c r="AV582">
        <f>(Table2[[#This Row],[Rank 1Y]]+Table2[[#This Row],[Rank 6M]]+Table2[[#This Row],[Rank Sharpe]])/3</f>
        <v>522.33333333333337</v>
      </c>
    </row>
    <row r="583" spans="1:48" x14ac:dyDescent="0.3">
      <c r="A583" t="s">
        <v>1733</v>
      </c>
      <c r="B583" t="s">
        <v>1734</v>
      </c>
      <c r="C583" t="s">
        <v>3183</v>
      </c>
      <c r="D583" t="s">
        <v>270</v>
      </c>
      <c r="E583">
        <v>4839.4290946749998</v>
      </c>
      <c r="F583">
        <v>290.35000000000002</v>
      </c>
      <c r="G583">
        <v>-3.49551429405152</v>
      </c>
      <c r="H583">
        <f>(Table2[[#This Row],[1Y Return vs Nifty]]-AVERAGE(Table2[1Y Return vs Nifty]))/_xlfn.STDEV.P(Table2[1Y Return vs Nifty])</f>
        <v>-0.46648002118154525</v>
      </c>
      <c r="I583">
        <v>-1.0811188442755499</v>
      </c>
      <c r="J583">
        <f>(Table2[[#This Row],[1M Return vs Nifty]]-AVERAGE(Table2[1M Return vs Nifty]))/_xlfn.STDEV.P(Table2[1M Return vs Nifty])</f>
        <v>-2.0644066224242974E-2</v>
      </c>
      <c r="K583">
        <v>-3.4133900918917499</v>
      </c>
      <c r="L583">
        <f>(Table2[[#This Row],[6M Return vs Nifty]]-AVERAGE(Table2[6M Return vs Nifty]))/_xlfn.STDEV.P(Table2[6M Return vs Nifty])</f>
        <v>-0.43706872503859462</v>
      </c>
      <c r="M583">
        <v>5.9814808913245701</v>
      </c>
      <c r="N583">
        <f>(Table2[[#This Row],[1W Return vs Nifty]]-AVERAGE(Table2[1W Return vs Nifty]))/_xlfn.STDEV.P(Table2[1W Return vs Nifty])</f>
        <v>1.091864052957932</v>
      </c>
      <c r="O583">
        <v>269.49</v>
      </c>
      <c r="P583">
        <v>286.29415708165902</v>
      </c>
      <c r="Q583">
        <v>272.72335043550402</v>
      </c>
      <c r="R583">
        <v>63.6832082950339</v>
      </c>
      <c r="S583" s="1">
        <f>(Table2[[#This Row],[Close Price]]-Table2[[#This Row],[20D EMA]])/Table2[[#This Row],[20D EMA]]</f>
        <v>7.7405469590708417E-2</v>
      </c>
      <c r="T583" s="1">
        <f>(Table2[[#This Row],[Close Price]]-Table2[[#This Row],[50D EMA]])/Table2[[#This Row],[50D EMA]]</f>
        <v>1.416669819490644E-2</v>
      </c>
      <c r="U583" s="1">
        <f>(Table2[[#This Row],[Close Price]]-Table2[[#This Row],[200D EMA]])/Table2[[#This Row],[200D EMA]]</f>
        <v>6.463197792322703E-2</v>
      </c>
      <c r="V583">
        <v>0.55043591432454797</v>
      </c>
      <c r="W583">
        <v>288.60000000000002</v>
      </c>
      <c r="X583">
        <v>296.60000000000002</v>
      </c>
      <c r="Y583">
        <v>285.45</v>
      </c>
      <c r="Z583">
        <v>296</v>
      </c>
      <c r="AA583">
        <v>285.45</v>
      </c>
      <c r="AB583">
        <v>296</v>
      </c>
      <c r="AC583" s="1">
        <f>(Table2[[#This Row],[Close Price]]/Table2[[#This Row],[Day Low]])-1</f>
        <v>6.0637560637559762E-3</v>
      </c>
      <c r="AD583" s="1">
        <f>(Table2[[#This Row],[Day High]]/Table2[[#This Row],[Close Price]])-1</f>
        <v>2.1525744790769741E-2</v>
      </c>
      <c r="AE583" s="1">
        <f>(Table2[[#This Row],[Close Price]]/Table2[[#This Row],[Current Week Low]])-1</f>
        <v>1.7165878437554793E-2</v>
      </c>
      <c r="AF583" s="1">
        <f>(Table2[[#This Row],[Current Week High]]/Table2[[#This Row],[Close Price]])-1</f>
        <v>1.9459273290855839E-2</v>
      </c>
      <c r="AG583" s="1">
        <f>(Table2[[#This Row],[Close Price]]/Table2[[#This Row],[Current Month Low]])-1</f>
        <v>1.7165878437554793E-2</v>
      </c>
      <c r="AH583" s="1">
        <f>(Table2[[#This Row],[Current Month High]]/Table2[[#This Row],[Close Price]])-1</f>
        <v>1.9459273290855839E-2</v>
      </c>
      <c r="AI583">
        <v>15.722403995178199</v>
      </c>
      <c r="AJ583">
        <v>38.064669519733698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-0.06</v>
      </c>
      <c r="AM583" t="s">
        <v>3214</v>
      </c>
      <c r="AN583">
        <v>1.31</v>
      </c>
      <c r="AO583" t="s">
        <v>3215</v>
      </c>
      <c r="AP583">
        <v>-4.5367042715480997E-2</v>
      </c>
      <c r="AQ583">
        <f>(Table2[[#This Row],[Sharpe Ratio]]-AVERAGE(Table2[Sharpe Ratio]))/_xlfn.STDEV.P(Table2[Sharpe Ratio])</f>
        <v>-1.2025894706955886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453</v>
      </c>
      <c r="AT583">
        <f>_xlfn.RANK.AVG(Table2[[#This Row],[6M Return vs Nifty Z-Score]],Table2[6M Return vs Nifty Z-Score])</f>
        <v>468</v>
      </c>
      <c r="AU583">
        <f>_xlfn.RANK.AVG(Table2[[#This Row],[Sharpe Ratio Z-Score]],Table2[Sharpe Ratio Z-Score])</f>
        <v>647</v>
      </c>
      <c r="AV583">
        <f>(Table2[[#This Row],[Rank 1Y]]+Table2[[#This Row],[Rank 6M]]+Table2[[#This Row],[Rank Sharpe]])/3</f>
        <v>522.66666666666663</v>
      </c>
    </row>
    <row r="584" spans="1:48" x14ac:dyDescent="0.3">
      <c r="A584" t="s">
        <v>910</v>
      </c>
      <c r="B584" t="s">
        <v>911</v>
      </c>
      <c r="C584" t="s">
        <v>3169</v>
      </c>
      <c r="D584" t="s">
        <v>51</v>
      </c>
      <c r="E584">
        <v>17072.132720540001</v>
      </c>
      <c r="F584">
        <v>206.95</v>
      </c>
      <c r="G584">
        <v>-25.723099684690698</v>
      </c>
      <c r="H584">
        <f>(Table2[[#This Row],[1Y Return vs Nifty]]-AVERAGE(Table2[1Y Return vs Nifty]))/_xlfn.STDEV.P(Table2[1Y Return vs Nifty])</f>
        <v>-0.83956646048785266</v>
      </c>
      <c r="I584">
        <v>-5.5404469792435398</v>
      </c>
      <c r="J584">
        <f>(Table2[[#This Row],[1M Return vs Nifty]]-AVERAGE(Table2[1M Return vs Nifty]))/_xlfn.STDEV.P(Table2[1M Return vs Nifty])</f>
        <v>-0.43439027820379272</v>
      </c>
      <c r="K584">
        <v>-13.103032844321699</v>
      </c>
      <c r="L584">
        <f>(Table2[[#This Row],[6M Return vs Nifty]]-AVERAGE(Table2[6M Return vs Nifty]))/_xlfn.STDEV.P(Table2[6M Return vs Nifty])</f>
        <v>-0.74036403051463195</v>
      </c>
      <c r="M584">
        <v>-0.96404800336566598</v>
      </c>
      <c r="N584">
        <f>(Table2[[#This Row],[1W Return vs Nifty]]-AVERAGE(Table2[1W Return vs Nifty]))/_xlfn.STDEV.P(Table2[1W Return vs Nifty])</f>
        <v>-0.27045218166150897</v>
      </c>
      <c r="O584">
        <v>209.36</v>
      </c>
      <c r="P584">
        <v>211.02319934673901</v>
      </c>
      <c r="Q584">
        <v>211.702846909058</v>
      </c>
      <c r="R584">
        <v>41.032036950703997</v>
      </c>
      <c r="S584" s="1">
        <f>(Table2[[#This Row],[Close Price]]-Table2[[#This Row],[20D EMA]])/Table2[[#This Row],[20D EMA]]</f>
        <v>-1.1511272449369626E-2</v>
      </c>
      <c r="T584" s="1">
        <f>(Table2[[#This Row],[Close Price]]-Table2[[#This Row],[50D EMA]])/Table2[[#This Row],[50D EMA]]</f>
        <v>-1.930214004596818E-2</v>
      </c>
      <c r="U584" s="1">
        <f>(Table2[[#This Row],[Close Price]]-Table2[[#This Row],[200D EMA]])/Table2[[#This Row],[200D EMA]]</f>
        <v>-2.2450557365908765E-2</v>
      </c>
      <c r="V584">
        <v>0.65680652949872897</v>
      </c>
      <c r="W584">
        <v>202.8</v>
      </c>
      <c r="X584">
        <v>207.85</v>
      </c>
      <c r="Y584">
        <v>202.8</v>
      </c>
      <c r="Z584">
        <v>207.85</v>
      </c>
      <c r="AA584">
        <v>202.8</v>
      </c>
      <c r="AB584">
        <v>221.95</v>
      </c>
      <c r="AC584" s="1">
        <f>(Table2[[#This Row],[Close Price]]/Table2[[#This Row],[Day Low]])-1</f>
        <v>2.0463510848126143E-2</v>
      </c>
      <c r="AD584" s="1">
        <f>(Table2[[#This Row],[Day High]]/Table2[[#This Row],[Close Price]])-1</f>
        <v>4.3488765402270868E-3</v>
      </c>
      <c r="AE584" s="1">
        <f>(Table2[[#This Row],[Close Price]]/Table2[[#This Row],[Current Week Low]])-1</f>
        <v>2.0463510848126143E-2</v>
      </c>
      <c r="AF584" s="1">
        <f>(Table2[[#This Row],[Current Week High]]/Table2[[#This Row],[Close Price]])-1</f>
        <v>4.3488765402270868E-3</v>
      </c>
      <c r="AG584" s="1">
        <f>(Table2[[#This Row],[Close Price]]/Table2[[#This Row],[Current Month Low]])-1</f>
        <v>2.0463510848126143E-2</v>
      </c>
      <c r="AH584" s="1">
        <f>(Table2[[#This Row],[Current Month High]]/Table2[[#This Row],[Close Price]])-1</f>
        <v>7.2481275670451817E-2</v>
      </c>
      <c r="AI584">
        <v>39.768059917854501</v>
      </c>
      <c r="AJ584">
        <v>13.0719847015434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</v>
      </c>
      <c r="AM584" t="s">
        <v>3214</v>
      </c>
      <c r="AN584">
        <v>-2.85</v>
      </c>
      <c r="AO584" t="s">
        <v>3214</v>
      </c>
      <c r="AP584">
        <v>3.7743216585761998E-2</v>
      </c>
      <c r="AQ584">
        <f>(Table2[[#This Row],[Sharpe Ratio]]-AVERAGE(Table2[Sharpe Ratio]))/_xlfn.STDEV.P(Table2[Sharpe Ratio])</f>
        <v>-0.24379889155334272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604</v>
      </c>
      <c r="AT584">
        <f>_xlfn.RANK.AVG(Table2[[#This Row],[6M Return vs Nifty Z-Score]],Table2[6M Return vs Nifty Z-Score])</f>
        <v>567</v>
      </c>
      <c r="AU584">
        <f>_xlfn.RANK.AVG(Table2[[#This Row],[Sharpe Ratio Z-Score]],Table2[Sharpe Ratio Z-Score])</f>
        <v>401</v>
      </c>
      <c r="AV584">
        <f>(Table2[[#This Row],[Rank 1Y]]+Table2[[#This Row],[Rank 6M]]+Table2[[#This Row],[Rank Sharpe]])/3</f>
        <v>524</v>
      </c>
    </row>
    <row r="585" spans="1:48" x14ac:dyDescent="0.3">
      <c r="A585" t="s">
        <v>1706</v>
      </c>
      <c r="B585" t="s">
        <v>1707</v>
      </c>
      <c r="C585" t="s">
        <v>3183</v>
      </c>
      <c r="D585" t="s">
        <v>472</v>
      </c>
      <c r="E585">
        <v>5019.9889064700001</v>
      </c>
      <c r="F585">
        <v>907.95</v>
      </c>
      <c r="G585">
        <v>-20.3618784162853</v>
      </c>
      <c r="H585">
        <f>(Table2[[#This Row],[1Y Return vs Nifty]]-AVERAGE(Table2[1Y Return vs Nifty]))/_xlfn.STDEV.P(Table2[1Y Return vs Nifty])</f>
        <v>-0.74957922533792176</v>
      </c>
      <c r="I585">
        <v>-0.89341384182565797</v>
      </c>
      <c r="J585">
        <f>(Table2[[#This Row],[1M Return vs Nifty]]-AVERAGE(Table2[1M Return vs Nifty]))/_xlfn.STDEV.P(Table2[1M Return vs Nifty])</f>
        <v>-3.2283857937620772E-3</v>
      </c>
      <c r="K585">
        <v>14.1214040153697</v>
      </c>
      <c r="L585">
        <f>(Table2[[#This Row],[6M Return vs Nifty]]-AVERAGE(Table2[6M Return vs Nifty]))/_xlfn.STDEV.P(Table2[6M Return vs Nifty])</f>
        <v>0.11178749918985664</v>
      </c>
      <c r="M585">
        <v>-2.0614028519672698</v>
      </c>
      <c r="N585">
        <f>(Table2[[#This Row],[1W Return vs Nifty]]-AVERAGE(Table2[1W Return vs Nifty]))/_xlfn.STDEV.P(Table2[1W Return vs Nifty])</f>
        <v>-0.48569055271359524</v>
      </c>
      <c r="O585">
        <v>785.9</v>
      </c>
      <c r="P585">
        <v>887.24541255764495</v>
      </c>
      <c r="Q585">
        <v>815.05375425968396</v>
      </c>
      <c r="R585">
        <v>42.495001795704901</v>
      </c>
      <c r="S585" s="1">
        <f>(Table2[[#This Row],[Close Price]]-Table2[[#This Row],[20D EMA]])/Table2[[#This Row],[20D EMA]]</f>
        <v>0.15529965644484039</v>
      </c>
      <c r="T585" s="1">
        <f>(Table2[[#This Row],[Close Price]]-Table2[[#This Row],[50D EMA]])/Table2[[#This Row],[50D EMA]]</f>
        <v>2.3335806699378004E-2</v>
      </c>
      <c r="U585" s="1">
        <f>(Table2[[#This Row],[Close Price]]-Table2[[#This Row],[200D EMA]])/Table2[[#This Row],[200D EMA]]</f>
        <v>0.11397560621592874</v>
      </c>
      <c r="V585">
        <v>0.765200002729997</v>
      </c>
      <c r="W585">
        <v>900.95</v>
      </c>
      <c r="X585">
        <v>916.2</v>
      </c>
      <c r="Y585">
        <v>901</v>
      </c>
      <c r="Z585">
        <v>915.05</v>
      </c>
      <c r="AA585">
        <v>901</v>
      </c>
      <c r="AB585">
        <v>915.05</v>
      </c>
      <c r="AC585" s="1">
        <f>(Table2[[#This Row],[Close Price]]/Table2[[#This Row],[Day Low]])-1</f>
        <v>7.7695765580776399E-3</v>
      </c>
      <c r="AD585" s="1">
        <f>(Table2[[#This Row],[Day High]]/Table2[[#This Row],[Close Price]])-1</f>
        <v>9.0864034363125068E-3</v>
      </c>
      <c r="AE585" s="1">
        <f>(Table2[[#This Row],[Close Price]]/Table2[[#This Row],[Current Week Low]])-1</f>
        <v>7.713651498335139E-3</v>
      </c>
      <c r="AF585" s="1">
        <f>(Table2[[#This Row],[Current Week High]]/Table2[[#This Row],[Close Price]])-1</f>
        <v>7.819813866402292E-3</v>
      </c>
      <c r="AG585" s="1">
        <f>(Table2[[#This Row],[Close Price]]/Table2[[#This Row],[Current Month Low]])-1</f>
        <v>7.713651498335139E-3</v>
      </c>
      <c r="AH585" s="1">
        <f>(Table2[[#This Row],[Current Month High]]/Table2[[#This Row],[Close Price]])-1</f>
        <v>7.819813866402292E-3</v>
      </c>
      <c r="AI585">
        <v>7.1314499697119702</v>
      </c>
      <c r="AJ585">
        <v>38.206865058223599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7.0000000000000007E-2</v>
      </c>
      <c r="AM585" t="s">
        <v>3215</v>
      </c>
      <c r="AN585">
        <v>1.97</v>
      </c>
      <c r="AO585" t="s">
        <v>3215</v>
      </c>
      <c r="AP585">
        <v>-0.13742678046984</v>
      </c>
      <c r="AQ585">
        <f>(Table2[[#This Row],[Sharpe Ratio]]-AVERAGE(Table2[Sharpe Ratio]))/_xlfn.STDEV.P(Table2[Sharpe Ratio])</f>
        <v>-2.264624531340202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569</v>
      </c>
      <c r="AT585">
        <f>_xlfn.RANK.AVG(Table2[[#This Row],[6M Return vs Nifty Z-Score]],Table2[6M Return vs Nifty Z-Score])</f>
        <v>277</v>
      </c>
      <c r="AU585">
        <f>_xlfn.RANK.AVG(Table2[[#This Row],[Sharpe Ratio Z-Score]],Table2[Sharpe Ratio Z-Score])</f>
        <v>729</v>
      </c>
      <c r="AV585">
        <f>(Table2[[#This Row],[Rank 1Y]]+Table2[[#This Row],[Rank 6M]]+Table2[[#This Row],[Rank Sharpe]])/3</f>
        <v>525</v>
      </c>
    </row>
    <row r="586" spans="1:48" x14ac:dyDescent="0.3">
      <c r="A586" t="s">
        <v>1557</v>
      </c>
      <c r="B586" t="s">
        <v>1558</v>
      </c>
      <c r="C586" t="s">
        <v>3169</v>
      </c>
      <c r="D586" t="s">
        <v>24</v>
      </c>
      <c r="E586">
        <v>6430.810982338</v>
      </c>
      <c r="F586">
        <v>24.58</v>
      </c>
      <c r="G586">
        <v>-32.510083952793302</v>
      </c>
      <c r="H586">
        <f>(Table2[[#This Row],[1Y Return vs Nifty]]-AVERAGE(Table2[1Y Return vs Nifty]))/_xlfn.STDEV.P(Table2[1Y Return vs Nifty])</f>
        <v>-0.95348489785805368</v>
      </c>
      <c r="I586">
        <v>-6.0482203260773497</v>
      </c>
      <c r="J586">
        <f>(Table2[[#This Row],[1M Return vs Nifty]]-AVERAGE(Table2[1M Return vs Nifty]))/_xlfn.STDEV.P(Table2[1M Return vs Nifty])</f>
        <v>-0.48150259926158701</v>
      </c>
      <c r="K586">
        <v>-31.713486098137398</v>
      </c>
      <c r="L586">
        <f>(Table2[[#This Row],[6M Return vs Nifty]]-AVERAGE(Table2[6M Return vs Nifty]))/_xlfn.STDEV.P(Table2[6M Return vs Nifty])</f>
        <v>-1.3228894392298332</v>
      </c>
      <c r="M586">
        <v>1.3085677727593601</v>
      </c>
      <c r="N586">
        <f>(Table2[[#This Row],[1W Return vs Nifty]]-AVERAGE(Table2[1W Return vs Nifty]))/_xlfn.STDEV.P(Table2[1W Return vs Nifty])</f>
        <v>0.17530528530896911</v>
      </c>
      <c r="O586">
        <v>26.95</v>
      </c>
      <c r="P586">
        <v>25.507643386092401</v>
      </c>
      <c r="Q586">
        <v>25.894690139262799</v>
      </c>
      <c r="R586">
        <v>36.8794173785707</v>
      </c>
      <c r="S586" s="1">
        <f>(Table2[[#This Row],[Close Price]]-Table2[[#This Row],[20D EMA]])/Table2[[#This Row],[20D EMA]]</f>
        <v>-8.79406307977737E-2</v>
      </c>
      <c r="T586" s="1">
        <f>(Table2[[#This Row],[Close Price]]-Table2[[#This Row],[50D EMA]])/Table2[[#This Row],[50D EMA]]</f>
        <v>-3.6367271254787246E-2</v>
      </c>
      <c r="U586" s="1">
        <f>(Table2[[#This Row],[Close Price]]-Table2[[#This Row],[200D EMA]])/Table2[[#This Row],[200D EMA]]</f>
        <v>-5.0770645726685229E-2</v>
      </c>
      <c r="V586">
        <v>0.60539061027567798</v>
      </c>
      <c r="W586">
        <v>24.52</v>
      </c>
      <c r="X586">
        <v>24.8</v>
      </c>
      <c r="Y586">
        <v>24.5</v>
      </c>
      <c r="Z586">
        <v>24.85</v>
      </c>
      <c r="AA586">
        <v>24.5</v>
      </c>
      <c r="AB586">
        <v>24.85</v>
      </c>
      <c r="AC586" s="1">
        <f>(Table2[[#This Row],[Close Price]]/Table2[[#This Row],[Day Low]])-1</f>
        <v>2.4469820554648969E-3</v>
      </c>
      <c r="AD586" s="1">
        <f>(Table2[[#This Row],[Day High]]/Table2[[#This Row],[Close Price]])-1</f>
        <v>8.9503661513425925E-3</v>
      </c>
      <c r="AE586" s="1">
        <f>(Table2[[#This Row],[Close Price]]/Table2[[#This Row],[Current Week Low]])-1</f>
        <v>3.2653061224490187E-3</v>
      </c>
      <c r="AF586" s="1">
        <f>(Table2[[#This Row],[Current Week High]]/Table2[[#This Row],[Close Price]])-1</f>
        <v>1.0984540276647747E-2</v>
      </c>
      <c r="AG586" s="1">
        <f>(Table2[[#This Row],[Close Price]]/Table2[[#This Row],[Current Month Low]])-1</f>
        <v>3.2653061224490187E-3</v>
      </c>
      <c r="AH586" s="1">
        <f>(Table2[[#This Row],[Current Month High]]/Table2[[#This Row],[Close Price]])-1</f>
        <v>1.0984540276647747E-2</v>
      </c>
      <c r="AI586">
        <v>50.047701657385801</v>
      </c>
      <c r="AJ586">
        <v>16.087450225576099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-0.09</v>
      </c>
      <c r="AM586" t="s">
        <v>3214</v>
      </c>
      <c r="AN586">
        <v>-1.25</v>
      </c>
      <c r="AO586" t="s">
        <v>3214</v>
      </c>
      <c r="AP586">
        <v>9.5534223814513999E-2</v>
      </c>
      <c r="AQ586">
        <f>(Table2[[#This Row],[Sharpe Ratio]]-AVERAGE(Table2[Sharpe Ratio]))/_xlfn.STDEV.P(Table2[Sharpe Ratio])</f>
        <v>0.42289946501453474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644</v>
      </c>
      <c r="AT586">
        <f>_xlfn.RANK.AVG(Table2[[#This Row],[6M Return vs Nifty Z-Score]],Table2[6M Return vs Nifty Z-Score])</f>
        <v>702</v>
      </c>
      <c r="AU586">
        <f>_xlfn.RANK.AVG(Table2[[#This Row],[Sharpe Ratio Z-Score]],Table2[Sharpe Ratio Z-Score])</f>
        <v>235</v>
      </c>
      <c r="AV586">
        <f>(Table2[[#This Row],[Rank 1Y]]+Table2[[#This Row],[Rank 6M]]+Table2[[#This Row],[Rank Sharpe]])/3</f>
        <v>527</v>
      </c>
    </row>
    <row r="587" spans="1:48" x14ac:dyDescent="0.3">
      <c r="A587" t="s">
        <v>597</v>
      </c>
      <c r="B587" t="s">
        <v>598</v>
      </c>
      <c r="C587" t="s">
        <v>3169</v>
      </c>
      <c r="D587" t="s">
        <v>452</v>
      </c>
      <c r="E587">
        <v>34096.699312500001</v>
      </c>
      <c r="F587">
        <v>4662.5</v>
      </c>
      <c r="G587">
        <v>-12.0696551159776</v>
      </c>
      <c r="H587">
        <f>(Table2[[#This Row],[1Y Return vs Nifty]]-AVERAGE(Table2[1Y Return vs Nifty]))/_xlfn.STDEV.P(Table2[1Y Return vs Nifty])</f>
        <v>-0.61039559334758109</v>
      </c>
      <c r="I587">
        <v>-0.869459706510748</v>
      </c>
      <c r="J587">
        <f>(Table2[[#This Row],[1M Return vs Nifty]]-AVERAGE(Table2[1M Return vs Nifty]))/_xlfn.STDEV.P(Table2[1M Return vs Nifty])</f>
        <v>-1.0058687580515612E-3</v>
      </c>
      <c r="K587">
        <v>-21.5339781265087</v>
      </c>
      <c r="L587">
        <f>(Table2[[#This Row],[6M Return vs Nifty]]-AVERAGE(Table2[6M Return vs Nifty]))/_xlfn.STDEV.P(Table2[6M Return vs Nifty])</f>
        <v>-1.0042608727559423</v>
      </c>
      <c r="M587">
        <v>-1.10373598968759</v>
      </c>
      <c r="N587">
        <f>(Table2[[#This Row],[1W Return vs Nifty]]-AVERAGE(Table2[1W Return vs Nifty]))/_xlfn.STDEV.P(Table2[1W Return vs Nifty])</f>
        <v>-0.29785098950364991</v>
      </c>
      <c r="O587">
        <v>4608.75</v>
      </c>
      <c r="P587">
        <v>4530.4129683527499</v>
      </c>
      <c r="Q587">
        <v>4369.9123885827503</v>
      </c>
      <c r="R587">
        <v>57.4092351294819</v>
      </c>
      <c r="S587" s="1">
        <f>(Table2[[#This Row],[Close Price]]-Table2[[#This Row],[20D EMA]])/Table2[[#This Row],[20D EMA]]</f>
        <v>1.1662598318416057E-2</v>
      </c>
      <c r="T587" s="1">
        <f>(Table2[[#This Row],[Close Price]]-Table2[[#This Row],[50D EMA]])/Table2[[#This Row],[50D EMA]]</f>
        <v>2.9155627217638997E-2</v>
      </c>
      <c r="U587" s="1">
        <f>(Table2[[#This Row],[Close Price]]-Table2[[#This Row],[200D EMA]])/Table2[[#This Row],[200D EMA]]</f>
        <v>6.6955029162985513E-2</v>
      </c>
      <c r="V587">
        <v>0.50963469339098699</v>
      </c>
      <c r="W587">
        <v>4561</v>
      </c>
      <c r="X587">
        <v>4680</v>
      </c>
      <c r="Y587">
        <v>4561</v>
      </c>
      <c r="Z587">
        <v>4680</v>
      </c>
      <c r="AA587">
        <v>4456.3500000000004</v>
      </c>
      <c r="AB587">
        <v>4770.1000000000004</v>
      </c>
      <c r="AC587" s="1">
        <f>(Table2[[#This Row],[Close Price]]/Table2[[#This Row],[Day Low]])-1</f>
        <v>2.2253891690418692E-2</v>
      </c>
      <c r="AD587" s="1">
        <f>(Table2[[#This Row],[Day High]]/Table2[[#This Row],[Close Price]])-1</f>
        <v>3.7533512064342744E-3</v>
      </c>
      <c r="AE587" s="1">
        <f>(Table2[[#This Row],[Close Price]]/Table2[[#This Row],[Current Week Low]])-1</f>
        <v>2.2253891690418692E-2</v>
      </c>
      <c r="AF587" s="1">
        <f>(Table2[[#This Row],[Current Week High]]/Table2[[#This Row],[Close Price]])-1</f>
        <v>3.7533512064342744E-3</v>
      </c>
      <c r="AG587" s="1">
        <f>(Table2[[#This Row],[Close Price]]/Table2[[#This Row],[Current Month Low]])-1</f>
        <v>4.6259831476432423E-2</v>
      </c>
      <c r="AH587" s="1">
        <f>(Table2[[#This Row],[Current Month High]]/Table2[[#This Row],[Close Price]])-1</f>
        <v>2.3077747989276309E-2</v>
      </c>
      <c r="AI587">
        <v>12.997319034852501</v>
      </c>
      <c r="AJ587">
        <v>27.366350697953902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0.05</v>
      </c>
      <c r="AM587" t="s">
        <v>3215</v>
      </c>
      <c r="AN587">
        <v>-0.25</v>
      </c>
      <c r="AO587" t="s">
        <v>3214</v>
      </c>
      <c r="AP587">
        <v>3.2635304730163003E-2</v>
      </c>
      <c r="AQ587">
        <f>(Table2[[#This Row],[Sharpe Ratio]]-AVERAGE(Table2[Sharpe Ratio]))/_xlfn.STDEV.P(Table2[Sharpe Ratio])</f>
        <v>-0.30272564509030414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-2.2162389694555293</v>
      </c>
      <c r="AS587">
        <f>_xlfn.RANK.AVG(Table2[[#This Row],[1Y Return vs Nifty Z-Score]],Table2[1Y Return vs Nifty Z-Score])</f>
        <v>522</v>
      </c>
      <c r="AT587">
        <f>_xlfn.RANK.AVG(Table2[[#This Row],[6M Return vs Nifty Z-Score]],Table2[6M Return vs Nifty Z-Score])</f>
        <v>648</v>
      </c>
      <c r="AU587">
        <f>_xlfn.RANK.AVG(Table2[[#This Row],[Sharpe Ratio Z-Score]],Table2[Sharpe Ratio Z-Score])</f>
        <v>414</v>
      </c>
      <c r="AV587">
        <f>(Table2[[#This Row],[Rank 1Y]]+Table2[[#This Row],[Rank 6M]]+Table2[[#This Row],[Rank Sharpe]])/3</f>
        <v>528</v>
      </c>
    </row>
    <row r="588" spans="1:48" x14ac:dyDescent="0.3">
      <c r="A588" t="s">
        <v>1309</v>
      </c>
      <c r="B588" t="s">
        <v>1310</v>
      </c>
      <c r="C588" t="s">
        <v>3183</v>
      </c>
      <c r="D588" t="s">
        <v>270</v>
      </c>
      <c r="E588">
        <v>8906.7932224199994</v>
      </c>
      <c r="F588">
        <v>721.8</v>
      </c>
      <c r="G588">
        <v>-12.947926213395901</v>
      </c>
      <c r="H588">
        <f>(Table2[[#This Row],[1Y Return vs Nifty]]-AVERAGE(Table2[1Y Return vs Nifty]))/_xlfn.STDEV.P(Table2[1Y Return vs Nifty])</f>
        <v>-0.62513723220410888</v>
      </c>
      <c r="I588">
        <v>-9.9813089636645493</v>
      </c>
      <c r="J588">
        <f>(Table2[[#This Row],[1M Return vs Nifty]]-AVERAGE(Table2[1M Return vs Nifty]))/_xlfn.STDEV.P(Table2[1M Return vs Nifty])</f>
        <v>-0.84642316037055154</v>
      </c>
      <c r="K588">
        <v>-8.86859640454764</v>
      </c>
      <c r="L588">
        <f>(Table2[[#This Row],[6M Return vs Nifty]]-AVERAGE(Table2[6M Return vs Nifty]))/_xlfn.STDEV.P(Table2[6M Return vs Nifty])</f>
        <v>-0.60782202392743689</v>
      </c>
      <c r="M588">
        <v>-5.5293449961795998E-2</v>
      </c>
      <c r="N588">
        <f>(Table2[[#This Row],[1W Return vs Nifty]]-AVERAGE(Table2[1W Return vs Nifty]))/_xlfn.STDEV.P(Table2[1W Return vs Nifty])</f>
        <v>-9.2206420948761109E-2</v>
      </c>
      <c r="O588">
        <v>709.81</v>
      </c>
      <c r="P588">
        <v>715.24333974762396</v>
      </c>
      <c r="Q588">
        <v>675.66713406395195</v>
      </c>
      <c r="R588">
        <v>61.7167679772746</v>
      </c>
      <c r="S588" s="1">
        <f>(Table2[[#This Row],[Close Price]]-Table2[[#This Row],[20D EMA]])/Table2[[#This Row],[20D EMA]]</f>
        <v>1.6891844296361012E-2</v>
      </c>
      <c r="T588" s="1">
        <f>(Table2[[#This Row],[Close Price]]-Table2[[#This Row],[50D EMA]])/Table2[[#This Row],[50D EMA]]</f>
        <v>9.1670343336430517E-3</v>
      </c>
      <c r="U588" s="1">
        <f>(Table2[[#This Row],[Close Price]]-Table2[[#This Row],[200D EMA]])/Table2[[#This Row],[200D EMA]]</f>
        <v>6.8277504721254545E-2</v>
      </c>
      <c r="V588">
        <v>0.36339315417510898</v>
      </c>
      <c r="W588">
        <v>689.1</v>
      </c>
      <c r="X588">
        <v>725</v>
      </c>
      <c r="Y588">
        <v>689.1</v>
      </c>
      <c r="Z588">
        <v>725</v>
      </c>
      <c r="AA588">
        <v>682</v>
      </c>
      <c r="AB588">
        <v>753.85</v>
      </c>
      <c r="AC588" s="1">
        <f>(Table2[[#This Row],[Close Price]]/Table2[[#This Row],[Day Low]])-1</f>
        <v>4.7453199825859826E-2</v>
      </c>
      <c r="AD588" s="1">
        <f>(Table2[[#This Row],[Day High]]/Table2[[#This Row],[Close Price]])-1</f>
        <v>4.4333610418398894E-3</v>
      </c>
      <c r="AE588" s="1">
        <f>(Table2[[#This Row],[Close Price]]/Table2[[#This Row],[Current Week Low]])-1</f>
        <v>4.7453199825859826E-2</v>
      </c>
      <c r="AF588" s="1">
        <f>(Table2[[#This Row],[Current Week High]]/Table2[[#This Row],[Close Price]])-1</f>
        <v>4.4333610418398894E-3</v>
      </c>
      <c r="AG588" s="1">
        <f>(Table2[[#This Row],[Close Price]]/Table2[[#This Row],[Current Month Low]])-1</f>
        <v>5.835777126099706E-2</v>
      </c>
      <c r="AH588" s="1">
        <f>(Table2[[#This Row],[Current Month High]]/Table2[[#This Row],[Close Price]])-1</f>
        <v>4.440288168467732E-2</v>
      </c>
      <c r="AI588">
        <v>16.057079523413702</v>
      </c>
      <c r="AJ588">
        <v>41.515537692383099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-0.04</v>
      </c>
      <c r="AM588" t="s">
        <v>3214</v>
      </c>
      <c r="AN588">
        <v>1.64</v>
      </c>
      <c r="AO588" t="s">
        <v>3215</v>
      </c>
      <c r="AQ588">
        <f>(Table2[[#This Row],[Sharpe Ratio]]-AVERAGE(Table2[Sharpe Ratio]))/_xlfn.STDEV.P(Table2[Sharpe Ratio])</f>
        <v>-0.67921854723973452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528</v>
      </c>
      <c r="AT588">
        <f>_xlfn.RANK.AVG(Table2[[#This Row],[6M Return vs Nifty Z-Score]],Table2[6M Return vs Nifty Z-Score])</f>
        <v>530</v>
      </c>
      <c r="AU588">
        <f>_xlfn.RANK.AVG(Table2[[#This Row],[Sharpe Ratio Z-Score]],Table2[Sharpe Ratio Z-Score])</f>
        <v>527.5</v>
      </c>
      <c r="AV588">
        <f>(Table2[[#This Row],[Rank 1Y]]+Table2[[#This Row],[Rank 6M]]+Table2[[#This Row],[Rank Sharpe]])/3</f>
        <v>528.5</v>
      </c>
    </row>
    <row r="589" spans="1:48" x14ac:dyDescent="0.3">
      <c r="A589" t="s">
        <v>718</v>
      </c>
      <c r="B589" t="s">
        <v>719</v>
      </c>
      <c r="C589" t="s">
        <v>3169</v>
      </c>
      <c r="D589" t="s">
        <v>395</v>
      </c>
      <c r="E589">
        <v>24763.72153554</v>
      </c>
      <c r="F589">
        <v>1103.7</v>
      </c>
      <c r="G589">
        <v>-26.401920917554801</v>
      </c>
      <c r="H589">
        <f>(Table2[[#This Row],[1Y Return vs Nifty]]-AVERAGE(Table2[1Y Return vs Nifty]))/_xlfn.STDEV.P(Table2[1Y Return vs Nifty])</f>
        <v>-0.85096036550469911</v>
      </c>
      <c r="I589">
        <v>0.72603032309637205</v>
      </c>
      <c r="J589">
        <f>(Table2[[#This Row],[1M Return vs Nifty]]-AVERAGE(Table2[1M Return vs Nifty]))/_xlfn.STDEV.P(Table2[1M Return vs Nifty])</f>
        <v>0.14702718376048082</v>
      </c>
      <c r="K589">
        <v>12.8075962836743</v>
      </c>
      <c r="L589">
        <f>(Table2[[#This Row],[6M Return vs Nifty]]-AVERAGE(Table2[6M Return vs Nifty]))/_xlfn.STDEV.P(Table2[6M Return vs Nifty])</f>
        <v>7.0664030812097503E-2</v>
      </c>
      <c r="M589">
        <v>3.7709116347396501</v>
      </c>
      <c r="N589">
        <f>(Table2[[#This Row],[1W Return vs Nifty]]-AVERAGE(Table2[1W Return vs Nifty]))/_xlfn.STDEV.P(Table2[1W Return vs Nifty])</f>
        <v>0.65827657075790658</v>
      </c>
      <c r="O589">
        <v>1070.46</v>
      </c>
      <c r="P589">
        <v>1030.83465951025</v>
      </c>
      <c r="Q589">
        <v>956.597958605126</v>
      </c>
      <c r="R589">
        <v>63.556906751046</v>
      </c>
      <c r="S589" s="1">
        <f>(Table2[[#This Row],[Close Price]]-Table2[[#This Row],[20D EMA]])/Table2[[#This Row],[20D EMA]]</f>
        <v>3.1052071072249322E-2</v>
      </c>
      <c r="T589" s="1">
        <f>(Table2[[#This Row],[Close Price]]-Table2[[#This Row],[50D EMA]])/Table2[[#This Row],[50D EMA]]</f>
        <v>7.0685768874290997E-2</v>
      </c>
      <c r="U589" s="1">
        <f>(Table2[[#This Row],[Close Price]]-Table2[[#This Row],[200D EMA]])/Table2[[#This Row],[200D EMA]]</f>
        <v>0.15377624431623557</v>
      </c>
      <c r="V589">
        <v>0.65618672447229998</v>
      </c>
      <c r="W589">
        <v>1081</v>
      </c>
      <c r="X589">
        <v>1120.8</v>
      </c>
      <c r="Y589">
        <v>1081</v>
      </c>
      <c r="Z589">
        <v>1120.8</v>
      </c>
      <c r="AA589">
        <v>1031</v>
      </c>
      <c r="AB589">
        <v>1143.8</v>
      </c>
      <c r="AC589" s="1">
        <f>(Table2[[#This Row],[Close Price]]/Table2[[#This Row],[Day Low]])-1</f>
        <v>2.0999074930619921E-2</v>
      </c>
      <c r="AD589" s="1">
        <f>(Table2[[#This Row],[Day High]]/Table2[[#This Row],[Close Price]])-1</f>
        <v>1.5493340581679726E-2</v>
      </c>
      <c r="AE589" s="1">
        <f>(Table2[[#This Row],[Close Price]]/Table2[[#This Row],[Current Week Low]])-1</f>
        <v>2.0999074930619921E-2</v>
      </c>
      <c r="AF589" s="1">
        <f>(Table2[[#This Row],[Current Week High]]/Table2[[#This Row],[Close Price]])-1</f>
        <v>1.5493340581679726E-2</v>
      </c>
      <c r="AG589" s="1">
        <f>(Table2[[#This Row],[Close Price]]/Table2[[#This Row],[Current Month Low]])-1</f>
        <v>7.0514064015518851E-2</v>
      </c>
      <c r="AH589" s="1">
        <f>(Table2[[#This Row],[Current Month High]]/Table2[[#This Row],[Close Price]])-1</f>
        <v>3.6332336685693578E-2</v>
      </c>
      <c r="AI589">
        <v>3.6332336685693498</v>
      </c>
      <c r="AJ589">
        <v>49.837089329351002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0.14000000000000001</v>
      </c>
      <c r="AM589" t="s">
        <v>3215</v>
      </c>
      <c r="AN589">
        <v>3.16</v>
      </c>
      <c r="AO589" t="s">
        <v>3215</v>
      </c>
      <c r="AP589">
        <v>-7.3483824747259993E-2</v>
      </c>
      <c r="AQ589">
        <f>(Table2[[#This Row],[Sharpe Ratio]]-AVERAGE(Table2[Sharpe Ratio]))/_xlfn.STDEV.P(Table2[Sharpe Ratio])</f>
        <v>-1.5269550298277388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-1.5019476100019529</v>
      </c>
      <c r="AS589">
        <f>_xlfn.RANK.AVG(Table2[[#This Row],[1Y Return vs Nifty Z-Score]],Table2[1Y Return vs Nifty Z-Score])</f>
        <v>611</v>
      </c>
      <c r="AT589">
        <f>_xlfn.RANK.AVG(Table2[[#This Row],[6M Return vs Nifty Z-Score]],Table2[6M Return vs Nifty Z-Score])</f>
        <v>293</v>
      </c>
      <c r="AU589">
        <f>_xlfn.RANK.AVG(Table2[[#This Row],[Sharpe Ratio Z-Score]],Table2[Sharpe Ratio Z-Score])</f>
        <v>686</v>
      </c>
      <c r="AV589">
        <f>(Table2[[#This Row],[Rank 1Y]]+Table2[[#This Row],[Rank 6M]]+Table2[[#This Row],[Rank Sharpe]])/3</f>
        <v>530</v>
      </c>
    </row>
    <row r="590" spans="1:48" x14ac:dyDescent="0.3">
      <c r="A590" t="s">
        <v>1818</v>
      </c>
      <c r="B590" t="s">
        <v>1819</v>
      </c>
      <c r="C590" t="s">
        <v>3179</v>
      </c>
      <c r="D590" t="s">
        <v>292</v>
      </c>
      <c r="E590">
        <v>4416.2363518839902</v>
      </c>
      <c r="F590">
        <v>200.69</v>
      </c>
      <c r="G590">
        <v>0.775668176360781</v>
      </c>
      <c r="H590">
        <f>(Table2[[#This Row],[1Y Return vs Nifty]]-AVERAGE(Table2[1Y Return vs Nifty]))/_xlfn.STDEV.P(Table2[1Y Return vs Nifty])</f>
        <v>-0.39478891162068708</v>
      </c>
      <c r="I590">
        <v>-2.9471166274990002</v>
      </c>
      <c r="J590">
        <f>(Table2[[#This Row],[1M Return vs Nifty]]-AVERAGE(Table2[1M Return vs Nifty]))/_xlfn.STDEV.P(Table2[1M Return vs Nifty])</f>
        <v>-0.19377541942448945</v>
      </c>
      <c r="K590">
        <v>-20.060352966338002</v>
      </c>
      <c r="L590">
        <f>(Table2[[#This Row],[6M Return vs Nifty]]-AVERAGE(Table2[6M Return vs Nifty]))/_xlfn.STDEV.P(Table2[6M Return vs Nifty])</f>
        <v>-0.95813496238643325</v>
      </c>
      <c r="M590">
        <v>-1.21107848445948</v>
      </c>
      <c r="N590">
        <f>(Table2[[#This Row],[1W Return vs Nifty]]-AVERAGE(Table2[1W Return vs Nifty]))/_xlfn.STDEV.P(Table2[1W Return vs Nifty])</f>
        <v>-0.318905458574262</v>
      </c>
      <c r="O590">
        <v>191.16</v>
      </c>
      <c r="P590">
        <v>201.90498710707001</v>
      </c>
      <c r="Q590">
        <v>190.13950983759301</v>
      </c>
      <c r="R590">
        <v>36.772417365559001</v>
      </c>
      <c r="S590" s="1">
        <f>(Table2[[#This Row],[Close Price]]-Table2[[#This Row],[20D EMA]])/Table2[[#This Row],[20D EMA]]</f>
        <v>4.9853525842226416E-2</v>
      </c>
      <c r="T590" s="1">
        <f>(Table2[[#This Row],[Close Price]]-Table2[[#This Row],[50D EMA]])/Table2[[#This Row],[50D EMA]]</f>
        <v>-6.0176181107686527E-3</v>
      </c>
      <c r="U590" s="1">
        <f>(Table2[[#This Row],[Close Price]]-Table2[[#This Row],[200D EMA]])/Table2[[#This Row],[200D EMA]]</f>
        <v>5.5488152732794206E-2</v>
      </c>
      <c r="V590">
        <v>0.62146768701271204</v>
      </c>
      <c r="W590">
        <v>198.05</v>
      </c>
      <c r="X590">
        <v>202.9</v>
      </c>
      <c r="Y590">
        <v>199</v>
      </c>
      <c r="Z590">
        <v>206.95</v>
      </c>
      <c r="AA590">
        <v>199</v>
      </c>
      <c r="AB590">
        <v>206.95</v>
      </c>
      <c r="AC590" s="1">
        <f>(Table2[[#This Row],[Close Price]]/Table2[[#This Row],[Day Low]])-1</f>
        <v>1.3329967180004898E-2</v>
      </c>
      <c r="AD590" s="1">
        <f>(Table2[[#This Row],[Day High]]/Table2[[#This Row],[Close Price]])-1</f>
        <v>1.1012008570431941E-2</v>
      </c>
      <c r="AE590" s="1">
        <f>(Table2[[#This Row],[Close Price]]/Table2[[#This Row],[Current Week Low]])-1</f>
        <v>8.492462311557869E-3</v>
      </c>
      <c r="AF590" s="1">
        <f>(Table2[[#This Row],[Current Week High]]/Table2[[#This Row],[Close Price]])-1</f>
        <v>3.1192386267377525E-2</v>
      </c>
      <c r="AG590" s="1">
        <f>(Table2[[#This Row],[Close Price]]/Table2[[#This Row],[Current Month Low]])-1</f>
        <v>8.492462311557869E-3</v>
      </c>
      <c r="AH590" s="1">
        <f>(Table2[[#This Row],[Current Month High]]/Table2[[#This Row],[Close Price]])-1</f>
        <v>3.1192386267377525E-2</v>
      </c>
      <c r="AI590">
        <v>18.516119388111001</v>
      </c>
      <c r="AJ590">
        <v>46.489051094890499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-0.01</v>
      </c>
      <c r="AM590" t="s">
        <v>3214</v>
      </c>
      <c r="AN590">
        <v>-4.5</v>
      </c>
      <c r="AO590" t="s">
        <v>3214</v>
      </c>
      <c r="AQ590">
        <f>(Table2[[#This Row],[Sharpe Ratio]]-AVERAGE(Table2[Sharpe Ratio]))/_xlfn.STDEV.P(Table2[Sharpe Ratio])</f>
        <v>-0.67921854723973452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427</v>
      </c>
      <c r="AT590">
        <f>_xlfn.RANK.AVG(Table2[[#This Row],[6M Return vs Nifty Z-Score]],Table2[6M Return vs Nifty Z-Score])</f>
        <v>636</v>
      </c>
      <c r="AU590">
        <f>_xlfn.RANK.AVG(Table2[[#This Row],[Sharpe Ratio Z-Score]],Table2[Sharpe Ratio Z-Score])</f>
        <v>527.5</v>
      </c>
      <c r="AV590">
        <f>(Table2[[#This Row],[Rank 1Y]]+Table2[[#This Row],[Rank 6M]]+Table2[[#This Row],[Rank Sharpe]])/3</f>
        <v>530.16666666666663</v>
      </c>
    </row>
    <row r="591" spans="1:48" x14ac:dyDescent="0.3">
      <c r="A591" t="s">
        <v>1446</v>
      </c>
      <c r="B591" t="s">
        <v>1447</v>
      </c>
      <c r="C591" t="s">
        <v>3181</v>
      </c>
      <c r="D591" t="s">
        <v>146</v>
      </c>
      <c r="E591">
        <v>7596.6369999999997</v>
      </c>
      <c r="F591">
        <v>405.5</v>
      </c>
      <c r="G591">
        <v>-33.282810681643397</v>
      </c>
      <c r="H591">
        <f>(Table2[[#This Row],[1Y Return vs Nifty]]-AVERAGE(Table2[1Y Return vs Nifty]))/_xlfn.STDEV.P(Table2[1Y Return vs Nifty])</f>
        <v>-0.96645499149426606</v>
      </c>
      <c r="I591">
        <v>-5.1375946441462403</v>
      </c>
      <c r="J591">
        <f>(Table2[[#This Row],[1M Return vs Nifty]]-AVERAGE(Table2[1M Return vs Nifty]))/_xlfn.STDEV.P(Table2[1M Return vs Nifty])</f>
        <v>-0.39701275796108898</v>
      </c>
      <c r="K591">
        <v>-18.6990255320225</v>
      </c>
      <c r="L591">
        <f>(Table2[[#This Row],[6M Return vs Nifty]]-AVERAGE(Table2[6M Return vs Nifty]))/_xlfn.STDEV.P(Table2[6M Return vs Nifty])</f>
        <v>-0.91552408078916403</v>
      </c>
      <c r="M591">
        <v>-1.6656735312584301</v>
      </c>
      <c r="N591">
        <f>(Table2[[#This Row],[1W Return vs Nifty]]-AVERAGE(Table2[1W Return vs Nifty]))/_xlfn.STDEV.P(Table2[1W Return vs Nifty])</f>
        <v>-0.40807105299072793</v>
      </c>
      <c r="O591">
        <v>399.79</v>
      </c>
      <c r="P591">
        <v>417.94956283807102</v>
      </c>
      <c r="Q591">
        <v>419.18240920045002</v>
      </c>
      <c r="R591">
        <v>60.5074873554329</v>
      </c>
      <c r="S591" s="1">
        <f>(Table2[[#This Row],[Close Price]]-Table2[[#This Row],[20D EMA]])/Table2[[#This Row],[20D EMA]]</f>
        <v>1.4282498311613545E-2</v>
      </c>
      <c r="T591" s="1">
        <f>(Table2[[#This Row],[Close Price]]-Table2[[#This Row],[50D EMA]])/Table2[[#This Row],[50D EMA]]</f>
        <v>-2.9787237372693304E-2</v>
      </c>
      <c r="U591" s="1">
        <f>(Table2[[#This Row],[Close Price]]-Table2[[#This Row],[200D EMA]])/Table2[[#This Row],[200D EMA]]</f>
        <v>-3.2640704619613929E-2</v>
      </c>
      <c r="V591">
        <v>0.37271781035064999</v>
      </c>
      <c r="W591">
        <v>385.2</v>
      </c>
      <c r="X591">
        <v>408</v>
      </c>
      <c r="Y591">
        <v>385.2</v>
      </c>
      <c r="Z591">
        <v>408</v>
      </c>
      <c r="AA591">
        <v>377.6</v>
      </c>
      <c r="AB591">
        <v>418.3</v>
      </c>
      <c r="AC591" s="1">
        <f>(Table2[[#This Row],[Close Price]]/Table2[[#This Row],[Day Low]])-1</f>
        <v>5.2699896157840209E-2</v>
      </c>
      <c r="AD591" s="1">
        <f>(Table2[[#This Row],[Day High]]/Table2[[#This Row],[Close Price]])-1</f>
        <v>6.1652281134401132E-3</v>
      </c>
      <c r="AE591" s="1">
        <f>(Table2[[#This Row],[Close Price]]/Table2[[#This Row],[Current Week Low]])-1</f>
        <v>5.2699896157840209E-2</v>
      </c>
      <c r="AF591" s="1">
        <f>(Table2[[#This Row],[Current Week High]]/Table2[[#This Row],[Close Price]])-1</f>
        <v>6.1652281134401132E-3</v>
      </c>
      <c r="AG591" s="1">
        <f>(Table2[[#This Row],[Close Price]]/Table2[[#This Row],[Current Month Low]])-1</f>
        <v>7.3887711864406791E-2</v>
      </c>
      <c r="AH591" s="1">
        <f>(Table2[[#This Row],[Current Month High]]/Table2[[#This Row],[Close Price]])-1</f>
        <v>3.1565967940813788E-2</v>
      </c>
      <c r="AI591">
        <v>35.018495684340301</v>
      </c>
      <c r="AJ591">
        <v>17.536231884057901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-0.27</v>
      </c>
      <c r="AM591" t="s">
        <v>3214</v>
      </c>
      <c r="AN591">
        <v>2.12</v>
      </c>
      <c r="AO591" t="s">
        <v>3215</v>
      </c>
      <c r="AP591">
        <v>6.6020623441173001E-2</v>
      </c>
      <c r="AQ591">
        <f>(Table2[[#This Row],[Sharpe Ratio]]-AVERAGE(Table2[Sharpe Ratio]))/_xlfn.STDEV.P(Table2[Sharpe Ratio])</f>
        <v>8.2419694737783739E-2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648</v>
      </c>
      <c r="AT591">
        <f>_xlfn.RANK.AVG(Table2[[#This Row],[6M Return vs Nifty Z-Score]],Table2[6M Return vs Nifty Z-Score])</f>
        <v>622</v>
      </c>
      <c r="AU591">
        <f>_xlfn.RANK.AVG(Table2[[#This Row],[Sharpe Ratio Z-Score]],Table2[Sharpe Ratio Z-Score])</f>
        <v>324</v>
      </c>
      <c r="AV591">
        <f>(Table2[[#This Row],[Rank 1Y]]+Table2[[#This Row],[Rank 6M]]+Table2[[#This Row],[Rank Sharpe]])/3</f>
        <v>531.33333333333337</v>
      </c>
    </row>
    <row r="592" spans="1:48" x14ac:dyDescent="0.3">
      <c r="A592" t="s">
        <v>486</v>
      </c>
      <c r="B592" t="s">
        <v>487</v>
      </c>
      <c r="C592" t="s">
        <v>3183</v>
      </c>
      <c r="D592" t="s">
        <v>390</v>
      </c>
      <c r="E592">
        <v>46023.507507914997</v>
      </c>
      <c r="F592">
        <v>613.15</v>
      </c>
      <c r="G592">
        <v>-30.418003371869801</v>
      </c>
      <c r="H592">
        <f>(Table2[[#This Row],[1Y Return vs Nifty]]-AVERAGE(Table2[1Y Return vs Nifty]))/_xlfn.STDEV.P(Table2[1Y Return vs Nifty])</f>
        <v>-0.91836966239899542</v>
      </c>
      <c r="I592">
        <v>2.4644081772015101</v>
      </c>
      <c r="J592">
        <f>(Table2[[#This Row],[1M Return vs Nifty]]-AVERAGE(Table2[1M Return vs Nifty]))/_xlfn.STDEV.P(Table2[1M Return vs Nifty])</f>
        <v>0.30831768097353285</v>
      </c>
      <c r="K592">
        <v>15.916535439733901</v>
      </c>
      <c r="L592">
        <f>(Table2[[#This Row],[6M Return vs Nifty]]-AVERAGE(Table2[6M Return vs Nifty]))/_xlfn.STDEV.P(Table2[6M Return vs Nifty])</f>
        <v>0.16797687042190096</v>
      </c>
      <c r="M592">
        <v>3.9328736212470599</v>
      </c>
      <c r="N592">
        <f>(Table2[[#This Row],[1W Return vs Nifty]]-AVERAGE(Table2[1W Return vs Nifty]))/_xlfn.STDEV.P(Table2[1W Return vs Nifty])</f>
        <v>0.6900442657679926</v>
      </c>
      <c r="O592">
        <v>600.65</v>
      </c>
      <c r="P592">
        <v>584.33690546917501</v>
      </c>
      <c r="Q592">
        <v>561.69205180950996</v>
      </c>
      <c r="R592">
        <v>62.683359474539003</v>
      </c>
      <c r="S592" s="1">
        <f>(Table2[[#This Row],[Close Price]]-Table2[[#This Row],[20D EMA]])/Table2[[#This Row],[20D EMA]]</f>
        <v>2.0810788312661286E-2</v>
      </c>
      <c r="T592" s="1">
        <f>(Table2[[#This Row],[Close Price]]-Table2[[#This Row],[50D EMA]])/Table2[[#This Row],[50D EMA]]</f>
        <v>4.9309044595926041E-2</v>
      </c>
      <c r="U592" s="1">
        <f>(Table2[[#This Row],[Close Price]]-Table2[[#This Row],[200D EMA]])/Table2[[#This Row],[200D EMA]]</f>
        <v>9.1612384445741213E-2</v>
      </c>
      <c r="V592">
        <v>0.89650835939083895</v>
      </c>
      <c r="W592">
        <v>607.65</v>
      </c>
      <c r="X592">
        <v>617.9</v>
      </c>
      <c r="Y592">
        <v>607.65</v>
      </c>
      <c r="Z592">
        <v>617.9</v>
      </c>
      <c r="AA592">
        <v>582.54999999999995</v>
      </c>
      <c r="AB592">
        <v>623.70000000000005</v>
      </c>
      <c r="AC592" s="1">
        <f>(Table2[[#This Row],[Close Price]]/Table2[[#This Row],[Day Low]])-1</f>
        <v>9.0512630626182755E-3</v>
      </c>
      <c r="AD592" s="1">
        <f>(Table2[[#This Row],[Day High]]/Table2[[#This Row],[Close Price]])-1</f>
        <v>7.7468808611269591E-3</v>
      </c>
      <c r="AE592" s="1">
        <f>(Table2[[#This Row],[Close Price]]/Table2[[#This Row],[Current Week Low]])-1</f>
        <v>9.0512630626182755E-3</v>
      </c>
      <c r="AF592" s="1">
        <f>(Table2[[#This Row],[Current Week High]]/Table2[[#This Row],[Close Price]])-1</f>
        <v>7.7468808611269591E-3</v>
      </c>
      <c r="AG592" s="1">
        <f>(Table2[[#This Row],[Close Price]]/Table2[[#This Row],[Current Month Low]])-1</f>
        <v>5.252768002746544E-2</v>
      </c>
      <c r="AH592" s="1">
        <f>(Table2[[#This Row],[Current Month High]]/Table2[[#This Row],[Close Price]])-1</f>
        <v>1.7206230123134825E-2</v>
      </c>
      <c r="AI592">
        <v>3.5472559732528701</v>
      </c>
      <c r="AJ592">
        <v>36.924966502902997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0.05</v>
      </c>
      <c r="AM592" t="s">
        <v>3215</v>
      </c>
      <c r="AN592">
        <v>-0.28000000000000003</v>
      </c>
      <c r="AO592" t="s">
        <v>3214</v>
      </c>
      <c r="AP592">
        <v>-9.4494867789101003E-2</v>
      </c>
      <c r="AQ592">
        <f>(Table2[[#This Row],[Sharpe Ratio]]-AVERAGE(Table2[Sharpe Ratio]))/_xlfn.STDEV.P(Table2[Sharpe Ratio])</f>
        <v>-1.7693461653607272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-1.5213770105962963</v>
      </c>
      <c r="AS592">
        <f>_xlfn.RANK.AVG(Table2[[#This Row],[1Y Return vs Nifty Z-Score]],Table2[1Y Return vs Nifty Z-Score])</f>
        <v>629</v>
      </c>
      <c r="AT592">
        <f>_xlfn.RANK.AVG(Table2[[#This Row],[6M Return vs Nifty Z-Score]],Table2[6M Return vs Nifty Z-Score])</f>
        <v>260</v>
      </c>
      <c r="AU592">
        <f>_xlfn.RANK.AVG(Table2[[#This Row],[Sharpe Ratio Z-Score]],Table2[Sharpe Ratio Z-Score])</f>
        <v>706</v>
      </c>
      <c r="AV592">
        <f>(Table2[[#This Row],[Rank 1Y]]+Table2[[#This Row],[Rank 6M]]+Table2[[#This Row],[Rank Sharpe]])/3</f>
        <v>531.66666666666663</v>
      </c>
    </row>
    <row r="593" spans="1:48" x14ac:dyDescent="0.3">
      <c r="A593" t="s">
        <v>805</v>
      </c>
      <c r="B593" t="s">
        <v>806</v>
      </c>
      <c r="C593" t="s">
        <v>3168</v>
      </c>
      <c r="D593" t="s">
        <v>287</v>
      </c>
      <c r="E593">
        <v>20691.055138625001</v>
      </c>
      <c r="F593">
        <v>1880.75</v>
      </c>
      <c r="G593">
        <v>-20.841114440314399</v>
      </c>
      <c r="H593">
        <f>(Table2[[#This Row],[1Y Return vs Nifty]]-AVERAGE(Table2[1Y Return vs Nifty]))/_xlfn.STDEV.P(Table2[1Y Return vs Nifty])</f>
        <v>-0.75762312478314131</v>
      </c>
      <c r="I593">
        <v>-7.4229403468571196</v>
      </c>
      <c r="J593">
        <f>(Table2[[#This Row],[1M Return vs Nifty]]-AVERAGE(Table2[1M Return vs Nifty]))/_xlfn.STDEV.P(Table2[1M Return vs Nifty])</f>
        <v>-0.6090521277813491</v>
      </c>
      <c r="K593">
        <v>-21.878409570594901</v>
      </c>
      <c r="L593">
        <f>(Table2[[#This Row],[6M Return vs Nifty]]-AVERAGE(Table2[6M Return vs Nifty]))/_xlfn.STDEV.P(Table2[6M Return vs Nifty])</f>
        <v>-1.0150419141956257</v>
      </c>
      <c r="M593">
        <v>-7.5667719194462002</v>
      </c>
      <c r="N593">
        <f>(Table2[[#This Row],[1W Return vs Nifty]]-AVERAGE(Table2[1W Return vs Nifty]))/_xlfn.STDEV.P(Table2[1W Return vs Nifty])</f>
        <v>-1.5655296509184748</v>
      </c>
      <c r="O593">
        <v>1994.59</v>
      </c>
      <c r="P593">
        <v>1947.8716745874899</v>
      </c>
      <c r="Q593">
        <v>1869.83474639314</v>
      </c>
      <c r="R593">
        <v>21.898152394854399</v>
      </c>
      <c r="S593" s="1">
        <f>(Table2[[#This Row],[Close Price]]-Table2[[#This Row],[20D EMA]])/Table2[[#This Row],[20D EMA]]</f>
        <v>-5.7074386214710754E-2</v>
      </c>
      <c r="T593" s="1">
        <f>(Table2[[#This Row],[Close Price]]-Table2[[#This Row],[50D EMA]])/Table2[[#This Row],[50D EMA]]</f>
        <v>-3.4458981802127482E-2</v>
      </c>
      <c r="U593" s="1">
        <f>(Table2[[#This Row],[Close Price]]-Table2[[#This Row],[200D EMA]])/Table2[[#This Row],[200D EMA]]</f>
        <v>5.8375498839751648E-3</v>
      </c>
      <c r="V593">
        <v>0.59730580951825396</v>
      </c>
      <c r="W593">
        <v>1831.5</v>
      </c>
      <c r="X593">
        <v>1914</v>
      </c>
      <c r="Y593">
        <v>1831.5</v>
      </c>
      <c r="Z593">
        <v>1914</v>
      </c>
      <c r="AA593">
        <v>1831.5</v>
      </c>
      <c r="AB593">
        <v>2157.4499999999998</v>
      </c>
      <c r="AC593" s="1">
        <f>(Table2[[#This Row],[Close Price]]/Table2[[#This Row],[Day Low]])-1</f>
        <v>2.6890526890526845E-2</v>
      </c>
      <c r="AD593" s="1">
        <f>(Table2[[#This Row],[Day High]]/Table2[[#This Row],[Close Price]])-1</f>
        <v>1.7679117373388342E-2</v>
      </c>
      <c r="AE593" s="1">
        <f>(Table2[[#This Row],[Close Price]]/Table2[[#This Row],[Current Week Low]])-1</f>
        <v>2.6890526890526845E-2</v>
      </c>
      <c r="AF593" s="1">
        <f>(Table2[[#This Row],[Current Week High]]/Table2[[#This Row],[Close Price]])-1</f>
        <v>1.7679117373388342E-2</v>
      </c>
      <c r="AG593" s="1">
        <f>(Table2[[#This Row],[Close Price]]/Table2[[#This Row],[Current Month Low]])-1</f>
        <v>2.6890526890526845E-2</v>
      </c>
      <c r="AH593" s="1">
        <f>(Table2[[#This Row],[Current Month High]]/Table2[[#This Row],[Close Price]])-1</f>
        <v>0.14712215871327916</v>
      </c>
      <c r="AI593">
        <v>30.743054632460399</v>
      </c>
      <c r="AJ593">
        <v>21.960313857726401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-0.06</v>
      </c>
      <c r="AM593" t="s">
        <v>3214</v>
      </c>
      <c r="AN593">
        <v>-11.22</v>
      </c>
      <c r="AO593" t="s">
        <v>3214</v>
      </c>
      <c r="AP593">
        <v>4.6727257871566001E-2</v>
      </c>
      <c r="AQ593">
        <f>(Table2[[#This Row],[Sharpe Ratio]]-AVERAGE(Table2[Sharpe Ratio]))/_xlfn.STDEV.P(Table2[Sharpe Ratio])</f>
        <v>-0.14015568047597046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-4.087402498154562</v>
      </c>
      <c r="AS593">
        <f>_xlfn.RANK.AVG(Table2[[#This Row],[1Y Return vs Nifty Z-Score]],Table2[1Y Return vs Nifty Z-Score])</f>
        <v>574</v>
      </c>
      <c r="AT593">
        <f>_xlfn.RANK.AVG(Table2[[#This Row],[6M Return vs Nifty Z-Score]],Table2[6M Return vs Nifty Z-Score])</f>
        <v>650</v>
      </c>
      <c r="AU593">
        <f>_xlfn.RANK.AVG(Table2[[#This Row],[Sharpe Ratio Z-Score]],Table2[Sharpe Ratio Z-Score])</f>
        <v>377</v>
      </c>
      <c r="AV593">
        <f>(Table2[[#This Row],[Rank 1Y]]+Table2[[#This Row],[Rank 6M]]+Table2[[#This Row],[Rank Sharpe]])/3</f>
        <v>533.66666666666663</v>
      </c>
    </row>
    <row r="594" spans="1:48" x14ac:dyDescent="0.3">
      <c r="A594" t="s">
        <v>2020</v>
      </c>
      <c r="B594" t="s">
        <v>2021</v>
      </c>
      <c r="C594" t="s">
        <v>3176</v>
      </c>
      <c r="D594" t="s">
        <v>124</v>
      </c>
      <c r="E594">
        <v>3371.2630477500002</v>
      </c>
      <c r="F594">
        <v>1158.05</v>
      </c>
      <c r="G594">
        <v>-18.063586271972301</v>
      </c>
      <c r="H594">
        <f>(Table2[[#This Row],[1Y Return vs Nifty]]-AVERAGE(Table2[1Y Return vs Nifty]))/_xlfn.STDEV.P(Table2[1Y Return vs Nifty])</f>
        <v>-0.71100276201372725</v>
      </c>
      <c r="I594">
        <v>-1.5035443251385501</v>
      </c>
      <c r="J594">
        <f>(Table2[[#This Row],[1M Return vs Nifty]]-AVERAGE(Table2[1M Return vs Nifty]))/_xlfn.STDEV.P(Table2[1M Return vs Nifty])</f>
        <v>-5.9837625715904078E-2</v>
      </c>
      <c r="K594">
        <v>-2.2144737639277698</v>
      </c>
      <c r="L594">
        <f>(Table2[[#This Row],[6M Return vs Nifty]]-AVERAGE(Table2[6M Return vs Nifty]))/_xlfn.STDEV.P(Table2[6M Return vs Nifty])</f>
        <v>-0.39954147009012358</v>
      </c>
      <c r="M594">
        <v>-3.4537842767778302</v>
      </c>
      <c r="N594">
        <f>(Table2[[#This Row],[1W Return vs Nifty]]-AVERAGE(Table2[1W Return vs Nifty]))/_xlfn.STDEV.P(Table2[1W Return vs Nifty])</f>
        <v>-0.75879629434431561</v>
      </c>
      <c r="O594">
        <v>1132.74</v>
      </c>
      <c r="P594">
        <v>1134.9902708278901</v>
      </c>
      <c r="Q594">
        <v>1127.74045077858</v>
      </c>
      <c r="R594">
        <v>51.6561422565185</v>
      </c>
      <c r="S594" s="1">
        <f>(Table2[[#This Row],[Close Price]]-Table2[[#This Row],[20D EMA]])/Table2[[#This Row],[20D EMA]]</f>
        <v>2.2344050708900495E-2</v>
      </c>
      <c r="T594" s="1">
        <f>(Table2[[#This Row],[Close Price]]-Table2[[#This Row],[50D EMA]])/Table2[[#This Row],[50D EMA]]</f>
        <v>2.0317116159321386E-2</v>
      </c>
      <c r="U594" s="1">
        <f>(Table2[[#This Row],[Close Price]]-Table2[[#This Row],[200D EMA]])/Table2[[#This Row],[200D EMA]]</f>
        <v>2.6876351912795686E-2</v>
      </c>
      <c r="V594">
        <v>1.5804295165523801</v>
      </c>
      <c r="W594">
        <v>1149</v>
      </c>
      <c r="X594">
        <v>1168.55</v>
      </c>
      <c r="Y594">
        <v>1146.5999999999999</v>
      </c>
      <c r="Z594">
        <v>1172.9000000000001</v>
      </c>
      <c r="AA594">
        <v>1146.5999999999999</v>
      </c>
      <c r="AB594">
        <v>1172.9000000000001</v>
      </c>
      <c r="AC594" s="1">
        <f>(Table2[[#This Row],[Close Price]]/Table2[[#This Row],[Day Low]])-1</f>
        <v>7.8764142732810072E-3</v>
      </c>
      <c r="AD594" s="1">
        <f>(Table2[[#This Row],[Day High]]/Table2[[#This Row],[Close Price]])-1</f>
        <v>9.0669660204654168E-3</v>
      </c>
      <c r="AE594" s="1">
        <f>(Table2[[#This Row],[Close Price]]/Table2[[#This Row],[Current Week Low]])-1</f>
        <v>9.9860457003313474E-3</v>
      </c>
      <c r="AF594" s="1">
        <f>(Table2[[#This Row],[Current Week High]]/Table2[[#This Row],[Close Price]])-1</f>
        <v>1.2823280514658419E-2</v>
      </c>
      <c r="AG594" s="1">
        <f>(Table2[[#This Row],[Close Price]]/Table2[[#This Row],[Current Month Low]])-1</f>
        <v>9.9860457003313474E-3</v>
      </c>
      <c r="AH594" s="1">
        <f>(Table2[[#This Row],[Current Month High]]/Table2[[#This Row],[Close Price]])-1</f>
        <v>1.2823280514658419E-2</v>
      </c>
      <c r="AI594">
        <v>17.352445922024</v>
      </c>
      <c r="AJ594">
        <v>21.261780104711999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</v>
      </c>
      <c r="AM594" t="s">
        <v>3214</v>
      </c>
      <c r="AN594">
        <v>7.77</v>
      </c>
      <c r="AO594" t="s">
        <v>3215</v>
      </c>
      <c r="AP594">
        <v>-1.5847377695978E-2</v>
      </c>
      <c r="AQ594">
        <f>(Table2[[#This Row],[Sharpe Ratio]]-AVERAGE(Table2[Sharpe Ratio]))/_xlfn.STDEV.P(Table2[Sharpe Ratio])</f>
        <v>-0.86203973642576581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558</v>
      </c>
      <c r="AT594">
        <f>_xlfn.RANK.AVG(Table2[[#This Row],[6M Return vs Nifty Z-Score]],Table2[6M Return vs Nifty Z-Score])</f>
        <v>456</v>
      </c>
      <c r="AU594">
        <f>_xlfn.RANK.AVG(Table2[[#This Row],[Sharpe Ratio Z-Score]],Table2[Sharpe Ratio Z-Score])</f>
        <v>591</v>
      </c>
      <c r="AV594">
        <f>(Table2[[#This Row],[Rank 1Y]]+Table2[[#This Row],[Rank 6M]]+Table2[[#This Row],[Rank Sharpe]])/3</f>
        <v>535</v>
      </c>
    </row>
    <row r="595" spans="1:48" x14ac:dyDescent="0.3">
      <c r="A595" t="s">
        <v>1339</v>
      </c>
      <c r="B595" t="s">
        <v>1340</v>
      </c>
      <c r="C595" t="s">
        <v>3186</v>
      </c>
      <c r="D595" t="s">
        <v>1099</v>
      </c>
      <c r="E595">
        <v>8581.8370102429999</v>
      </c>
      <c r="F595">
        <v>81.97</v>
      </c>
      <c r="G595">
        <v>-11.854231812972101</v>
      </c>
      <c r="H595">
        <f>(Table2[[#This Row],[1Y Return vs Nifty]]-AVERAGE(Table2[1Y Return vs Nifty]))/_xlfn.STDEV.P(Table2[1Y Return vs Nifty])</f>
        <v>-0.60677974791725497</v>
      </c>
      <c r="I595">
        <v>-20.615953926124</v>
      </c>
      <c r="J595">
        <f>(Table2[[#This Row],[1M Return vs Nifty]]-AVERAGE(Table2[1M Return vs Nifty]))/_xlfn.STDEV.P(Table2[1M Return vs Nifty])</f>
        <v>-1.8331287661908291</v>
      </c>
      <c r="K595">
        <v>-24.929492320010599</v>
      </c>
      <c r="L595">
        <f>(Table2[[#This Row],[6M Return vs Nifty]]-AVERAGE(Table2[6M Return vs Nifty]))/_xlfn.STDEV.P(Table2[6M Return vs Nifty])</f>
        <v>-1.1105437916290983</v>
      </c>
      <c r="M595">
        <v>-3.55728672304121</v>
      </c>
      <c r="N595">
        <f>(Table2[[#This Row],[1W Return vs Nifty]]-AVERAGE(Table2[1W Return vs Nifty]))/_xlfn.STDEV.P(Table2[1W Return vs Nifty])</f>
        <v>-0.77909756513381934</v>
      </c>
      <c r="O595">
        <v>86.64</v>
      </c>
      <c r="P595">
        <v>88.765938942464302</v>
      </c>
      <c r="Q595">
        <v>87.394449861344</v>
      </c>
      <c r="R595">
        <v>26.957225141433302</v>
      </c>
      <c r="S595" s="1">
        <f>(Table2[[#This Row],[Close Price]]-Table2[[#This Row],[20D EMA]])/Table2[[#This Row],[20D EMA]]</f>
        <v>-5.3901200369344433E-2</v>
      </c>
      <c r="T595" s="1">
        <f>(Table2[[#This Row],[Close Price]]-Table2[[#This Row],[50D EMA]])/Table2[[#This Row],[50D EMA]]</f>
        <v>-7.6560210182300317E-2</v>
      </c>
      <c r="U595" s="1">
        <f>(Table2[[#This Row],[Close Price]]-Table2[[#This Row],[200D EMA]])/Table2[[#This Row],[200D EMA]]</f>
        <v>-6.2068585247120195E-2</v>
      </c>
      <c r="V595">
        <v>0.57709944705650196</v>
      </c>
      <c r="W595">
        <v>80.45</v>
      </c>
      <c r="X595">
        <v>83.08</v>
      </c>
      <c r="Y595">
        <v>80.45</v>
      </c>
      <c r="Z595">
        <v>83.08</v>
      </c>
      <c r="AA595">
        <v>80.45</v>
      </c>
      <c r="AB595">
        <v>95.46</v>
      </c>
      <c r="AC595" s="1">
        <f>(Table2[[#This Row],[Close Price]]/Table2[[#This Row],[Day Low]])-1</f>
        <v>1.8893722809198099E-2</v>
      </c>
      <c r="AD595" s="1">
        <f>(Table2[[#This Row],[Day High]]/Table2[[#This Row],[Close Price]])-1</f>
        <v>1.3541539587653917E-2</v>
      </c>
      <c r="AE595" s="1">
        <f>(Table2[[#This Row],[Close Price]]/Table2[[#This Row],[Current Week Low]])-1</f>
        <v>1.8893722809198099E-2</v>
      </c>
      <c r="AF595" s="1">
        <f>(Table2[[#This Row],[Current Week High]]/Table2[[#This Row],[Close Price]])-1</f>
        <v>1.3541539587653917E-2</v>
      </c>
      <c r="AG595" s="1">
        <f>(Table2[[#This Row],[Close Price]]/Table2[[#This Row],[Current Month Low]])-1</f>
        <v>1.8893722809198099E-2</v>
      </c>
      <c r="AH595" s="1">
        <f>(Table2[[#This Row],[Current Month High]]/Table2[[#This Row],[Close Price]])-1</f>
        <v>0.16457240453824573</v>
      </c>
      <c r="AI595">
        <v>65.548371355373902</v>
      </c>
      <c r="AJ595">
        <v>29.494470774091599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-0.06</v>
      </c>
      <c r="AM595" t="s">
        <v>3214</v>
      </c>
      <c r="AN595">
        <v>-7.76</v>
      </c>
      <c r="AO595" t="s">
        <v>3214</v>
      </c>
      <c r="AP595">
        <v>3.1001081421823E-2</v>
      </c>
      <c r="AQ595">
        <f>(Table2[[#This Row],[Sharpe Ratio]]-AVERAGE(Table2[Sharpe Ratio]))/_xlfn.STDEV.P(Table2[Sharpe Ratio])</f>
        <v>-0.32157864742027803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519</v>
      </c>
      <c r="AT595">
        <f>_xlfn.RANK.AVG(Table2[[#This Row],[6M Return vs Nifty Z-Score]],Table2[6M Return vs Nifty Z-Score])</f>
        <v>667</v>
      </c>
      <c r="AU595">
        <f>_xlfn.RANK.AVG(Table2[[#This Row],[Sharpe Ratio Z-Score]],Table2[Sharpe Ratio Z-Score])</f>
        <v>422</v>
      </c>
      <c r="AV595">
        <f>(Table2[[#This Row],[Rank 1Y]]+Table2[[#This Row],[Rank 6M]]+Table2[[#This Row],[Rank Sharpe]])/3</f>
        <v>536</v>
      </c>
    </row>
    <row r="596" spans="1:48" x14ac:dyDescent="0.3">
      <c r="A596" t="s">
        <v>107</v>
      </c>
      <c r="B596" t="s">
        <v>108</v>
      </c>
      <c r="C596" t="s">
        <v>3168</v>
      </c>
      <c r="D596" t="s">
        <v>21</v>
      </c>
      <c r="E596">
        <v>282928.08677451499</v>
      </c>
      <c r="F596">
        <v>541.45000000000005</v>
      </c>
      <c r="G596">
        <v>2.1117939956695602</v>
      </c>
      <c r="H596">
        <f>(Table2[[#This Row],[1Y Return vs Nifty]]-AVERAGE(Table2[1Y Return vs Nifty]))/_xlfn.STDEV.P(Table2[1Y Return vs Nifty])</f>
        <v>-0.37236225503022058</v>
      </c>
      <c r="I596">
        <v>-2.1119125917855599</v>
      </c>
      <c r="J596">
        <f>(Table2[[#This Row],[1M Return vs Nifty]]-AVERAGE(Table2[1M Return vs Nifty]))/_xlfn.STDEV.P(Table2[1M Return vs Nifty])</f>
        <v>-0.11628336332376724</v>
      </c>
      <c r="K596">
        <v>-3.9535854433779698</v>
      </c>
      <c r="L596">
        <f>(Table2[[#This Row],[6M Return vs Nifty]]-AVERAGE(Table2[6M Return vs Nifty]))/_xlfn.STDEV.P(Table2[6M Return vs Nifty])</f>
        <v>-0.4539773684562956</v>
      </c>
      <c r="M596">
        <v>1.2005552278045699</v>
      </c>
      <c r="N596">
        <f>(Table2[[#This Row],[1W Return vs Nifty]]-AVERAGE(Table2[1W Return vs Nifty]))/_xlfn.STDEV.P(Table2[1W Return vs Nifty])</f>
        <v>0.15411939064701399</v>
      </c>
      <c r="O596">
        <v>535.13</v>
      </c>
      <c r="P596">
        <v>525.07692892224497</v>
      </c>
      <c r="Q596">
        <v>490.49632310718198</v>
      </c>
      <c r="R596">
        <v>56.255539184320803</v>
      </c>
      <c r="S596" s="1">
        <f>(Table2[[#This Row],[Close Price]]-Table2[[#This Row],[20D EMA]])/Table2[[#This Row],[20D EMA]]</f>
        <v>1.1810214340440734E-2</v>
      </c>
      <c r="T596" s="1">
        <f>(Table2[[#This Row],[Close Price]]-Table2[[#This Row],[50D EMA]])/Table2[[#This Row],[50D EMA]]</f>
        <v>3.1182232880355036E-2</v>
      </c>
      <c r="U596" s="1">
        <f>(Table2[[#This Row],[Close Price]]-Table2[[#This Row],[200D EMA]])/Table2[[#This Row],[200D EMA]]</f>
        <v>0.10388187330342903</v>
      </c>
      <c r="V596">
        <v>0.80492549400120394</v>
      </c>
      <c r="W596">
        <v>534</v>
      </c>
      <c r="X596">
        <v>544.5</v>
      </c>
      <c r="Y596">
        <v>534</v>
      </c>
      <c r="Z596">
        <v>544.5</v>
      </c>
      <c r="AA596">
        <v>513.25</v>
      </c>
      <c r="AB596">
        <v>558.9</v>
      </c>
      <c r="AC596" s="1">
        <f>(Table2[[#This Row],[Close Price]]/Table2[[#This Row],[Day Low]])-1</f>
        <v>1.3951310861423316E-2</v>
      </c>
      <c r="AD596" s="1">
        <f>(Table2[[#This Row],[Day High]]/Table2[[#This Row],[Close Price]])-1</f>
        <v>5.6330224397449502E-3</v>
      </c>
      <c r="AE596" s="1">
        <f>(Table2[[#This Row],[Close Price]]/Table2[[#This Row],[Current Week Low]])-1</f>
        <v>1.3951310861423316E-2</v>
      </c>
      <c r="AF596" s="1">
        <f>(Table2[[#This Row],[Current Week High]]/Table2[[#This Row],[Close Price]])-1</f>
        <v>5.6330224397449502E-3</v>
      </c>
      <c r="AG596" s="1">
        <f>(Table2[[#This Row],[Close Price]]/Table2[[#This Row],[Current Month Low]])-1</f>
        <v>5.4943984413054148E-2</v>
      </c>
      <c r="AH596" s="1">
        <f>(Table2[[#This Row],[Current Month High]]/Table2[[#This Row],[Close Price]])-1</f>
        <v>3.2228275925754835E-2</v>
      </c>
      <c r="AI596">
        <v>7.1013020592852296</v>
      </c>
      <c r="AJ596">
        <v>44.367417677642898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-0.1</v>
      </c>
      <c r="AM596" t="s">
        <v>3214</v>
      </c>
      <c r="AN596">
        <v>2.15</v>
      </c>
      <c r="AO596" t="s">
        <v>3215</v>
      </c>
      <c r="AP596">
        <v>-0.109486604249433</v>
      </c>
      <c r="AQ596">
        <f>(Table2[[#This Row],[Sharpe Ratio]]-AVERAGE(Table2[Sharpe Ratio]))/_xlfn.STDEV.P(Table2[Sharpe Ratio])</f>
        <v>-1.9422963619309197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-2.7307999580941895</v>
      </c>
      <c r="AS596">
        <f>_xlfn.RANK.AVG(Table2[[#This Row],[1Y Return vs Nifty Z-Score]],Table2[1Y Return vs Nifty Z-Score])</f>
        <v>418</v>
      </c>
      <c r="AT596">
        <f>_xlfn.RANK.AVG(Table2[[#This Row],[6M Return vs Nifty Z-Score]],Table2[6M Return vs Nifty Z-Score])</f>
        <v>475</v>
      </c>
      <c r="AU596">
        <f>_xlfn.RANK.AVG(Table2[[#This Row],[Sharpe Ratio Z-Score]],Table2[Sharpe Ratio Z-Score])</f>
        <v>719</v>
      </c>
      <c r="AV596">
        <f>(Table2[[#This Row],[Rank 1Y]]+Table2[[#This Row],[Rank 6M]]+Table2[[#This Row],[Rank Sharpe]])/3</f>
        <v>537.33333333333337</v>
      </c>
    </row>
    <row r="597" spans="1:48" x14ac:dyDescent="0.3">
      <c r="A597" t="s">
        <v>890</v>
      </c>
      <c r="B597" t="s">
        <v>891</v>
      </c>
      <c r="C597" t="s">
        <v>3169</v>
      </c>
      <c r="D597" t="s">
        <v>573</v>
      </c>
      <c r="E597">
        <v>17861.164314000001</v>
      </c>
      <c r="F597">
        <v>357.6</v>
      </c>
      <c r="G597">
        <v>-11.229502271264799</v>
      </c>
      <c r="H597">
        <f>(Table2[[#This Row],[1Y Return vs Nifty]]-AVERAGE(Table2[1Y Return vs Nifty]))/_xlfn.STDEV.P(Table2[1Y Return vs Nifty])</f>
        <v>-0.59629376322081573</v>
      </c>
      <c r="I597">
        <v>11.0985840425116</v>
      </c>
      <c r="J597">
        <f>(Table2[[#This Row],[1M Return vs Nifty]]-AVERAGE(Table2[1M Return vs Nifty]))/_xlfn.STDEV.P(Table2[1M Return vs Nifty])</f>
        <v>1.1094153911475215</v>
      </c>
      <c r="K597">
        <v>-7.6169541552081599</v>
      </c>
      <c r="L597">
        <f>(Table2[[#This Row],[6M Return vs Nifty]]-AVERAGE(Table2[6M Return vs Nifty]))/_xlfn.STDEV.P(Table2[6M Return vs Nifty])</f>
        <v>-0.5686443960148978</v>
      </c>
      <c r="M597">
        <v>1.4359333509882399</v>
      </c>
      <c r="N597">
        <f>(Table2[[#This Row],[1W Return vs Nifty]]-AVERAGE(Table2[1W Return vs Nifty]))/_xlfn.STDEV.P(Table2[1W Return vs Nifty])</f>
        <v>0.20028714019485738</v>
      </c>
      <c r="O597">
        <v>345.13</v>
      </c>
      <c r="P597">
        <v>332.589994382979</v>
      </c>
      <c r="Q597">
        <v>322.06119717763198</v>
      </c>
      <c r="R597">
        <v>57.970032873460099</v>
      </c>
      <c r="S597" s="1">
        <f>(Table2[[#This Row],[Close Price]]-Table2[[#This Row],[20D EMA]])/Table2[[#This Row],[20D EMA]]</f>
        <v>3.6131312838640593E-2</v>
      </c>
      <c r="T597" s="1">
        <f>(Table2[[#This Row],[Close Price]]-Table2[[#This Row],[50D EMA]])/Table2[[#This Row],[50D EMA]]</f>
        <v>7.5197709009315175E-2</v>
      </c>
      <c r="U597" s="1">
        <f>(Table2[[#This Row],[Close Price]]-Table2[[#This Row],[200D EMA]])/Table2[[#This Row],[200D EMA]]</f>
        <v>0.11034798086143457</v>
      </c>
      <c r="V597">
        <v>1.6543168426821699</v>
      </c>
      <c r="W597">
        <v>353.6</v>
      </c>
      <c r="X597">
        <v>368.15</v>
      </c>
      <c r="Y597">
        <v>353.6</v>
      </c>
      <c r="Z597">
        <v>368.15</v>
      </c>
      <c r="AA597">
        <v>312.05</v>
      </c>
      <c r="AB597">
        <v>378.8</v>
      </c>
      <c r="AC597" s="1">
        <f>(Table2[[#This Row],[Close Price]]/Table2[[#This Row],[Day Low]])-1</f>
        <v>1.1312217194570096E-2</v>
      </c>
      <c r="AD597" s="1">
        <f>(Table2[[#This Row],[Day High]]/Table2[[#This Row],[Close Price]])-1</f>
        <v>2.950223713646527E-2</v>
      </c>
      <c r="AE597" s="1">
        <f>(Table2[[#This Row],[Close Price]]/Table2[[#This Row],[Current Week Low]])-1</f>
        <v>1.1312217194570096E-2</v>
      </c>
      <c r="AF597" s="1">
        <f>(Table2[[#This Row],[Current Week High]]/Table2[[#This Row],[Close Price]])-1</f>
        <v>2.950223713646527E-2</v>
      </c>
      <c r="AG597" s="1">
        <f>(Table2[[#This Row],[Close Price]]/Table2[[#This Row],[Current Month Low]])-1</f>
        <v>0.14597019708380077</v>
      </c>
      <c r="AH597" s="1">
        <f>(Table2[[#This Row],[Current Month High]]/Table2[[#This Row],[Close Price]])-1</f>
        <v>5.9284116331096204E-2</v>
      </c>
      <c r="AI597">
        <v>9.61968680089484</v>
      </c>
      <c r="AJ597">
        <v>28.586839266450902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0.04</v>
      </c>
      <c r="AM597" t="s">
        <v>3215</v>
      </c>
      <c r="AN597">
        <v>10.49</v>
      </c>
      <c r="AO597" t="s">
        <v>3215</v>
      </c>
      <c r="AP597">
        <v>-1.3250489753664999E-2</v>
      </c>
      <c r="AQ597">
        <f>(Table2[[#This Row],[Sharpe Ratio]]-AVERAGE(Table2[Sharpe Ratio]))/_xlfn.STDEV.P(Table2[Sharpe Ratio])</f>
        <v>-0.83208108011652526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-0.68731670800986</v>
      </c>
      <c r="AS597">
        <f>_xlfn.RANK.AVG(Table2[[#This Row],[1Y Return vs Nifty Z-Score]],Table2[1Y Return vs Nifty Z-Score])</f>
        <v>510</v>
      </c>
      <c r="AT597">
        <f>_xlfn.RANK.AVG(Table2[[#This Row],[6M Return vs Nifty Z-Score]],Table2[6M Return vs Nifty Z-Score])</f>
        <v>521</v>
      </c>
      <c r="AU597">
        <f>_xlfn.RANK.AVG(Table2[[#This Row],[Sharpe Ratio Z-Score]],Table2[Sharpe Ratio Z-Score])</f>
        <v>584</v>
      </c>
      <c r="AV597">
        <f>(Table2[[#This Row],[Rank 1Y]]+Table2[[#This Row],[Rank 6M]]+Table2[[#This Row],[Rank Sharpe]])/3</f>
        <v>538.33333333333337</v>
      </c>
    </row>
    <row r="598" spans="1:48" x14ac:dyDescent="0.3">
      <c r="A598" t="s">
        <v>1915</v>
      </c>
      <c r="B598" t="s">
        <v>1916</v>
      </c>
      <c r="C598" t="s">
        <v>3181</v>
      </c>
      <c r="D598" t="s">
        <v>140</v>
      </c>
      <c r="E598">
        <v>3824.8258532699901</v>
      </c>
      <c r="F598">
        <v>580.9</v>
      </c>
      <c r="G598">
        <v>-33.809134376186499</v>
      </c>
      <c r="H598">
        <f>(Table2[[#This Row],[1Y Return vs Nifty]]-AVERAGE(Table2[1Y Return vs Nifty]))/_xlfn.STDEV.P(Table2[1Y Return vs Nifty])</f>
        <v>-0.97528924990194354</v>
      </c>
      <c r="I598">
        <v>14.236427929506</v>
      </c>
      <c r="J598">
        <f>(Table2[[#This Row],[1M Return vs Nifty]]-AVERAGE(Table2[1M Return vs Nifty]))/_xlfn.STDEV.P(Table2[1M Return vs Nifty])</f>
        <v>1.4005514059760062</v>
      </c>
      <c r="K598">
        <v>-0.88125340555171705</v>
      </c>
      <c r="L598">
        <f>(Table2[[#This Row],[6M Return vs Nifty]]-AVERAGE(Table2[6M Return vs Nifty]))/_xlfn.STDEV.P(Table2[6M Return vs Nifty])</f>
        <v>-0.35781036748996503</v>
      </c>
      <c r="M598">
        <v>4.42302093990748</v>
      </c>
      <c r="N598">
        <f>(Table2[[#This Row],[1W Return vs Nifty]]-AVERAGE(Table2[1W Return vs Nifty]))/_xlfn.STDEV.P(Table2[1W Return vs Nifty])</f>
        <v>0.7861831861714127</v>
      </c>
      <c r="O598">
        <v>516.16</v>
      </c>
      <c r="P598">
        <v>541.60409105293297</v>
      </c>
      <c r="Q598">
        <v>520.50279425232702</v>
      </c>
      <c r="R598">
        <v>50.805458605271802</v>
      </c>
      <c r="S598" s="1">
        <f>(Table2[[#This Row],[Close Price]]-Table2[[#This Row],[20D EMA]])/Table2[[#This Row],[20D EMA]]</f>
        <v>0.12542622442653442</v>
      </c>
      <c r="T598" s="1">
        <f>(Table2[[#This Row],[Close Price]]-Table2[[#This Row],[50D EMA]])/Table2[[#This Row],[50D EMA]]</f>
        <v>7.2554675262278379E-2</v>
      </c>
      <c r="U598" s="1">
        <f>(Table2[[#This Row],[Close Price]]-Table2[[#This Row],[200D EMA]])/Table2[[#This Row],[200D EMA]]</f>
        <v>0.11603627572149761</v>
      </c>
      <c r="V598">
        <v>3.20570846063552</v>
      </c>
      <c r="W598">
        <v>577.1</v>
      </c>
      <c r="X598">
        <v>591.95000000000005</v>
      </c>
      <c r="Y598">
        <v>576.95000000000005</v>
      </c>
      <c r="Z598">
        <v>611.25</v>
      </c>
      <c r="AA598">
        <v>576.95000000000005</v>
      </c>
      <c r="AB598">
        <v>611.25</v>
      </c>
      <c r="AC598" s="1">
        <f>(Table2[[#This Row],[Close Price]]/Table2[[#This Row],[Day Low]])-1</f>
        <v>6.5846473748050194E-3</v>
      </c>
      <c r="AD598" s="1">
        <f>(Table2[[#This Row],[Day High]]/Table2[[#This Row],[Close Price]])-1</f>
        <v>1.9022206920296103E-2</v>
      </c>
      <c r="AE598" s="1">
        <f>(Table2[[#This Row],[Close Price]]/Table2[[#This Row],[Current Week Low]])-1</f>
        <v>6.8463471704651724E-3</v>
      </c>
      <c r="AF598" s="1">
        <f>(Table2[[#This Row],[Current Week High]]/Table2[[#This Row],[Close Price]])-1</f>
        <v>5.2246514029953506E-2</v>
      </c>
      <c r="AG598" s="1">
        <f>(Table2[[#This Row],[Close Price]]/Table2[[#This Row],[Current Month Low]])-1</f>
        <v>6.8463471704651724E-3</v>
      </c>
      <c r="AH598" s="1">
        <f>(Table2[[#This Row],[Current Month High]]/Table2[[#This Row],[Close Price]])-1</f>
        <v>5.2246514029953506E-2</v>
      </c>
      <c r="AI598">
        <v>14.821828197624299</v>
      </c>
      <c r="AJ598">
        <v>36.682352941176397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-0.05</v>
      </c>
      <c r="AM598" t="s">
        <v>3214</v>
      </c>
      <c r="AN598">
        <v>8.66</v>
      </c>
      <c r="AO598" t="s">
        <v>3215</v>
      </c>
      <c r="AQ598">
        <f>(Table2[[#This Row],[Sharpe Ratio]]-AVERAGE(Table2[Sharpe Ratio]))/_xlfn.STDEV.P(Table2[Sharpe Ratio])</f>
        <v>-0.67921854723973452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651</v>
      </c>
      <c r="AT598">
        <f>_xlfn.RANK.AVG(Table2[[#This Row],[6M Return vs Nifty Z-Score]],Table2[6M Return vs Nifty Z-Score])</f>
        <v>439</v>
      </c>
      <c r="AU598">
        <f>_xlfn.RANK.AVG(Table2[[#This Row],[Sharpe Ratio Z-Score]],Table2[Sharpe Ratio Z-Score])</f>
        <v>527.5</v>
      </c>
      <c r="AV598">
        <f>(Table2[[#This Row],[Rank 1Y]]+Table2[[#This Row],[Rank 6M]]+Table2[[#This Row],[Rank Sharpe]])/3</f>
        <v>539.16666666666663</v>
      </c>
    </row>
    <row r="599" spans="1:48" x14ac:dyDescent="0.3">
      <c r="A599" t="s">
        <v>1563</v>
      </c>
      <c r="B599" t="s">
        <v>1564</v>
      </c>
      <c r="C599" t="s">
        <v>3181</v>
      </c>
      <c r="D599" t="s">
        <v>1565</v>
      </c>
      <c r="E599">
        <v>6418.9367401500003</v>
      </c>
      <c r="F599">
        <v>491.7</v>
      </c>
      <c r="G599">
        <v>-15.066255715986699</v>
      </c>
      <c r="H599">
        <f>(Table2[[#This Row],[1Y Return vs Nifty]]-AVERAGE(Table2[1Y Return vs Nifty]))/_xlfn.STDEV.P(Table2[1Y Return vs Nifty])</f>
        <v>-0.66069305158392944</v>
      </c>
      <c r="I599">
        <v>-7.78051050825984</v>
      </c>
      <c r="J599">
        <f>(Table2[[#This Row],[1M Return vs Nifty]]-AVERAGE(Table2[1M Return vs Nifty]))/_xlfn.STDEV.P(Table2[1M Return vs Nifty])</f>
        <v>-0.64222826896665219</v>
      </c>
      <c r="K599">
        <v>-25.135089848321901</v>
      </c>
      <c r="L599">
        <f>(Table2[[#This Row],[6M Return vs Nifty]]-AVERAGE(Table2[6M Return vs Nifty]))/_xlfn.STDEV.P(Table2[6M Return vs Nifty])</f>
        <v>-1.1169791955699357</v>
      </c>
      <c r="M599">
        <v>-1.12527862055391</v>
      </c>
      <c r="N599">
        <f>(Table2[[#This Row],[1W Return vs Nifty]]-AVERAGE(Table2[1W Return vs Nifty]))/_xlfn.STDEV.P(Table2[1W Return vs Nifty])</f>
        <v>-0.30207642376655214</v>
      </c>
      <c r="O599">
        <v>500.1</v>
      </c>
      <c r="P599">
        <v>505.97953645549802</v>
      </c>
      <c r="Q599">
        <v>504.13089629089302</v>
      </c>
      <c r="R599">
        <v>33.409561153426601</v>
      </c>
      <c r="S599" s="1">
        <f>(Table2[[#This Row],[Close Price]]-Table2[[#This Row],[20D EMA]])/Table2[[#This Row],[20D EMA]]</f>
        <v>-1.6796640671865693E-2</v>
      </c>
      <c r="T599" s="1">
        <f>(Table2[[#This Row],[Close Price]]-Table2[[#This Row],[50D EMA]])/Table2[[#This Row],[50D EMA]]</f>
        <v>-2.8221569108366398E-2</v>
      </c>
      <c r="U599" s="1">
        <f>(Table2[[#This Row],[Close Price]]-Table2[[#This Row],[200D EMA]])/Table2[[#This Row],[200D EMA]]</f>
        <v>-2.4658072699674748E-2</v>
      </c>
      <c r="V599">
        <v>0.26329611068819903</v>
      </c>
      <c r="W599">
        <v>487.95</v>
      </c>
      <c r="X599">
        <v>495.7</v>
      </c>
      <c r="Y599">
        <v>489</v>
      </c>
      <c r="Z599">
        <v>496.5</v>
      </c>
      <c r="AA599">
        <v>489</v>
      </c>
      <c r="AB599">
        <v>496.5</v>
      </c>
      <c r="AC599" s="1">
        <f>(Table2[[#This Row],[Close Price]]/Table2[[#This Row],[Day Low]])-1</f>
        <v>7.6852136489393708E-3</v>
      </c>
      <c r="AD599" s="1">
        <f>(Table2[[#This Row],[Day High]]/Table2[[#This Row],[Close Price]])-1</f>
        <v>8.1350416920886737E-3</v>
      </c>
      <c r="AE599" s="1">
        <f>(Table2[[#This Row],[Close Price]]/Table2[[#This Row],[Current Week Low]])-1</f>
        <v>5.5214723926380049E-3</v>
      </c>
      <c r="AF599" s="1">
        <f>(Table2[[#This Row],[Current Week High]]/Table2[[#This Row],[Close Price]])-1</f>
        <v>9.7620500305064528E-3</v>
      </c>
      <c r="AG599" s="1">
        <f>(Table2[[#This Row],[Close Price]]/Table2[[#This Row],[Current Month Low]])-1</f>
        <v>5.5214723926380049E-3</v>
      </c>
      <c r="AH599" s="1">
        <f>(Table2[[#This Row],[Current Month High]]/Table2[[#This Row],[Close Price]])-1</f>
        <v>9.7620500305064528E-3</v>
      </c>
      <c r="AI599">
        <v>36.129753914988797</v>
      </c>
      <c r="AJ599">
        <v>25.7383966244725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-7.0000000000000007E-2</v>
      </c>
      <c r="AM599" t="s">
        <v>3214</v>
      </c>
      <c r="AN599">
        <v>-3.85</v>
      </c>
      <c r="AO599" t="s">
        <v>3214</v>
      </c>
      <c r="AP599">
        <v>3.4929485939651998E-2</v>
      </c>
      <c r="AQ599">
        <f>(Table2[[#This Row],[Sharpe Ratio]]-AVERAGE(Table2[Sharpe Ratio]))/_xlfn.STDEV.P(Table2[Sharpe Ratio])</f>
        <v>-0.27625912520458995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544</v>
      </c>
      <c r="AT599">
        <f>_xlfn.RANK.AVG(Table2[[#This Row],[6M Return vs Nifty Z-Score]],Table2[6M Return vs Nifty Z-Score])</f>
        <v>670</v>
      </c>
      <c r="AU599">
        <f>_xlfn.RANK.AVG(Table2[[#This Row],[Sharpe Ratio Z-Score]],Table2[Sharpe Ratio Z-Score])</f>
        <v>407</v>
      </c>
      <c r="AV599">
        <f>(Table2[[#This Row],[Rank 1Y]]+Table2[[#This Row],[Rank 6M]]+Table2[[#This Row],[Rank Sharpe]])/3</f>
        <v>540.33333333333337</v>
      </c>
    </row>
    <row r="600" spans="1:48" x14ac:dyDescent="0.3">
      <c r="A600" t="s">
        <v>1020</v>
      </c>
      <c r="B600" t="s">
        <v>1021</v>
      </c>
      <c r="C600" t="s">
        <v>3169</v>
      </c>
      <c r="D600" t="s">
        <v>573</v>
      </c>
      <c r="E600">
        <v>14375.672299100001</v>
      </c>
      <c r="F600">
        <v>1816.45</v>
      </c>
      <c r="G600">
        <v>-30.464005822275301</v>
      </c>
      <c r="H600">
        <f>(Table2[[#This Row],[1Y Return vs Nifty]]-AVERAGE(Table2[1Y Return vs Nifty]))/_xlfn.STDEV.P(Table2[1Y Return vs Nifty])</f>
        <v>-0.9191418061167913</v>
      </c>
      <c r="I600">
        <v>3.6470203702204098</v>
      </c>
      <c r="J600">
        <f>(Table2[[#This Row],[1M Return vs Nifty]]-AVERAGE(Table2[1M Return vs Nifty]))/_xlfn.STDEV.P(Table2[1M Return vs Nifty])</f>
        <v>0.41804302530635357</v>
      </c>
      <c r="K600">
        <v>12.4454980493775</v>
      </c>
      <c r="L600">
        <f>(Table2[[#This Row],[6M Return vs Nifty]]-AVERAGE(Table2[6M Return vs Nifty]))/_xlfn.STDEV.P(Table2[6M Return vs Nifty])</f>
        <v>5.9330001540910941E-2</v>
      </c>
      <c r="M600">
        <v>-3.21740468643786</v>
      </c>
      <c r="N600">
        <f>(Table2[[#This Row],[1W Return vs Nifty]]-AVERAGE(Table2[1W Return vs Nifty]))/_xlfn.STDEV.P(Table2[1W Return vs Nifty])</f>
        <v>-0.71243211411622431</v>
      </c>
      <c r="O600">
        <v>1825.19</v>
      </c>
      <c r="P600">
        <v>1779.2913396685301</v>
      </c>
      <c r="Q600">
        <v>1674.7502174593301</v>
      </c>
      <c r="R600">
        <v>42.497807428024501</v>
      </c>
      <c r="S600" s="1">
        <f>(Table2[[#This Row],[Close Price]]-Table2[[#This Row],[20D EMA]])/Table2[[#This Row],[20D EMA]]</f>
        <v>-4.788542562692108E-3</v>
      </c>
      <c r="T600" s="1">
        <f>(Table2[[#This Row],[Close Price]]-Table2[[#This Row],[50D EMA]])/Table2[[#This Row],[50D EMA]]</f>
        <v>2.0883966275243238E-2</v>
      </c>
      <c r="U600" s="1">
        <f>(Table2[[#This Row],[Close Price]]-Table2[[#This Row],[200D EMA]])/Table2[[#This Row],[200D EMA]]</f>
        <v>8.4609502398294817E-2</v>
      </c>
      <c r="V600">
        <v>0.88708318930053398</v>
      </c>
      <c r="W600">
        <v>1796.6</v>
      </c>
      <c r="X600">
        <v>1832.55</v>
      </c>
      <c r="Y600">
        <v>1796.6</v>
      </c>
      <c r="Z600">
        <v>1832.55</v>
      </c>
      <c r="AA600">
        <v>1704.45</v>
      </c>
      <c r="AB600">
        <v>1939.95</v>
      </c>
      <c r="AC600" s="1">
        <f>(Table2[[#This Row],[Close Price]]/Table2[[#This Row],[Day Low]])-1</f>
        <v>1.1048647445174309E-2</v>
      </c>
      <c r="AD600" s="1">
        <f>(Table2[[#This Row],[Day High]]/Table2[[#This Row],[Close Price]])-1</f>
        <v>8.8634424289135705E-3</v>
      </c>
      <c r="AE600" s="1">
        <f>(Table2[[#This Row],[Close Price]]/Table2[[#This Row],[Current Week Low]])-1</f>
        <v>1.1048647445174309E-2</v>
      </c>
      <c r="AF600" s="1">
        <f>(Table2[[#This Row],[Current Week High]]/Table2[[#This Row],[Close Price]])-1</f>
        <v>8.8634424289135705E-3</v>
      </c>
      <c r="AG600" s="1">
        <f>(Table2[[#This Row],[Close Price]]/Table2[[#This Row],[Current Month Low]])-1</f>
        <v>6.5710346446067547E-2</v>
      </c>
      <c r="AH600" s="1">
        <f>(Table2[[#This Row],[Current Month High]]/Table2[[#This Row],[Close Price]])-1</f>
        <v>6.7989760246634834E-2</v>
      </c>
      <c r="AI600">
        <v>8.9460210850835296</v>
      </c>
      <c r="AJ600">
        <v>38.978576893649503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-0.02</v>
      </c>
      <c r="AM600" t="s">
        <v>3214</v>
      </c>
      <c r="AN600">
        <v>0.97</v>
      </c>
      <c r="AO600" t="s">
        <v>3215</v>
      </c>
      <c r="AP600">
        <v>-8.8900123351422999E-2</v>
      </c>
      <c r="AQ600">
        <f>(Table2[[#This Row],[Sharpe Ratio]]-AVERAGE(Table2[Sharpe Ratio]))/_xlfn.STDEV.P(Table2[Sharpe Ratio])</f>
        <v>-1.7048031317490644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-2.8590040251348157</v>
      </c>
      <c r="AS600">
        <f>_xlfn.RANK.AVG(Table2[[#This Row],[1Y Return vs Nifty Z-Score]],Table2[1Y Return vs Nifty Z-Score])</f>
        <v>630</v>
      </c>
      <c r="AT600">
        <f>_xlfn.RANK.AVG(Table2[[#This Row],[6M Return vs Nifty Z-Score]],Table2[6M Return vs Nifty Z-Score])</f>
        <v>295</v>
      </c>
      <c r="AU600">
        <f>_xlfn.RANK.AVG(Table2[[#This Row],[Sharpe Ratio Z-Score]],Table2[Sharpe Ratio Z-Score])</f>
        <v>700</v>
      </c>
      <c r="AV600">
        <f>(Table2[[#This Row],[Rank 1Y]]+Table2[[#This Row],[Rank 6M]]+Table2[[#This Row],[Rank Sharpe]])/3</f>
        <v>541.66666666666663</v>
      </c>
    </row>
    <row r="601" spans="1:48" x14ac:dyDescent="0.3">
      <c r="A601" t="s">
        <v>1083</v>
      </c>
      <c r="B601" t="s">
        <v>1084</v>
      </c>
      <c r="C601" t="s">
        <v>3181</v>
      </c>
      <c r="D601" t="s">
        <v>80</v>
      </c>
      <c r="E601">
        <v>12520.181458380001</v>
      </c>
      <c r="F601">
        <v>606.29999999999995</v>
      </c>
      <c r="G601">
        <v>-48.4839149233675</v>
      </c>
      <c r="H601">
        <f>(Table2[[#This Row],[1Y Return vs Nifty]]-AVERAGE(Table2[1Y Return vs Nifty]))/_xlfn.STDEV.P(Table2[1Y Return vs Nifty])</f>
        <v>-1.221603076875472</v>
      </c>
      <c r="I601">
        <v>-2.5159289504056099</v>
      </c>
      <c r="J601">
        <f>(Table2[[#This Row],[1M Return vs Nifty]]-AVERAGE(Table2[1M Return vs Nifty]))/_xlfn.STDEV.P(Table2[1M Return vs Nifty])</f>
        <v>-0.15376888421334334</v>
      </c>
      <c r="K601">
        <v>-10.234093813085099</v>
      </c>
      <c r="L601">
        <f>(Table2[[#This Row],[6M Return vs Nifty]]-AVERAGE(Table2[6M Return vs Nifty]))/_xlfn.STDEV.P(Table2[6M Return vs Nifty])</f>
        <v>-0.65056342980075943</v>
      </c>
      <c r="M601">
        <v>0.78253865535062195</v>
      </c>
      <c r="N601">
        <f>(Table2[[#This Row],[1W Return vs Nifty]]-AVERAGE(Table2[1W Return vs Nifty]))/_xlfn.STDEV.P(Table2[1W Return vs Nifty])</f>
        <v>7.2128404556762477E-2</v>
      </c>
      <c r="O601">
        <v>603.78</v>
      </c>
      <c r="P601">
        <v>607.60639086876495</v>
      </c>
      <c r="Q601">
        <v>636.32636834665198</v>
      </c>
      <c r="R601">
        <v>51.875849990427902</v>
      </c>
      <c r="S601" s="1">
        <f>(Table2[[#This Row],[Close Price]]-Table2[[#This Row],[20D EMA]])/Table2[[#This Row],[20D EMA]]</f>
        <v>4.1737056543773923E-3</v>
      </c>
      <c r="T601" s="1">
        <f>(Table2[[#This Row],[Close Price]]-Table2[[#This Row],[50D EMA]])/Table2[[#This Row],[50D EMA]]</f>
        <v>-2.1500611060016914E-3</v>
      </c>
      <c r="U601" s="1">
        <f>(Table2[[#This Row],[Close Price]]-Table2[[#This Row],[200D EMA]])/Table2[[#This Row],[200D EMA]]</f>
        <v>-4.7187056580208435E-2</v>
      </c>
      <c r="V601">
        <v>0.646771324774014</v>
      </c>
      <c r="W601">
        <v>601.6</v>
      </c>
      <c r="X601">
        <v>617.75</v>
      </c>
      <c r="Y601">
        <v>601.6</v>
      </c>
      <c r="Z601">
        <v>617.75</v>
      </c>
      <c r="AA601">
        <v>572.04999999999995</v>
      </c>
      <c r="AB601">
        <v>637.9</v>
      </c>
      <c r="AC601" s="1">
        <f>(Table2[[#This Row],[Close Price]]/Table2[[#This Row],[Day Low]])-1</f>
        <v>7.812499999999778E-3</v>
      </c>
      <c r="AD601" s="1">
        <f>(Table2[[#This Row],[Day High]]/Table2[[#This Row],[Close Price]])-1</f>
        <v>1.88850404090386E-2</v>
      </c>
      <c r="AE601" s="1">
        <f>(Table2[[#This Row],[Close Price]]/Table2[[#This Row],[Current Week Low]])-1</f>
        <v>7.812499999999778E-3</v>
      </c>
      <c r="AF601" s="1">
        <f>(Table2[[#This Row],[Current Week High]]/Table2[[#This Row],[Close Price]])-1</f>
        <v>1.88850404090386E-2</v>
      </c>
      <c r="AG601" s="1">
        <f>(Table2[[#This Row],[Close Price]]/Table2[[#This Row],[Current Month Low]])-1</f>
        <v>5.9872388777204799E-2</v>
      </c>
      <c r="AH601" s="1">
        <f>(Table2[[#This Row],[Current Month High]]/Table2[[#This Row],[Close Price]])-1</f>
        <v>5.2119412831931333E-2</v>
      </c>
      <c r="AI601">
        <v>35.906317004783098</v>
      </c>
      <c r="AJ601">
        <v>20.237977193852199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-0.02</v>
      </c>
      <c r="AM601" t="s">
        <v>3214</v>
      </c>
      <c r="AN601">
        <v>4.6500000000000004</v>
      </c>
      <c r="AO601" t="s">
        <v>3215</v>
      </c>
      <c r="AP601">
        <v>4.1287851541046E-2</v>
      </c>
      <c r="AQ601">
        <f>(Table2[[#This Row],[Sharpe Ratio]]-AVERAGE(Table2[Sharpe Ratio]))/_xlfn.STDEV.P(Table2[Sharpe Ratio])</f>
        <v>-0.20290667643816535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697</v>
      </c>
      <c r="AT601">
        <f>_xlfn.RANK.AVG(Table2[[#This Row],[6M Return vs Nifty Z-Score]],Table2[6M Return vs Nifty Z-Score])</f>
        <v>542</v>
      </c>
      <c r="AU601">
        <f>_xlfn.RANK.AVG(Table2[[#This Row],[Sharpe Ratio Z-Score]],Table2[Sharpe Ratio Z-Score])</f>
        <v>393</v>
      </c>
      <c r="AV601">
        <f>(Table2[[#This Row],[Rank 1Y]]+Table2[[#This Row],[Rank 6M]]+Table2[[#This Row],[Rank Sharpe]])/3</f>
        <v>544</v>
      </c>
    </row>
    <row r="602" spans="1:48" x14ac:dyDescent="0.3">
      <c r="A602" t="s">
        <v>1523</v>
      </c>
      <c r="B602" t="s">
        <v>1524</v>
      </c>
      <c r="C602" t="s">
        <v>3179</v>
      </c>
      <c r="D602" t="s">
        <v>1525</v>
      </c>
      <c r="E602">
        <v>6906.8592255000003</v>
      </c>
      <c r="F602">
        <v>507</v>
      </c>
      <c r="G602">
        <v>-9.9212967841569295</v>
      </c>
      <c r="H602">
        <f>(Table2[[#This Row],[1Y Return vs Nifty]]-AVERAGE(Table2[1Y Return vs Nifty]))/_xlfn.STDEV.P(Table2[1Y Return vs Nifty])</f>
        <v>-0.57433574490760775</v>
      </c>
      <c r="I602">
        <v>6.3820356098755102</v>
      </c>
      <c r="J602">
        <f>(Table2[[#This Row],[1M Return vs Nifty]]-AVERAGE(Table2[1M Return vs Nifty]))/_xlfn.STDEV.P(Table2[1M Return vs Nifty])</f>
        <v>0.67180371769410074</v>
      </c>
      <c r="K602">
        <v>-16.7063875347934</v>
      </c>
      <c r="L602">
        <f>(Table2[[#This Row],[6M Return vs Nifty]]-AVERAGE(Table2[6M Return vs Nifty]))/_xlfn.STDEV.P(Table2[6M Return vs Nifty])</f>
        <v>-0.85315256044377263</v>
      </c>
      <c r="M602">
        <v>0.31012699807055999</v>
      </c>
      <c r="N602">
        <f>(Table2[[#This Row],[1W Return vs Nifty]]-AVERAGE(Table2[1W Return vs Nifty]))/_xlfn.STDEV.P(Table2[1W Return vs Nifty])</f>
        <v>-2.0531791649189175E-2</v>
      </c>
      <c r="O602">
        <v>463.66</v>
      </c>
      <c r="P602">
        <v>494.84682743770298</v>
      </c>
      <c r="Q602">
        <v>462.91967240976601</v>
      </c>
      <c r="R602">
        <v>44.7746045078216</v>
      </c>
      <c r="S602" s="1">
        <f>(Table2[[#This Row],[Close Price]]-Table2[[#This Row],[20D EMA]])/Table2[[#This Row],[20D EMA]]</f>
        <v>9.3473666048397477E-2</v>
      </c>
      <c r="T602" s="1">
        <f>(Table2[[#This Row],[Close Price]]-Table2[[#This Row],[50D EMA]])/Table2[[#This Row],[50D EMA]]</f>
        <v>2.4559463430786563E-2</v>
      </c>
      <c r="U602" s="1">
        <f>(Table2[[#This Row],[Close Price]]-Table2[[#This Row],[200D EMA]])/Table2[[#This Row],[200D EMA]]</f>
        <v>9.52224116135965E-2</v>
      </c>
      <c r="V602">
        <v>0.70160281382318002</v>
      </c>
      <c r="W602">
        <v>502.2</v>
      </c>
      <c r="X602">
        <v>512.4</v>
      </c>
      <c r="Y602">
        <v>503.25</v>
      </c>
      <c r="Z602">
        <v>520</v>
      </c>
      <c r="AA602">
        <v>503.25</v>
      </c>
      <c r="AB602">
        <v>520</v>
      </c>
      <c r="AC602" s="1">
        <f>(Table2[[#This Row],[Close Price]]/Table2[[#This Row],[Day Low]])-1</f>
        <v>9.5579450418159517E-3</v>
      </c>
      <c r="AD602" s="1">
        <f>(Table2[[#This Row],[Day High]]/Table2[[#This Row],[Close Price]])-1</f>
        <v>1.0650887573964374E-2</v>
      </c>
      <c r="AE602" s="1">
        <f>(Table2[[#This Row],[Close Price]]/Table2[[#This Row],[Current Week Low]])-1</f>
        <v>7.4515648286139768E-3</v>
      </c>
      <c r="AF602" s="1">
        <f>(Table2[[#This Row],[Current Week High]]/Table2[[#This Row],[Close Price]])-1</f>
        <v>2.564102564102555E-2</v>
      </c>
      <c r="AG602" s="1">
        <f>(Table2[[#This Row],[Close Price]]/Table2[[#This Row],[Current Month Low]])-1</f>
        <v>7.4515648286139768E-3</v>
      </c>
      <c r="AH602" s="1">
        <f>(Table2[[#This Row],[Current Month High]]/Table2[[#This Row],[Close Price]])-1</f>
        <v>2.564102564102555E-2</v>
      </c>
      <c r="AI602">
        <v>13.786982248520699</v>
      </c>
      <c r="AJ602">
        <v>48.115687992988597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-0.01</v>
      </c>
      <c r="AM602" t="s">
        <v>3214</v>
      </c>
      <c r="AN602">
        <v>-2.5099999999999998</v>
      </c>
      <c r="AO602" t="s">
        <v>3214</v>
      </c>
      <c r="AQ602">
        <f>(Table2[[#This Row],[Sharpe Ratio]]-AVERAGE(Table2[Sharpe Ratio]))/_xlfn.STDEV.P(Table2[Sharpe Ratio])</f>
        <v>-0.67921854723973452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498</v>
      </c>
      <c r="AT602">
        <f>_xlfn.RANK.AVG(Table2[[#This Row],[6M Return vs Nifty Z-Score]],Table2[6M Return vs Nifty Z-Score])</f>
        <v>607</v>
      </c>
      <c r="AU602">
        <f>_xlfn.RANK.AVG(Table2[[#This Row],[Sharpe Ratio Z-Score]],Table2[Sharpe Ratio Z-Score])</f>
        <v>527.5</v>
      </c>
      <c r="AV602">
        <f>(Table2[[#This Row],[Rank 1Y]]+Table2[[#This Row],[Rank 6M]]+Table2[[#This Row],[Rank Sharpe]])/3</f>
        <v>544.16666666666663</v>
      </c>
    </row>
    <row r="603" spans="1:48" x14ac:dyDescent="0.3">
      <c r="A603" t="s">
        <v>1959</v>
      </c>
      <c r="B603" t="s">
        <v>1960</v>
      </c>
      <c r="C603" t="s">
        <v>3181</v>
      </c>
      <c r="D603" t="s">
        <v>548</v>
      </c>
      <c r="E603">
        <v>3655.7025341399999</v>
      </c>
      <c r="F603">
        <v>328.2</v>
      </c>
      <c r="G603">
        <v>-23.859894841272201</v>
      </c>
      <c r="H603">
        <f>(Table2[[#This Row],[1Y Return vs Nifty]]-AVERAGE(Table2[1Y Return vs Nifty]))/_xlfn.STDEV.P(Table2[1Y Return vs Nifty])</f>
        <v>-0.80829286740463724</v>
      </c>
      <c r="I603">
        <v>-4.7635960605141499</v>
      </c>
      <c r="J603">
        <f>(Table2[[#This Row],[1M Return vs Nifty]]-AVERAGE(Table2[1M Return vs Nifty]))/_xlfn.STDEV.P(Table2[1M Return vs Nifty])</f>
        <v>-0.36231235185056065</v>
      </c>
      <c r="K603">
        <v>-7.1263335500859801</v>
      </c>
      <c r="L603">
        <f>(Table2[[#This Row],[6M Return vs Nifty]]-AVERAGE(Table2[6M Return vs Nifty]))/_xlfn.STDEV.P(Table2[6M Return vs Nifty])</f>
        <v>-0.55328749069802707</v>
      </c>
      <c r="M603">
        <v>-3.9857414266847102</v>
      </c>
      <c r="N603">
        <f>(Table2[[#This Row],[1W Return vs Nifty]]-AVERAGE(Table2[1W Return vs Nifty]))/_xlfn.STDEV.P(Table2[1W Return vs Nifty])</f>
        <v>-0.86313591662909939</v>
      </c>
      <c r="O603">
        <v>337.19</v>
      </c>
      <c r="P603">
        <v>345.63705121229799</v>
      </c>
      <c r="Q603">
        <v>333.58629851946699</v>
      </c>
      <c r="R603">
        <v>34.489004078570403</v>
      </c>
      <c r="S603" s="1">
        <f>(Table2[[#This Row],[Close Price]]-Table2[[#This Row],[20D EMA]])/Table2[[#This Row],[20D EMA]]</f>
        <v>-2.6661526142530943E-2</v>
      </c>
      <c r="T603" s="1">
        <f>(Table2[[#This Row],[Close Price]]-Table2[[#This Row],[50D EMA]])/Table2[[#This Row],[50D EMA]]</f>
        <v>-5.0449022033774313E-2</v>
      </c>
      <c r="U603" s="1">
        <f>(Table2[[#This Row],[Close Price]]-Table2[[#This Row],[200D EMA]])/Table2[[#This Row],[200D EMA]]</f>
        <v>-1.6146641943546966E-2</v>
      </c>
      <c r="V603">
        <v>0.27755441335667902</v>
      </c>
      <c r="W603">
        <v>327</v>
      </c>
      <c r="X603">
        <v>333.9</v>
      </c>
      <c r="Y603">
        <v>324.75</v>
      </c>
      <c r="Z603">
        <v>333.9</v>
      </c>
      <c r="AA603">
        <v>324.75</v>
      </c>
      <c r="AB603">
        <v>333.9</v>
      </c>
      <c r="AC603" s="1">
        <f>(Table2[[#This Row],[Close Price]]/Table2[[#This Row],[Day Low]])-1</f>
        <v>3.669724770642091E-3</v>
      </c>
      <c r="AD603" s="1">
        <f>(Table2[[#This Row],[Day High]]/Table2[[#This Row],[Close Price]])-1</f>
        <v>1.7367458866544672E-2</v>
      </c>
      <c r="AE603" s="1">
        <f>(Table2[[#This Row],[Close Price]]/Table2[[#This Row],[Current Week Low]])-1</f>
        <v>1.0623556581986104E-2</v>
      </c>
      <c r="AF603" s="1">
        <f>(Table2[[#This Row],[Current Week High]]/Table2[[#This Row],[Close Price]])-1</f>
        <v>1.7367458866544672E-2</v>
      </c>
      <c r="AG603" s="1">
        <f>(Table2[[#This Row],[Close Price]]/Table2[[#This Row],[Current Month Low]])-1</f>
        <v>1.0623556581986104E-2</v>
      </c>
      <c r="AH603" s="1">
        <f>(Table2[[#This Row],[Current Month High]]/Table2[[#This Row],[Close Price]])-1</f>
        <v>1.7367458866544672E-2</v>
      </c>
      <c r="AI603">
        <v>37.690432663010299</v>
      </c>
      <c r="AJ603">
        <v>39.481512962175898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-0.33</v>
      </c>
      <c r="AM603" t="s">
        <v>3214</v>
      </c>
      <c r="AN603">
        <v>-0.79</v>
      </c>
      <c r="AO603" t="s">
        <v>3214</v>
      </c>
      <c r="AQ603">
        <f>(Table2[[#This Row],[Sharpe Ratio]]-AVERAGE(Table2[Sharpe Ratio]))/_xlfn.STDEV.P(Table2[Sharpe Ratio])</f>
        <v>-0.67921854723973452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592</v>
      </c>
      <c r="AT603">
        <f>_xlfn.RANK.AVG(Table2[[#This Row],[6M Return vs Nifty Z-Score]],Table2[6M Return vs Nifty Z-Score])</f>
        <v>515</v>
      </c>
      <c r="AU603">
        <f>_xlfn.RANK.AVG(Table2[[#This Row],[Sharpe Ratio Z-Score]],Table2[Sharpe Ratio Z-Score])</f>
        <v>527.5</v>
      </c>
      <c r="AV603">
        <f>(Table2[[#This Row],[Rank 1Y]]+Table2[[#This Row],[Rank 6M]]+Table2[[#This Row],[Rank Sharpe]])/3</f>
        <v>544.83333333333337</v>
      </c>
    </row>
    <row r="604" spans="1:48" x14ac:dyDescent="0.3">
      <c r="A604" t="s">
        <v>16</v>
      </c>
      <c r="B604" t="s">
        <v>17</v>
      </c>
      <c r="C604" t="s">
        <v>3167</v>
      </c>
      <c r="D604" t="s">
        <v>18</v>
      </c>
      <c r="E604">
        <v>1998168.9212694101</v>
      </c>
      <c r="F604">
        <v>2953.15</v>
      </c>
      <c r="G604">
        <v>0.24062431656583499</v>
      </c>
      <c r="H604">
        <f>(Table2[[#This Row],[1Y Return vs Nifty]]-AVERAGE(Table2[1Y Return vs Nifty]))/_xlfn.STDEV.P(Table2[1Y Return vs Nifty])</f>
        <v>-0.40376953659705839</v>
      </c>
      <c r="I604">
        <v>-2.5283019428670901</v>
      </c>
      <c r="J604">
        <f>(Table2[[#This Row],[1M Return vs Nifty]]-AVERAGE(Table2[1M Return vs Nifty]))/_xlfn.STDEV.P(Table2[1M Return vs Nifty])</f>
        <v>-0.15491687749996558</v>
      </c>
      <c r="K604">
        <v>-16.156543310871701</v>
      </c>
      <c r="L604">
        <f>(Table2[[#This Row],[6M Return vs Nifty]]-AVERAGE(Table2[6M Return vs Nifty]))/_xlfn.STDEV.P(Table2[6M Return vs Nifty])</f>
        <v>-0.83594189787143525</v>
      </c>
      <c r="M604">
        <v>2.9169323693209299</v>
      </c>
      <c r="N604">
        <f>(Table2[[#This Row],[1W Return vs Nifty]]-AVERAGE(Table2[1W Return vs Nifty]))/_xlfn.STDEV.P(Table2[1W Return vs Nifty])</f>
        <v>0.49077459431408194</v>
      </c>
      <c r="O604">
        <v>2975.42</v>
      </c>
      <c r="P604">
        <v>2980.2663144225398</v>
      </c>
      <c r="Q604">
        <v>2866.1836480515399</v>
      </c>
      <c r="R604">
        <v>44.171628930553602</v>
      </c>
      <c r="S604" s="1">
        <f>(Table2[[#This Row],[Close Price]]-Table2[[#This Row],[20D EMA]])/Table2[[#This Row],[20D EMA]]</f>
        <v>-7.4846576281667734E-3</v>
      </c>
      <c r="T604" s="1">
        <f>(Table2[[#This Row],[Close Price]]-Table2[[#This Row],[50D EMA]])/Table2[[#This Row],[50D EMA]]</f>
        <v>-9.0986212511662192E-3</v>
      </c>
      <c r="U604" s="1">
        <f>(Table2[[#This Row],[Close Price]]-Table2[[#This Row],[200D EMA]])/Table2[[#This Row],[200D EMA]]</f>
        <v>3.0342212023845995E-2</v>
      </c>
      <c r="V604">
        <v>1.211081617197</v>
      </c>
      <c r="W604">
        <v>2948.8</v>
      </c>
      <c r="X604">
        <v>3049.95</v>
      </c>
      <c r="Y604">
        <v>2948.8</v>
      </c>
      <c r="Z604">
        <v>3049.95</v>
      </c>
      <c r="AA604">
        <v>2891.75</v>
      </c>
      <c r="AB604">
        <v>3066.95</v>
      </c>
      <c r="AC604" s="1">
        <f>(Table2[[#This Row],[Close Price]]/Table2[[#This Row],[Day Low]])-1</f>
        <v>1.475176342919049E-3</v>
      </c>
      <c r="AD604" s="1">
        <f>(Table2[[#This Row],[Day High]]/Table2[[#This Row],[Close Price]])-1</f>
        <v>3.2778558488393728E-2</v>
      </c>
      <c r="AE604" s="1">
        <f>(Table2[[#This Row],[Close Price]]/Table2[[#This Row],[Current Week Low]])-1</f>
        <v>1.475176342919049E-3</v>
      </c>
      <c r="AF604" s="1">
        <f>(Table2[[#This Row],[Current Week High]]/Table2[[#This Row],[Close Price]])-1</f>
        <v>3.2778558488393728E-2</v>
      </c>
      <c r="AG604" s="1">
        <f>(Table2[[#This Row],[Close Price]]/Table2[[#This Row],[Current Month Low]])-1</f>
        <v>2.1232817498054946E-2</v>
      </c>
      <c r="AH604" s="1">
        <f>(Table2[[#This Row],[Current Month High]]/Table2[[#This Row],[Close Price]])-1</f>
        <v>3.8535123512181801E-2</v>
      </c>
      <c r="AI604">
        <v>8.9548448267104508</v>
      </c>
      <c r="AJ604">
        <v>33.0068008827635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3214</v>
      </c>
      <c r="AN604">
        <v>-0.22</v>
      </c>
      <c r="AO604" t="s">
        <v>3214</v>
      </c>
      <c r="AP604">
        <v>-2.4302323858046999E-2</v>
      </c>
      <c r="AQ604">
        <f>(Table2[[#This Row],[Sharpe Ratio]]-AVERAGE(Table2[Sharpe Ratio]))/_xlfn.STDEV.P(Table2[Sharpe Ratio])</f>
        <v>-0.95957911117327555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430</v>
      </c>
      <c r="AT604">
        <f>_xlfn.RANK.AVG(Table2[[#This Row],[6M Return vs Nifty Z-Score]],Table2[6M Return vs Nifty Z-Score])</f>
        <v>600</v>
      </c>
      <c r="AU604">
        <f>_xlfn.RANK.AVG(Table2[[#This Row],[Sharpe Ratio Z-Score]],Table2[Sharpe Ratio Z-Score])</f>
        <v>608</v>
      </c>
      <c r="AV604">
        <f>(Table2[[#This Row],[Rank 1Y]]+Table2[[#This Row],[Rank 6M]]+Table2[[#This Row],[Rank Sharpe]])/3</f>
        <v>546</v>
      </c>
    </row>
    <row r="605" spans="1:48" x14ac:dyDescent="0.3">
      <c r="A605" t="s">
        <v>1455</v>
      </c>
      <c r="B605" t="s">
        <v>1456</v>
      </c>
      <c r="C605" t="s">
        <v>3179</v>
      </c>
      <c r="D605" t="s">
        <v>465</v>
      </c>
      <c r="E605">
        <v>7482.4046433599997</v>
      </c>
      <c r="F605">
        <v>1385.4</v>
      </c>
      <c r="G605">
        <v>-22.4003719412908</v>
      </c>
      <c r="H605">
        <f>(Table2[[#This Row],[1Y Return vs Nifty]]-AVERAGE(Table2[1Y Return vs Nifty]))/_xlfn.STDEV.P(Table2[1Y Return vs Nifty])</f>
        <v>-0.78379501069774571</v>
      </c>
      <c r="I605">
        <v>14.9133047614286</v>
      </c>
      <c r="J605">
        <f>(Table2[[#This Row],[1M Return vs Nifty]]-AVERAGE(Table2[1M Return vs Nifty]))/_xlfn.STDEV.P(Table2[1M Return vs Nifty])</f>
        <v>1.463353518022579</v>
      </c>
      <c r="K605">
        <v>-0.37033471176503702</v>
      </c>
      <c r="L605">
        <f>(Table2[[#This Row],[6M Return vs Nifty]]-AVERAGE(Table2[6M Return vs Nifty]))/_xlfn.STDEV.P(Table2[6M Return vs Nifty])</f>
        <v>-0.34181811212362667</v>
      </c>
      <c r="M605">
        <v>5.6030193873192999</v>
      </c>
      <c r="N605">
        <f>(Table2[[#This Row],[1W Return vs Nifty]]-AVERAGE(Table2[1W Return vs Nifty]))/_xlfn.STDEV.P(Table2[1W Return vs Nifty])</f>
        <v>1.0176315130171614</v>
      </c>
      <c r="O605">
        <v>1275.21</v>
      </c>
      <c r="P605">
        <v>1201.5007843989999</v>
      </c>
      <c r="Q605">
        <v>1144.9171665466899</v>
      </c>
      <c r="R605">
        <v>86.262222979931707</v>
      </c>
      <c r="S605" s="1">
        <f>(Table2[[#This Row],[Close Price]]-Table2[[#This Row],[20D EMA]])/Table2[[#This Row],[20D EMA]]</f>
        <v>8.6409297292210738E-2</v>
      </c>
      <c r="T605" s="1">
        <f>(Table2[[#This Row],[Close Price]]-Table2[[#This Row],[50D EMA]])/Table2[[#This Row],[50D EMA]]</f>
        <v>0.1530579238805807</v>
      </c>
      <c r="U605" s="1">
        <f>(Table2[[#This Row],[Close Price]]-Table2[[#This Row],[200D EMA]])/Table2[[#This Row],[200D EMA]]</f>
        <v>0.21004387084059256</v>
      </c>
      <c r="V605">
        <v>1.55379136221017</v>
      </c>
      <c r="W605">
        <v>1348.75</v>
      </c>
      <c r="X605">
        <v>1407.8</v>
      </c>
      <c r="Y605">
        <v>1348.75</v>
      </c>
      <c r="Z605">
        <v>1407.8</v>
      </c>
      <c r="AA605">
        <v>1112</v>
      </c>
      <c r="AB605">
        <v>1407.8</v>
      </c>
      <c r="AC605" s="1">
        <f>(Table2[[#This Row],[Close Price]]/Table2[[#This Row],[Day Low]])-1</f>
        <v>2.7173308619091729E-2</v>
      </c>
      <c r="AD605" s="1">
        <f>(Table2[[#This Row],[Day High]]/Table2[[#This Row],[Close Price]])-1</f>
        <v>1.6168615562292432E-2</v>
      </c>
      <c r="AE605" s="1">
        <f>(Table2[[#This Row],[Close Price]]/Table2[[#This Row],[Current Week Low]])-1</f>
        <v>2.7173308619091729E-2</v>
      </c>
      <c r="AF605" s="1">
        <f>(Table2[[#This Row],[Current Week High]]/Table2[[#This Row],[Close Price]])-1</f>
        <v>1.6168615562292432E-2</v>
      </c>
      <c r="AG605" s="1">
        <f>(Table2[[#This Row],[Close Price]]/Table2[[#This Row],[Current Month Low]])-1</f>
        <v>0.24586330935251799</v>
      </c>
      <c r="AH605" s="1">
        <f>(Table2[[#This Row],[Current Month High]]/Table2[[#This Row],[Close Price]])-1</f>
        <v>1.6168615562292432E-2</v>
      </c>
      <c r="AI605">
        <v>1.6168615562292401</v>
      </c>
      <c r="AJ605">
        <v>48.441015750562499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0.15</v>
      </c>
      <c r="AM605" t="s">
        <v>3215</v>
      </c>
      <c r="AN605">
        <v>11.88</v>
      </c>
      <c r="AO605" t="s">
        <v>3215</v>
      </c>
      <c r="AP605">
        <v>-3.1757540868624E-2</v>
      </c>
      <c r="AQ605">
        <f>(Table2[[#This Row],[Sharpe Ratio]]-AVERAGE(Table2[Sharpe Ratio]))/_xlfn.STDEV.P(Table2[Sharpe Ratio])</f>
        <v>-1.0455852420083809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0.30978666620998696</v>
      </c>
      <c r="AS605">
        <f>_xlfn.RANK.AVG(Table2[[#This Row],[1Y Return vs Nifty Z-Score]],Table2[1Y Return vs Nifty Z-Score])</f>
        <v>585</v>
      </c>
      <c r="AT605">
        <f>_xlfn.RANK.AVG(Table2[[#This Row],[6M Return vs Nifty Z-Score]],Table2[6M Return vs Nifty Z-Score])</f>
        <v>433</v>
      </c>
      <c r="AU605">
        <f>_xlfn.RANK.AVG(Table2[[#This Row],[Sharpe Ratio Z-Score]],Table2[Sharpe Ratio Z-Score])</f>
        <v>624</v>
      </c>
      <c r="AV605">
        <f>(Table2[[#This Row],[Rank 1Y]]+Table2[[#This Row],[Rank 6M]]+Table2[[#This Row],[Rank Sharpe]])/3</f>
        <v>547.33333333333337</v>
      </c>
    </row>
    <row r="606" spans="1:48" x14ac:dyDescent="0.3">
      <c r="A606" t="s">
        <v>2005</v>
      </c>
      <c r="B606" t="s">
        <v>2006</v>
      </c>
      <c r="C606" t="s">
        <v>3180</v>
      </c>
      <c r="D606" t="s">
        <v>428</v>
      </c>
      <c r="E606">
        <v>3464.540646985</v>
      </c>
      <c r="F606">
        <v>480.85</v>
      </c>
      <c r="G606">
        <v>-7.5486632990664502</v>
      </c>
      <c r="H606">
        <f>(Table2[[#This Row],[1Y Return vs Nifty]]-AVERAGE(Table2[1Y Return vs Nifty]))/_xlfn.STDEV.P(Table2[1Y Return vs Nifty])</f>
        <v>-0.5345114741568987</v>
      </c>
      <c r="I606">
        <v>-1.4894669914107701</v>
      </c>
      <c r="J606">
        <f>(Table2[[#This Row],[1M Return vs Nifty]]-AVERAGE(Table2[1M Return vs Nifty]))/_xlfn.STDEV.P(Table2[1M Return vs Nifty])</f>
        <v>-5.8531499921085722E-2</v>
      </c>
      <c r="K606">
        <v>-2.8081181371363901</v>
      </c>
      <c r="L606">
        <f>(Table2[[#This Row],[6M Return vs Nifty]]-AVERAGE(Table2[6M Return vs Nifty]))/_xlfn.STDEV.P(Table2[6M Return vs Nifty])</f>
        <v>-0.4181231202207526</v>
      </c>
      <c r="M606">
        <v>-1.35725157347796</v>
      </c>
      <c r="N606">
        <f>(Table2[[#This Row],[1W Return vs Nifty]]-AVERAGE(Table2[1W Return vs Nifty]))/_xlfn.STDEV.P(Table2[1W Return vs Nifty])</f>
        <v>-0.34757627331762636</v>
      </c>
      <c r="O606">
        <v>442.26</v>
      </c>
      <c r="P606">
        <v>489.00585281431802</v>
      </c>
      <c r="Q606">
        <v>460.23855729667901</v>
      </c>
      <c r="R606">
        <v>41.202599125010501</v>
      </c>
      <c r="S606" s="1">
        <f>(Table2[[#This Row],[Close Price]]-Table2[[#This Row],[20D EMA]])/Table2[[#This Row],[20D EMA]]</f>
        <v>8.7256365034142885E-2</v>
      </c>
      <c r="T606" s="1">
        <f>(Table2[[#This Row],[Close Price]]-Table2[[#This Row],[50D EMA]])/Table2[[#This Row],[50D EMA]]</f>
        <v>-1.667843598881194E-2</v>
      </c>
      <c r="U606" s="1">
        <f>(Table2[[#This Row],[Close Price]]-Table2[[#This Row],[200D EMA]])/Table2[[#This Row],[200D EMA]]</f>
        <v>4.4784258894750684E-2</v>
      </c>
      <c r="V606">
        <v>0.61811035782455603</v>
      </c>
      <c r="W606">
        <v>480.35</v>
      </c>
      <c r="X606">
        <v>491.7</v>
      </c>
      <c r="Y606">
        <v>477.4</v>
      </c>
      <c r="Z606">
        <v>498.15</v>
      </c>
      <c r="AA606">
        <v>477.4</v>
      </c>
      <c r="AB606">
        <v>498.15</v>
      </c>
      <c r="AC606" s="1">
        <f>(Table2[[#This Row],[Close Price]]/Table2[[#This Row],[Day Low]])-1</f>
        <v>1.040907671489455E-3</v>
      </c>
      <c r="AD606" s="1">
        <f>(Table2[[#This Row],[Day High]]/Table2[[#This Row],[Close Price]])-1</f>
        <v>2.2564209212852182E-2</v>
      </c>
      <c r="AE606" s="1">
        <f>(Table2[[#This Row],[Close Price]]/Table2[[#This Row],[Current Week Low]])-1</f>
        <v>7.226644323418574E-3</v>
      </c>
      <c r="AF606" s="1">
        <f>(Table2[[#This Row],[Current Week High]]/Table2[[#This Row],[Close Price]])-1</f>
        <v>3.5977955703441644E-2</v>
      </c>
      <c r="AG606" s="1">
        <f>(Table2[[#This Row],[Close Price]]/Table2[[#This Row],[Current Month Low]])-1</f>
        <v>7.226644323418574E-3</v>
      </c>
      <c r="AH606" s="1">
        <f>(Table2[[#This Row],[Current Month High]]/Table2[[#This Row],[Close Price]])-1</f>
        <v>3.5977955703441644E-2</v>
      </c>
      <c r="AI606">
        <v>15.3582198190703</v>
      </c>
      <c r="AJ606">
        <v>38.1554374371498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-0.14000000000000001</v>
      </c>
      <c r="AM606" t="s">
        <v>3214</v>
      </c>
      <c r="AN606">
        <v>2.13</v>
      </c>
      <c r="AO606" t="s">
        <v>3215</v>
      </c>
      <c r="AP606">
        <v>-8.9596234748063996E-2</v>
      </c>
      <c r="AQ606">
        <f>(Table2[[#This Row],[Sharpe Ratio]]-AVERAGE(Table2[Sharpe Ratio]))/_xlfn.STDEV.P(Table2[Sharpe Ratio])</f>
        <v>-1.7128337293521085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482</v>
      </c>
      <c r="AT606">
        <f>_xlfn.RANK.AVG(Table2[[#This Row],[6M Return vs Nifty Z-Score]],Table2[6M Return vs Nifty Z-Score])</f>
        <v>460</v>
      </c>
      <c r="AU606">
        <f>_xlfn.RANK.AVG(Table2[[#This Row],[Sharpe Ratio Z-Score]],Table2[Sharpe Ratio Z-Score])</f>
        <v>702</v>
      </c>
      <c r="AV606">
        <f>(Table2[[#This Row],[Rank 1Y]]+Table2[[#This Row],[Rank 6M]]+Table2[[#This Row],[Rank Sharpe]])/3</f>
        <v>548</v>
      </c>
    </row>
    <row r="607" spans="1:48" x14ac:dyDescent="0.3">
      <c r="A607" t="s">
        <v>22</v>
      </c>
      <c r="B607" t="s">
        <v>23</v>
      </c>
      <c r="C607" t="s">
        <v>3169</v>
      </c>
      <c r="D607" t="s">
        <v>24</v>
      </c>
      <c r="E607">
        <v>1321686.87075612</v>
      </c>
      <c r="F607">
        <v>1732.05</v>
      </c>
      <c r="G607">
        <v>-16.577564031693999</v>
      </c>
      <c r="H607">
        <f>(Table2[[#This Row],[1Y Return vs Nifty]]-AVERAGE(Table2[1Y Return vs Nifty]))/_xlfn.STDEV.P(Table2[1Y Return vs Nifty])</f>
        <v>-0.68606011814972501</v>
      </c>
      <c r="I607">
        <v>3.8432202635450698</v>
      </c>
      <c r="J607">
        <f>(Table2[[#This Row],[1M Return vs Nifty]]-AVERAGE(Table2[1M Return vs Nifty]))/_xlfn.STDEV.P(Table2[1M Return vs Nifty])</f>
        <v>0.43624688028112374</v>
      </c>
      <c r="K607">
        <v>2.1821961069586799</v>
      </c>
      <c r="L607">
        <f>(Table2[[#This Row],[6M Return vs Nifty]]-AVERAGE(Table2[6M Return vs Nifty]))/_xlfn.STDEV.P(Table2[6M Return vs Nifty])</f>
        <v>-0.26192139826308064</v>
      </c>
      <c r="M607">
        <v>0.90961308908455596</v>
      </c>
      <c r="N607">
        <f>(Table2[[#This Row],[1W Return vs Nifty]]-AVERAGE(Table2[1W Return vs Nifty]))/_xlfn.STDEV.P(Table2[1W Return vs Nifty])</f>
        <v>9.7053153514779944E-2</v>
      </c>
      <c r="O607">
        <v>1708.61</v>
      </c>
      <c r="P607">
        <v>1667.5261295338701</v>
      </c>
      <c r="Q607">
        <v>1595.58165196753</v>
      </c>
      <c r="R607">
        <v>54.144609400533099</v>
      </c>
      <c r="S607" s="1">
        <f>(Table2[[#This Row],[Close Price]]-Table2[[#This Row],[20D EMA]])/Table2[[#This Row],[20D EMA]]</f>
        <v>1.3718753840841419E-2</v>
      </c>
      <c r="T607" s="1">
        <f>(Table2[[#This Row],[Close Price]]-Table2[[#This Row],[50D EMA]])/Table2[[#This Row],[50D EMA]]</f>
        <v>3.869436845596326E-2</v>
      </c>
      <c r="U607" s="1">
        <f>(Table2[[#This Row],[Close Price]]-Table2[[#This Row],[200D EMA]])/Table2[[#This Row],[200D EMA]]</f>
        <v>8.5528902807442853E-2</v>
      </c>
      <c r="V607">
        <v>0.73511717400790799</v>
      </c>
      <c r="W607">
        <v>1724.4</v>
      </c>
      <c r="X607">
        <v>1751.45</v>
      </c>
      <c r="Y607">
        <v>1724.4</v>
      </c>
      <c r="Z607">
        <v>1751.45</v>
      </c>
      <c r="AA607">
        <v>1623.2</v>
      </c>
      <c r="AB607">
        <v>1788</v>
      </c>
      <c r="AC607" s="1">
        <f>(Table2[[#This Row],[Close Price]]/Table2[[#This Row],[Day Low]])-1</f>
        <v>4.436325678496722E-3</v>
      </c>
      <c r="AD607" s="1">
        <f>(Table2[[#This Row],[Day High]]/Table2[[#This Row],[Close Price]])-1</f>
        <v>1.1200600444559949E-2</v>
      </c>
      <c r="AE607" s="1">
        <f>(Table2[[#This Row],[Close Price]]/Table2[[#This Row],[Current Week Low]])-1</f>
        <v>4.436325678496722E-3</v>
      </c>
      <c r="AF607" s="1">
        <f>(Table2[[#This Row],[Current Week High]]/Table2[[#This Row],[Close Price]])-1</f>
        <v>1.1200600444559949E-2</v>
      </c>
      <c r="AG607" s="1">
        <f>(Table2[[#This Row],[Close Price]]/Table2[[#This Row],[Current Month Low]])-1</f>
        <v>6.7058896007885505E-2</v>
      </c>
      <c r="AH607" s="1">
        <f>(Table2[[#This Row],[Current Month High]]/Table2[[#This Row],[Close Price]])-1</f>
        <v>3.2302762622326231E-2</v>
      </c>
      <c r="AI607">
        <v>3.5766865852602399</v>
      </c>
      <c r="AJ607">
        <v>27.025044919511501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0.05</v>
      </c>
      <c r="AM607" t="s">
        <v>3215</v>
      </c>
      <c r="AN607">
        <v>3.93</v>
      </c>
      <c r="AO607" t="s">
        <v>3215</v>
      </c>
      <c r="AP607">
        <v>-7.3575625613126E-2</v>
      </c>
      <c r="AQ607">
        <f>(Table2[[#This Row],[Sharpe Ratio]]-AVERAGE(Table2[Sharpe Ratio]))/_xlfn.STDEV.P(Table2[Sharpe Ratio])</f>
        <v>-1.5280140784468801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-1.9426955610637822</v>
      </c>
      <c r="AS607">
        <f>_xlfn.RANK.AVG(Table2[[#This Row],[1Y Return vs Nifty Z-Score]],Table2[1Y Return vs Nifty Z-Score])</f>
        <v>552</v>
      </c>
      <c r="AT607">
        <f>_xlfn.RANK.AVG(Table2[[#This Row],[6M Return vs Nifty Z-Score]],Table2[6M Return vs Nifty Z-Score])</f>
        <v>406</v>
      </c>
      <c r="AU607">
        <f>_xlfn.RANK.AVG(Table2[[#This Row],[Sharpe Ratio Z-Score]],Table2[Sharpe Ratio Z-Score])</f>
        <v>687</v>
      </c>
      <c r="AV607">
        <f>(Table2[[#This Row],[Rank 1Y]]+Table2[[#This Row],[Rank 6M]]+Table2[[#This Row],[Rank Sharpe]])/3</f>
        <v>548.33333333333337</v>
      </c>
    </row>
    <row r="608" spans="1:48" x14ac:dyDescent="0.3">
      <c r="A608" t="s">
        <v>248</v>
      </c>
      <c r="B608" t="s">
        <v>249</v>
      </c>
      <c r="C608" t="s">
        <v>3171</v>
      </c>
      <c r="D608" t="s">
        <v>195</v>
      </c>
      <c r="E608">
        <v>110804.90754012</v>
      </c>
      <c r="F608">
        <v>625.20000000000005</v>
      </c>
      <c r="G608">
        <v>-18.497656931973101</v>
      </c>
      <c r="H608">
        <f>(Table2[[#This Row],[1Y Return vs Nifty]]-AVERAGE(Table2[1Y Return vs Nifty]))/_xlfn.STDEV.P(Table2[1Y Return vs Nifty])</f>
        <v>-0.71828856810111441</v>
      </c>
      <c r="I608">
        <v>-3.6724915214947198</v>
      </c>
      <c r="J608">
        <f>(Table2[[#This Row],[1M Return vs Nifty]]-AVERAGE(Table2[1M Return vs Nifty]))/_xlfn.STDEV.P(Table2[1M Return vs Nifty])</f>
        <v>-0.26107728768181399</v>
      </c>
      <c r="K608">
        <v>2.5474817300395798</v>
      </c>
      <c r="L608">
        <f>(Table2[[#This Row],[6M Return vs Nifty]]-AVERAGE(Table2[6M Return vs Nifty]))/_xlfn.STDEV.P(Table2[6M Return vs Nifty])</f>
        <v>-0.250487600602115</v>
      </c>
      <c r="M608">
        <v>-4.6103293499943998</v>
      </c>
      <c r="N608">
        <f>(Table2[[#This Row],[1W Return vs Nifty]]-AVERAGE(Table2[1W Return vs Nifty]))/_xlfn.STDEV.P(Table2[1W Return vs Nifty])</f>
        <v>-0.98564440817428944</v>
      </c>
      <c r="O608">
        <v>645.61</v>
      </c>
      <c r="P608">
        <v>637.55587148239999</v>
      </c>
      <c r="Q608">
        <v>591.79482156422705</v>
      </c>
      <c r="R608">
        <v>29.6419418757812</v>
      </c>
      <c r="S608" s="1">
        <f>(Table2[[#This Row],[Close Price]]-Table2[[#This Row],[20D EMA]])/Table2[[#This Row],[20D EMA]]</f>
        <v>-3.1613512801846266E-2</v>
      </c>
      <c r="T608" s="1">
        <f>(Table2[[#This Row],[Close Price]]-Table2[[#This Row],[50D EMA]])/Table2[[#This Row],[50D EMA]]</f>
        <v>-1.9380060689694452E-2</v>
      </c>
      <c r="U608" s="1">
        <f>(Table2[[#This Row],[Close Price]]-Table2[[#This Row],[200D EMA]])/Table2[[#This Row],[200D EMA]]</f>
        <v>5.6447230050909722E-2</v>
      </c>
      <c r="V608">
        <v>0.93981987180409898</v>
      </c>
      <c r="W608">
        <v>623.35</v>
      </c>
      <c r="X608">
        <v>635.79999999999995</v>
      </c>
      <c r="Y608">
        <v>623.35</v>
      </c>
      <c r="Z608">
        <v>635.79999999999995</v>
      </c>
      <c r="AA608">
        <v>620.6</v>
      </c>
      <c r="AB608">
        <v>672</v>
      </c>
      <c r="AC608" s="1">
        <f>(Table2[[#This Row],[Close Price]]/Table2[[#This Row],[Day Low]])-1</f>
        <v>2.9678350846233936E-3</v>
      </c>
      <c r="AD608" s="1">
        <f>(Table2[[#This Row],[Day High]]/Table2[[#This Row],[Close Price]])-1</f>
        <v>1.6954574536148348E-2</v>
      </c>
      <c r="AE608" s="1">
        <f>(Table2[[#This Row],[Close Price]]/Table2[[#This Row],[Current Week Low]])-1</f>
        <v>2.9678350846233936E-3</v>
      </c>
      <c r="AF608" s="1">
        <f>(Table2[[#This Row],[Current Week High]]/Table2[[#This Row],[Close Price]])-1</f>
        <v>1.6954574536148348E-2</v>
      </c>
      <c r="AG608" s="1">
        <f>(Table2[[#This Row],[Close Price]]/Table2[[#This Row],[Current Month Low]])-1</f>
        <v>7.4121817595875772E-3</v>
      </c>
      <c r="AH608" s="1">
        <f>(Table2[[#This Row],[Current Month High]]/Table2[[#This Row],[Close Price]])-1</f>
        <v>7.4856046065258974E-2</v>
      </c>
      <c r="AI608">
        <v>7.4856046065258903</v>
      </c>
      <c r="AJ608">
        <v>27.8004905968928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-0.1</v>
      </c>
      <c r="AM608" t="s">
        <v>3214</v>
      </c>
      <c r="AN608">
        <v>-5.95</v>
      </c>
      <c r="AO608" t="s">
        <v>3214</v>
      </c>
      <c r="AP608">
        <v>-7.1410128613088E-2</v>
      </c>
      <c r="AQ608">
        <f>(Table2[[#This Row],[Sharpe Ratio]]-AVERAGE(Table2[Sharpe Ratio]))/_xlfn.STDEV.P(Table2[Sharpe Ratio])</f>
        <v>-1.5030321070241752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-3.7185299715835081</v>
      </c>
      <c r="AS608">
        <f>_xlfn.RANK.AVG(Table2[[#This Row],[1Y Return vs Nifty Z-Score]],Table2[1Y Return vs Nifty Z-Score])</f>
        <v>561</v>
      </c>
      <c r="AT608">
        <f>_xlfn.RANK.AVG(Table2[[#This Row],[6M Return vs Nifty Z-Score]],Table2[6M Return vs Nifty Z-Score])</f>
        <v>400</v>
      </c>
      <c r="AU608">
        <f>_xlfn.RANK.AVG(Table2[[#This Row],[Sharpe Ratio Z-Score]],Table2[Sharpe Ratio Z-Score])</f>
        <v>684</v>
      </c>
      <c r="AV608">
        <f>(Table2[[#This Row],[Rank 1Y]]+Table2[[#This Row],[Rank 6M]]+Table2[[#This Row],[Rank Sharpe]])/3</f>
        <v>548.33333333333337</v>
      </c>
    </row>
    <row r="609" spans="1:48" x14ac:dyDescent="0.3">
      <c r="A609" t="s">
        <v>1366</v>
      </c>
      <c r="B609" t="s">
        <v>1367</v>
      </c>
      <c r="C609" t="s">
        <v>3182</v>
      </c>
      <c r="D609" t="s">
        <v>132</v>
      </c>
      <c r="E609">
        <v>8317.0836751799998</v>
      </c>
      <c r="F609">
        <v>535.85</v>
      </c>
      <c r="G609">
        <v>-33.808665180735403</v>
      </c>
      <c r="H609">
        <f>(Table2[[#This Row],[1Y Return vs Nifty]]-AVERAGE(Table2[1Y Return vs Nifty]))/_xlfn.STDEV.P(Table2[1Y Return vs Nifty])</f>
        <v>-0.97528137453189734</v>
      </c>
      <c r="I609">
        <v>-9.3667361522669701</v>
      </c>
      <c r="J609">
        <f>(Table2[[#This Row],[1M Return vs Nifty]]-AVERAGE(Table2[1M Return vs Nifty]))/_xlfn.STDEV.P(Table2[1M Return vs Nifty])</f>
        <v>-0.78940175153825543</v>
      </c>
      <c r="K609">
        <v>-29.204722548341199</v>
      </c>
      <c r="L609">
        <f>(Table2[[#This Row],[6M Return vs Nifty]]-AVERAGE(Table2[6M Return vs Nifty]))/_xlfn.STDEV.P(Table2[6M Return vs Nifty])</f>
        <v>-1.2443626837401358</v>
      </c>
      <c r="M609">
        <v>1.29297240641345</v>
      </c>
      <c r="N609">
        <f>(Table2[[#This Row],[1W Return vs Nifty]]-AVERAGE(Table2[1W Return vs Nifty]))/_xlfn.STDEV.P(Table2[1W Return vs Nifty])</f>
        <v>0.17224636480341723</v>
      </c>
      <c r="O609">
        <v>552.32000000000005</v>
      </c>
      <c r="P609">
        <v>567.20232481426899</v>
      </c>
      <c r="Q609">
        <v>570.22455161652601</v>
      </c>
      <c r="R609">
        <v>39.861786213704903</v>
      </c>
      <c r="S609" s="1">
        <f>(Table2[[#This Row],[Close Price]]-Table2[[#This Row],[20D EMA]])/Table2[[#This Row],[20D EMA]]</f>
        <v>-2.981966975666285E-2</v>
      </c>
      <c r="T609" s="1">
        <f>(Table2[[#This Row],[Close Price]]-Table2[[#This Row],[50D EMA]])/Table2[[#This Row],[50D EMA]]</f>
        <v>-5.5275381363317437E-2</v>
      </c>
      <c r="U609" s="1">
        <f>(Table2[[#This Row],[Close Price]]-Table2[[#This Row],[200D EMA]])/Table2[[#This Row],[200D EMA]]</f>
        <v>-6.0282482609838157E-2</v>
      </c>
      <c r="V609">
        <v>1.2985385858073499</v>
      </c>
      <c r="W609">
        <v>532.6</v>
      </c>
      <c r="X609">
        <v>549.4</v>
      </c>
      <c r="Y609">
        <v>532.6</v>
      </c>
      <c r="Z609">
        <v>549.4</v>
      </c>
      <c r="AA609">
        <v>528</v>
      </c>
      <c r="AB609">
        <v>579</v>
      </c>
      <c r="AC609" s="1">
        <f>(Table2[[#This Row],[Close Price]]/Table2[[#This Row],[Day Low]])-1</f>
        <v>6.1021404431091941E-3</v>
      </c>
      <c r="AD609" s="1">
        <f>(Table2[[#This Row],[Day High]]/Table2[[#This Row],[Close Price]])-1</f>
        <v>2.5286927311747531E-2</v>
      </c>
      <c r="AE609" s="1">
        <f>(Table2[[#This Row],[Close Price]]/Table2[[#This Row],[Current Week Low]])-1</f>
        <v>6.1021404431091941E-3</v>
      </c>
      <c r="AF609" s="1">
        <f>(Table2[[#This Row],[Current Week High]]/Table2[[#This Row],[Close Price]])-1</f>
        <v>2.5286927311747531E-2</v>
      </c>
      <c r="AG609" s="1">
        <f>(Table2[[#This Row],[Close Price]]/Table2[[#This Row],[Current Month Low]])-1</f>
        <v>1.4867424242424265E-2</v>
      </c>
      <c r="AH609" s="1">
        <f>(Table2[[#This Row],[Current Month High]]/Table2[[#This Row],[Close Price]])-1</f>
        <v>8.0526266679108005E-2</v>
      </c>
      <c r="AI609">
        <v>26.677241765419399</v>
      </c>
      <c r="AJ609">
        <v>12.810526315789399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</v>
      </c>
      <c r="AM609" t="s">
        <v>3214</v>
      </c>
      <c r="AN609">
        <v>-1.1399999999999999</v>
      </c>
      <c r="AO609" t="s">
        <v>3214</v>
      </c>
      <c r="AP609">
        <v>7.0894742364881996E-2</v>
      </c>
      <c r="AQ609">
        <f>(Table2[[#This Row],[Sharpe Ratio]]-AVERAGE(Table2[Sharpe Ratio]))/_xlfn.STDEV.P(Table2[Sharpe Ratio])</f>
        <v>0.13864932685494927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650</v>
      </c>
      <c r="AT609">
        <f>_xlfn.RANK.AVG(Table2[[#This Row],[6M Return vs Nifty Z-Score]],Table2[6M Return vs Nifty Z-Score])</f>
        <v>691</v>
      </c>
      <c r="AU609">
        <f>_xlfn.RANK.AVG(Table2[[#This Row],[Sharpe Ratio Z-Score]],Table2[Sharpe Ratio Z-Score])</f>
        <v>307</v>
      </c>
      <c r="AV609">
        <f>(Table2[[#This Row],[Rank 1Y]]+Table2[[#This Row],[Rank 6M]]+Table2[[#This Row],[Rank Sharpe]])/3</f>
        <v>549.33333333333337</v>
      </c>
    </row>
    <row r="610" spans="1:48" x14ac:dyDescent="0.3">
      <c r="A610" t="s">
        <v>754</v>
      </c>
      <c r="B610" t="s">
        <v>755</v>
      </c>
      <c r="C610" t="s">
        <v>3169</v>
      </c>
      <c r="D610" t="s">
        <v>51</v>
      </c>
      <c r="E610">
        <v>22820.469159374999</v>
      </c>
      <c r="F610">
        <v>780.25</v>
      </c>
      <c r="G610">
        <v>-22.045230328925602</v>
      </c>
      <c r="H610">
        <f>(Table2[[#This Row],[1Y Return vs Nifty]]-AVERAGE(Table2[1Y Return vs Nifty]))/_xlfn.STDEV.P(Table2[1Y Return vs Nifty])</f>
        <v>-0.77783401595728086</v>
      </c>
      <c r="I610">
        <v>6.0319473646121304</v>
      </c>
      <c r="J610">
        <f>(Table2[[#This Row],[1M Return vs Nifty]]-AVERAGE(Table2[1M Return vs Nifty]))/_xlfn.STDEV.P(Table2[1M Return vs Nifty])</f>
        <v>0.63932176504287896</v>
      </c>
      <c r="K610">
        <v>-9.9723750545376895</v>
      </c>
      <c r="L610">
        <f>(Table2[[#This Row],[6M Return vs Nifty]]-AVERAGE(Table2[6M Return vs Nifty]))/_xlfn.STDEV.P(Table2[6M Return vs Nifty])</f>
        <v>-0.64237137640410147</v>
      </c>
      <c r="M610">
        <v>-0.97472575322420496</v>
      </c>
      <c r="N610">
        <f>(Table2[[#This Row],[1W Return vs Nifty]]-AVERAGE(Table2[1W Return vs Nifty]))/_xlfn.STDEV.P(Table2[1W Return vs Nifty])</f>
        <v>-0.2725465465690704</v>
      </c>
      <c r="O610">
        <v>772.77</v>
      </c>
      <c r="P610">
        <v>761.29914048136095</v>
      </c>
      <c r="Q610">
        <v>739.60866154047199</v>
      </c>
      <c r="R610">
        <v>50.6348031509864</v>
      </c>
      <c r="S610" s="1">
        <f>(Table2[[#This Row],[Close Price]]-Table2[[#This Row],[20D EMA]])/Table2[[#This Row],[20D EMA]]</f>
        <v>9.6794647825355785E-3</v>
      </c>
      <c r="T610" s="1">
        <f>(Table2[[#This Row],[Close Price]]-Table2[[#This Row],[50D EMA]])/Table2[[#This Row],[50D EMA]]</f>
        <v>2.4892789852168536E-2</v>
      </c>
      <c r="U610" s="1">
        <f>(Table2[[#This Row],[Close Price]]-Table2[[#This Row],[200D EMA]])/Table2[[#This Row],[200D EMA]]</f>
        <v>5.4949787060199387E-2</v>
      </c>
      <c r="V610">
        <v>3.9688407963997601</v>
      </c>
      <c r="W610">
        <v>777</v>
      </c>
      <c r="X610">
        <v>805.2</v>
      </c>
      <c r="Y610">
        <v>777</v>
      </c>
      <c r="Z610">
        <v>805.2</v>
      </c>
      <c r="AA610">
        <v>732.05</v>
      </c>
      <c r="AB610">
        <v>848</v>
      </c>
      <c r="AC610" s="1">
        <f>(Table2[[#This Row],[Close Price]]/Table2[[#This Row],[Day Low]])-1</f>
        <v>4.1827541827541559E-3</v>
      </c>
      <c r="AD610" s="1">
        <f>(Table2[[#This Row],[Day High]]/Table2[[#This Row],[Close Price]])-1</f>
        <v>3.1976930471002918E-2</v>
      </c>
      <c r="AE610" s="1">
        <f>(Table2[[#This Row],[Close Price]]/Table2[[#This Row],[Current Week Low]])-1</f>
        <v>4.1827541827541559E-3</v>
      </c>
      <c r="AF610" s="1">
        <f>(Table2[[#This Row],[Current Week High]]/Table2[[#This Row],[Close Price]])-1</f>
        <v>3.1976930471002918E-2</v>
      </c>
      <c r="AG610" s="1">
        <f>(Table2[[#This Row],[Close Price]]/Table2[[#This Row],[Current Month Low]])-1</f>
        <v>6.584249709719292E-2</v>
      </c>
      <c r="AH610" s="1">
        <f>(Table2[[#This Row],[Current Month High]]/Table2[[#This Row],[Close Price]])-1</f>
        <v>8.6831143864146032E-2</v>
      </c>
      <c r="AI610">
        <v>10.5735341236783</v>
      </c>
      <c r="AJ610">
        <v>30.030830764103001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-0.09</v>
      </c>
      <c r="AM610" t="s">
        <v>3214</v>
      </c>
      <c r="AN610">
        <v>5.01</v>
      </c>
      <c r="AO610" t="s">
        <v>3215</v>
      </c>
      <c r="AQ610">
        <f>(Table2[[#This Row],[Sharpe Ratio]]-AVERAGE(Table2[Sharpe Ratio]))/_xlfn.STDEV.P(Table2[Sharpe Ratio])</f>
        <v>-0.67921854723973452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-1.7326487211273081</v>
      </c>
      <c r="AS610">
        <f>_xlfn.RANK.AVG(Table2[[#This Row],[1Y Return vs Nifty Z-Score]],Table2[1Y Return vs Nifty Z-Score])</f>
        <v>583</v>
      </c>
      <c r="AT610">
        <f>_xlfn.RANK.AVG(Table2[[#This Row],[6M Return vs Nifty Z-Score]],Table2[6M Return vs Nifty Z-Score])</f>
        <v>538</v>
      </c>
      <c r="AU610">
        <f>_xlfn.RANK.AVG(Table2[[#This Row],[Sharpe Ratio Z-Score]],Table2[Sharpe Ratio Z-Score])</f>
        <v>527.5</v>
      </c>
      <c r="AV610">
        <f>(Table2[[#This Row],[Rank 1Y]]+Table2[[#This Row],[Rank 6M]]+Table2[[#This Row],[Rank Sharpe]])/3</f>
        <v>549.5</v>
      </c>
    </row>
    <row r="611" spans="1:48" x14ac:dyDescent="0.3">
      <c r="A611" t="s">
        <v>681</v>
      </c>
      <c r="B611" t="s">
        <v>682</v>
      </c>
      <c r="C611" t="s">
        <v>3173</v>
      </c>
      <c r="D611" t="s">
        <v>276</v>
      </c>
      <c r="E611">
        <v>27460.312546410001</v>
      </c>
      <c r="F611">
        <v>1022.55</v>
      </c>
      <c r="G611">
        <v>5.4105701511466799</v>
      </c>
      <c r="H611">
        <f>(Table2[[#This Row],[1Y Return vs Nifty]]-AVERAGE(Table2[1Y Return vs Nifty]))/_xlfn.STDEV.P(Table2[1Y Return vs Nifty])</f>
        <v>-0.31699282878413754</v>
      </c>
      <c r="I611">
        <v>-10.8393542481064</v>
      </c>
      <c r="J611">
        <f>(Table2[[#This Row],[1M Return vs Nifty]]-AVERAGE(Table2[1M Return vs Nifty]))/_xlfn.STDEV.P(Table2[1M Return vs Nifty])</f>
        <v>-0.92603447745683709</v>
      </c>
      <c r="K611">
        <v>-38.793003475438702</v>
      </c>
      <c r="L611">
        <f>(Table2[[#This Row],[6M Return vs Nifty]]-AVERAGE(Table2[6M Return vs Nifty]))/_xlfn.STDEV.P(Table2[6M Return vs Nifty])</f>
        <v>-1.5444852648378566</v>
      </c>
      <c r="M611">
        <v>-7.7579975103929097</v>
      </c>
      <c r="N611">
        <f>(Table2[[#This Row],[1W Return vs Nifty]]-AVERAGE(Table2[1W Return vs Nifty]))/_xlfn.STDEV.P(Table2[1W Return vs Nifty])</f>
        <v>-1.6030371944002324</v>
      </c>
      <c r="O611">
        <v>1092.52</v>
      </c>
      <c r="P611">
        <v>1131.7578376629499</v>
      </c>
      <c r="Q611">
        <v>1131.07671525759</v>
      </c>
      <c r="R611">
        <v>17.802154275985899</v>
      </c>
      <c r="S611" s="1">
        <f>(Table2[[#This Row],[Close Price]]-Table2[[#This Row],[20D EMA]])/Table2[[#This Row],[20D EMA]]</f>
        <v>-6.4044594149306217E-2</v>
      </c>
      <c r="T611" s="1">
        <f>(Table2[[#This Row],[Close Price]]-Table2[[#This Row],[50D EMA]])/Table2[[#This Row],[50D EMA]]</f>
        <v>-9.6493997239251506E-2</v>
      </c>
      <c r="U611" s="1">
        <f>(Table2[[#This Row],[Close Price]]-Table2[[#This Row],[200D EMA]])/Table2[[#This Row],[200D EMA]]</f>
        <v>-9.5949915504072836E-2</v>
      </c>
      <c r="V611">
        <v>1.3415941769061499</v>
      </c>
      <c r="W611">
        <v>1015</v>
      </c>
      <c r="X611">
        <v>1058.3</v>
      </c>
      <c r="Y611">
        <v>1015</v>
      </c>
      <c r="Z611">
        <v>1058.3</v>
      </c>
      <c r="AA611">
        <v>1015</v>
      </c>
      <c r="AB611">
        <v>1199</v>
      </c>
      <c r="AC611" s="1">
        <f>(Table2[[#This Row],[Close Price]]/Table2[[#This Row],[Day Low]])-1</f>
        <v>7.4384236453202135E-3</v>
      </c>
      <c r="AD611" s="1">
        <f>(Table2[[#This Row],[Day High]]/Table2[[#This Row],[Close Price]])-1</f>
        <v>3.4961615568920745E-2</v>
      </c>
      <c r="AE611" s="1">
        <f>(Table2[[#This Row],[Close Price]]/Table2[[#This Row],[Current Week Low]])-1</f>
        <v>7.4384236453202135E-3</v>
      </c>
      <c r="AF611" s="1">
        <f>(Table2[[#This Row],[Current Week High]]/Table2[[#This Row],[Close Price]])-1</f>
        <v>3.4961615568920745E-2</v>
      </c>
      <c r="AG611" s="1">
        <f>(Table2[[#This Row],[Close Price]]/Table2[[#This Row],[Current Month Low]])-1</f>
        <v>7.4384236453202135E-3</v>
      </c>
      <c r="AH611" s="1">
        <f>(Table2[[#This Row],[Current Month High]]/Table2[[#This Row],[Close Price]])-1</f>
        <v>0.17255879908072957</v>
      </c>
      <c r="AI611">
        <v>48.051440027382498</v>
      </c>
      <c r="AJ611">
        <v>44.427966101694899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-0.27</v>
      </c>
      <c r="AM611" t="s">
        <v>3214</v>
      </c>
      <c r="AN611">
        <v>-8.59</v>
      </c>
      <c r="AO611" t="s">
        <v>3214</v>
      </c>
      <c r="AQ611">
        <f>(Table2[[#This Row],[Sharpe Ratio]]-AVERAGE(Table2[Sharpe Ratio]))/_xlfn.STDEV.P(Table2[Sharpe Ratio])</f>
        <v>-0.67921854723973452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400</v>
      </c>
      <c r="AT611">
        <f>_xlfn.RANK.AVG(Table2[[#This Row],[6M Return vs Nifty Z-Score]],Table2[6M Return vs Nifty Z-Score])</f>
        <v>723</v>
      </c>
      <c r="AU611">
        <f>_xlfn.RANK.AVG(Table2[[#This Row],[Sharpe Ratio Z-Score]],Table2[Sharpe Ratio Z-Score])</f>
        <v>527.5</v>
      </c>
      <c r="AV611">
        <f>(Table2[[#This Row],[Rank 1Y]]+Table2[[#This Row],[Rank 6M]]+Table2[[#This Row],[Rank Sharpe]])/3</f>
        <v>550.16666666666663</v>
      </c>
    </row>
    <row r="612" spans="1:48" x14ac:dyDescent="0.3">
      <c r="A612" t="s">
        <v>1139</v>
      </c>
      <c r="B612" t="s">
        <v>1140</v>
      </c>
      <c r="C612" t="s">
        <v>3172</v>
      </c>
      <c r="D612" t="s">
        <v>46</v>
      </c>
      <c r="E612">
        <v>11449.34293395</v>
      </c>
      <c r="F612">
        <v>446.3</v>
      </c>
      <c r="G612">
        <v>-12.3543419616768</v>
      </c>
      <c r="H612">
        <f>(Table2[[#This Row],[1Y Return vs Nifty]]-AVERAGE(Table2[1Y Return vs Nifty]))/_xlfn.STDEV.P(Table2[1Y Return vs Nifty])</f>
        <v>-0.61517401618175849</v>
      </c>
      <c r="I612">
        <v>-7.2015475569021801</v>
      </c>
      <c r="J612">
        <f>(Table2[[#This Row],[1M Return vs Nifty]]-AVERAGE(Table2[1M Return vs Nifty]))/_xlfn.STDEV.P(Table2[1M Return vs Nifty])</f>
        <v>-0.58851082078822792</v>
      </c>
      <c r="K612">
        <v>-12.6871720380655</v>
      </c>
      <c r="L612">
        <f>(Table2[[#This Row],[6M Return vs Nifty]]-AVERAGE(Table2[6M Return vs Nifty]))/_xlfn.STDEV.P(Table2[6M Return vs Nifty])</f>
        <v>-0.72734718010109578</v>
      </c>
      <c r="M612">
        <v>-0.38596566364080398</v>
      </c>
      <c r="N612">
        <f>(Table2[[#This Row],[1W Return vs Nifty]]-AVERAGE(Table2[1W Return vs Nifty]))/_xlfn.STDEV.P(Table2[1W Return vs Nifty])</f>
        <v>-0.15706543051631866</v>
      </c>
      <c r="O612">
        <v>446.48</v>
      </c>
      <c r="P612">
        <v>459.49094663921602</v>
      </c>
      <c r="Q612">
        <v>441.34979336041903</v>
      </c>
      <c r="R612">
        <v>54.106288105269599</v>
      </c>
      <c r="S612" s="1">
        <f>(Table2[[#This Row],[Close Price]]-Table2[[#This Row],[20D EMA]])/Table2[[#This Row],[20D EMA]]</f>
        <v>-4.0315355671028226E-4</v>
      </c>
      <c r="T612" s="1">
        <f>(Table2[[#This Row],[Close Price]]-Table2[[#This Row],[50D EMA]])/Table2[[#This Row],[50D EMA]]</f>
        <v>-2.8707740023381355E-2</v>
      </c>
      <c r="U612" s="1">
        <f>(Table2[[#This Row],[Close Price]]-Table2[[#This Row],[200D EMA]])/Table2[[#This Row],[200D EMA]]</f>
        <v>1.1216061985415957E-2</v>
      </c>
      <c r="V612">
        <v>0.56021794672366898</v>
      </c>
      <c r="W612">
        <v>432.1</v>
      </c>
      <c r="X612">
        <v>447.8</v>
      </c>
      <c r="Y612">
        <v>432.1</v>
      </c>
      <c r="Z612">
        <v>447.8</v>
      </c>
      <c r="AA612">
        <v>430.6</v>
      </c>
      <c r="AB612">
        <v>463.95</v>
      </c>
      <c r="AC612" s="1">
        <f>(Table2[[#This Row],[Close Price]]/Table2[[#This Row],[Day Low]])-1</f>
        <v>3.2862763249247751E-2</v>
      </c>
      <c r="AD612" s="1">
        <f>(Table2[[#This Row],[Day High]]/Table2[[#This Row],[Close Price]])-1</f>
        <v>3.3609679587720542E-3</v>
      </c>
      <c r="AE612" s="1">
        <f>(Table2[[#This Row],[Close Price]]/Table2[[#This Row],[Current Week Low]])-1</f>
        <v>3.2862763249247751E-2</v>
      </c>
      <c r="AF612" s="1">
        <f>(Table2[[#This Row],[Current Week High]]/Table2[[#This Row],[Close Price]])-1</f>
        <v>3.3609679587720542E-3</v>
      </c>
      <c r="AG612" s="1">
        <f>(Table2[[#This Row],[Close Price]]/Table2[[#This Row],[Current Month Low]])-1</f>
        <v>3.6460752438457922E-2</v>
      </c>
      <c r="AH612" s="1">
        <f>(Table2[[#This Row],[Current Month High]]/Table2[[#This Row],[Close Price]])-1</f>
        <v>3.9547389648218578E-2</v>
      </c>
      <c r="AI612">
        <v>28.7922921801478</v>
      </c>
      <c r="AJ612">
        <v>43.921315704611402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-0.18</v>
      </c>
      <c r="AM612" t="s">
        <v>3214</v>
      </c>
      <c r="AN612">
        <v>-2.78</v>
      </c>
      <c r="AO612" t="s">
        <v>3214</v>
      </c>
      <c r="AP612">
        <v>-3.1734506962999998E-3</v>
      </c>
      <c r="AQ612">
        <f>(Table2[[#This Row],[Sharpe Ratio]]-AVERAGE(Table2[Sharpe Ratio]))/_xlfn.STDEV.P(Table2[Sharpe Ratio])</f>
        <v>-0.71582864395422441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525</v>
      </c>
      <c r="AT612">
        <f>_xlfn.RANK.AVG(Table2[[#This Row],[6M Return vs Nifty Z-Score]],Table2[6M Return vs Nifty Z-Score])</f>
        <v>566</v>
      </c>
      <c r="AU612">
        <f>_xlfn.RANK.AVG(Table2[[#This Row],[Sharpe Ratio Z-Score]],Table2[Sharpe Ratio Z-Score])</f>
        <v>563</v>
      </c>
      <c r="AV612">
        <f>(Table2[[#This Row],[Rank 1Y]]+Table2[[#This Row],[Rank 6M]]+Table2[[#This Row],[Rank Sharpe]])/3</f>
        <v>551.33333333333337</v>
      </c>
    </row>
    <row r="613" spans="1:48" x14ac:dyDescent="0.3">
      <c r="A613" t="s">
        <v>19</v>
      </c>
      <c r="B613" t="s">
        <v>20</v>
      </c>
      <c r="C613" t="s">
        <v>3168</v>
      </c>
      <c r="D613" t="s">
        <v>21</v>
      </c>
      <c r="E613">
        <v>1544380.6570583</v>
      </c>
      <c r="F613">
        <v>4268.5</v>
      </c>
      <c r="G613">
        <v>-9.9547397259803994</v>
      </c>
      <c r="H613">
        <f>(Table2[[#This Row],[1Y Return vs Nifty]]-AVERAGE(Table2[1Y Return vs Nifty]))/_xlfn.STDEV.P(Table2[1Y Return vs Nifty])</f>
        <v>-0.57489707929753675</v>
      </c>
      <c r="I613">
        <v>-6.6133855916642599</v>
      </c>
      <c r="J613">
        <f>(Table2[[#This Row],[1M Return vs Nifty]]-AVERAGE(Table2[1M Return vs Nifty]))/_xlfn.STDEV.P(Table2[1M Return vs Nifty])</f>
        <v>-0.53393986799392668</v>
      </c>
      <c r="K613">
        <v>-6.6236110951148399</v>
      </c>
      <c r="L613">
        <f>(Table2[[#This Row],[6M Return vs Nifty]]-AVERAGE(Table2[6M Return vs Nifty]))/_xlfn.STDEV.P(Table2[6M Return vs Nifty])</f>
        <v>-0.53755178563171813</v>
      </c>
      <c r="M613">
        <v>0.64997704077649898</v>
      </c>
      <c r="N613">
        <f>(Table2[[#This Row],[1W Return vs Nifty]]-AVERAGE(Table2[1W Return vs Nifty]))/_xlfn.STDEV.P(Table2[1W Return vs Nifty])</f>
        <v>4.6127383992331156E-2</v>
      </c>
      <c r="O613">
        <v>4362.58</v>
      </c>
      <c r="P613">
        <v>4329.1926966221999</v>
      </c>
      <c r="Q613">
        <v>4037.2564985619701</v>
      </c>
      <c r="R613">
        <v>28.317946053150301</v>
      </c>
      <c r="S613" s="1">
        <f>(Table2[[#This Row],[Close Price]]-Table2[[#This Row],[20D EMA]])/Table2[[#This Row],[20D EMA]]</f>
        <v>-2.1565220580482176E-2</v>
      </c>
      <c r="T613" s="1">
        <f>(Table2[[#This Row],[Close Price]]-Table2[[#This Row],[50D EMA]])/Table2[[#This Row],[50D EMA]]</f>
        <v>-1.4019402894575398E-2</v>
      </c>
      <c r="U613" s="1">
        <f>(Table2[[#This Row],[Close Price]]-Table2[[#This Row],[200D EMA]])/Table2[[#This Row],[200D EMA]]</f>
        <v>5.7277386641249185E-2</v>
      </c>
      <c r="V613">
        <v>1.1235701409830401</v>
      </c>
      <c r="W613">
        <v>4260.05</v>
      </c>
      <c r="X613">
        <v>4298.75</v>
      </c>
      <c r="Y613">
        <v>4260.05</v>
      </c>
      <c r="Z613">
        <v>4298.75</v>
      </c>
      <c r="AA613">
        <v>4227.5</v>
      </c>
      <c r="AB613">
        <v>4588</v>
      </c>
      <c r="AC613" s="1">
        <f>(Table2[[#This Row],[Close Price]]/Table2[[#This Row],[Day Low]])-1</f>
        <v>1.9835447940752537E-3</v>
      </c>
      <c r="AD613" s="1">
        <f>(Table2[[#This Row],[Day High]]/Table2[[#This Row],[Close Price]])-1</f>
        <v>7.086798641208869E-3</v>
      </c>
      <c r="AE613" s="1">
        <f>(Table2[[#This Row],[Close Price]]/Table2[[#This Row],[Current Week Low]])-1</f>
        <v>1.9835447940752537E-3</v>
      </c>
      <c r="AF613" s="1">
        <f>(Table2[[#This Row],[Current Week High]]/Table2[[#This Row],[Close Price]])-1</f>
        <v>7.086798641208869E-3</v>
      </c>
      <c r="AG613" s="1">
        <f>(Table2[[#This Row],[Close Price]]/Table2[[#This Row],[Current Month Low]])-1</f>
        <v>9.6984033116498392E-3</v>
      </c>
      <c r="AH613" s="1">
        <f>(Table2[[#This Row],[Current Month High]]/Table2[[#This Row],[Close Price]])-1</f>
        <v>7.4850650111280226E-2</v>
      </c>
      <c r="AI613">
        <v>7.5846316036078196</v>
      </c>
      <c r="AJ613">
        <v>28.918755662941699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-0.03</v>
      </c>
      <c r="AM613" t="s">
        <v>3214</v>
      </c>
      <c r="AN613">
        <v>-5.52</v>
      </c>
      <c r="AO613" t="s">
        <v>3214</v>
      </c>
      <c r="AP613">
        <v>-5.0749614129802001E-2</v>
      </c>
      <c r="AQ613">
        <f>(Table2[[#This Row],[Sharpe Ratio]]-AVERAGE(Table2[Sharpe Ratio]))/_xlfn.STDEV.P(Table2[Sharpe Ratio])</f>
        <v>-1.2646847981196743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-2.8649461470505244</v>
      </c>
      <c r="AS613">
        <f>_xlfn.RANK.AVG(Table2[[#This Row],[1Y Return vs Nifty Z-Score]],Table2[1Y Return vs Nifty Z-Score])</f>
        <v>499</v>
      </c>
      <c r="AT613">
        <f>_xlfn.RANK.AVG(Table2[[#This Row],[6M Return vs Nifty Z-Score]],Table2[6M Return vs Nifty Z-Score])</f>
        <v>509</v>
      </c>
      <c r="AU613">
        <f>_xlfn.RANK.AVG(Table2[[#This Row],[Sharpe Ratio Z-Score]],Table2[Sharpe Ratio Z-Score])</f>
        <v>655</v>
      </c>
      <c r="AV613">
        <f>(Table2[[#This Row],[Rank 1Y]]+Table2[[#This Row],[Rank 6M]]+Table2[[#This Row],[Rank Sharpe]])/3</f>
        <v>554.33333333333337</v>
      </c>
    </row>
    <row r="614" spans="1:48" x14ac:dyDescent="0.3">
      <c r="A614" t="s">
        <v>927</v>
      </c>
      <c r="B614" t="s">
        <v>928</v>
      </c>
      <c r="C614" t="s">
        <v>3168</v>
      </c>
      <c r="D614" t="s">
        <v>21</v>
      </c>
      <c r="E614">
        <v>16628.140200360001</v>
      </c>
      <c r="F614">
        <v>601.9</v>
      </c>
      <c r="G614">
        <v>-10.2879807698395</v>
      </c>
      <c r="H614">
        <f>(Table2[[#This Row],[1Y Return vs Nifty]]-AVERAGE(Table2[1Y Return vs Nifty]))/_xlfn.STDEV.P(Table2[1Y Return vs Nifty])</f>
        <v>-0.58049047652441077</v>
      </c>
      <c r="I614">
        <v>-13.629930941986499</v>
      </c>
      <c r="J614">
        <f>(Table2[[#This Row],[1M Return vs Nifty]]-AVERAGE(Table2[1M Return vs Nifty]))/_xlfn.STDEV.P(Table2[1M Return vs Nifty])</f>
        <v>-1.1849502830190117</v>
      </c>
      <c r="K614">
        <v>-36.588846072867803</v>
      </c>
      <c r="L614">
        <f>(Table2[[#This Row],[6M Return vs Nifty]]-AVERAGE(Table2[6M Return vs Nifty]))/_xlfn.STDEV.P(Table2[6M Return vs Nifty])</f>
        <v>-1.4754929800023437</v>
      </c>
      <c r="M614">
        <v>-4.5890454301716197</v>
      </c>
      <c r="N614">
        <f>(Table2[[#This Row],[1W Return vs Nifty]]-AVERAGE(Table2[1W Return vs Nifty]))/_xlfn.STDEV.P(Table2[1W Return vs Nifty])</f>
        <v>-0.98146971824778462</v>
      </c>
      <c r="O614">
        <v>628.59</v>
      </c>
      <c r="P614">
        <v>640.20039022051401</v>
      </c>
      <c r="Q614">
        <v>644.70719753344997</v>
      </c>
      <c r="R614">
        <v>29.874072588542099</v>
      </c>
      <c r="S614" s="1">
        <f>(Table2[[#This Row],[Close Price]]-Table2[[#This Row],[20D EMA]])/Table2[[#This Row],[20D EMA]]</f>
        <v>-4.2460109133139336E-2</v>
      </c>
      <c r="T614" s="1">
        <f>(Table2[[#This Row],[Close Price]]-Table2[[#This Row],[50D EMA]])/Table2[[#This Row],[50D EMA]]</f>
        <v>-5.9825627734031279E-2</v>
      </c>
      <c r="U614" s="1">
        <f>(Table2[[#This Row],[Close Price]]-Table2[[#This Row],[200D EMA]])/Table2[[#This Row],[200D EMA]]</f>
        <v>-6.6397889921539124E-2</v>
      </c>
      <c r="V614">
        <v>0.89661137339557695</v>
      </c>
      <c r="W614">
        <v>600</v>
      </c>
      <c r="X614">
        <v>607.25</v>
      </c>
      <c r="Y614">
        <v>600</v>
      </c>
      <c r="Z614">
        <v>607.25</v>
      </c>
      <c r="AA614">
        <v>600</v>
      </c>
      <c r="AB614">
        <v>678.95</v>
      </c>
      <c r="AC614" s="1">
        <f>(Table2[[#This Row],[Close Price]]/Table2[[#This Row],[Day Low]])-1</f>
        <v>3.16666666666654E-3</v>
      </c>
      <c r="AD614" s="1">
        <f>(Table2[[#This Row],[Day High]]/Table2[[#This Row],[Close Price]])-1</f>
        <v>8.8885196876558048E-3</v>
      </c>
      <c r="AE614" s="1">
        <f>(Table2[[#This Row],[Close Price]]/Table2[[#This Row],[Current Week Low]])-1</f>
        <v>3.16666666666654E-3</v>
      </c>
      <c r="AF614" s="1">
        <f>(Table2[[#This Row],[Current Week High]]/Table2[[#This Row],[Close Price]])-1</f>
        <v>8.8885196876558048E-3</v>
      </c>
      <c r="AG614" s="1">
        <f>(Table2[[#This Row],[Close Price]]/Table2[[#This Row],[Current Month Low]])-1</f>
        <v>3.16666666666654E-3</v>
      </c>
      <c r="AH614" s="1">
        <f>(Table2[[#This Row],[Current Month High]]/Table2[[#This Row],[Close Price]])-1</f>
        <v>0.12801129755773388</v>
      </c>
      <c r="AI614">
        <v>43.188237248712397</v>
      </c>
      <c r="AJ614">
        <v>25.3958333333333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-0.23</v>
      </c>
      <c r="AM614" t="s">
        <v>3214</v>
      </c>
      <c r="AN614">
        <v>-6</v>
      </c>
      <c r="AO614" t="s">
        <v>3214</v>
      </c>
      <c r="AP614">
        <v>2.1215716389704001E-2</v>
      </c>
      <c r="AQ614">
        <f>(Table2[[#This Row],[Sharpe Ratio]]-AVERAGE(Table2[Sharpe Ratio]))/_xlfn.STDEV.P(Table2[Sharpe Ratio])</f>
        <v>-0.43446622453945255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502</v>
      </c>
      <c r="AT614">
        <f>_xlfn.RANK.AVG(Table2[[#This Row],[6M Return vs Nifty Z-Score]],Table2[6M Return vs Nifty Z-Score])</f>
        <v>717</v>
      </c>
      <c r="AU614">
        <f>_xlfn.RANK.AVG(Table2[[#This Row],[Sharpe Ratio Z-Score]],Table2[Sharpe Ratio Z-Score])</f>
        <v>446</v>
      </c>
      <c r="AV614">
        <f>(Table2[[#This Row],[Rank 1Y]]+Table2[[#This Row],[Rank 6M]]+Table2[[#This Row],[Rank Sharpe]])/3</f>
        <v>555</v>
      </c>
    </row>
    <row r="615" spans="1:48" x14ac:dyDescent="0.3">
      <c r="A615" t="s">
        <v>1694</v>
      </c>
      <c r="B615" t="s">
        <v>1695</v>
      </c>
      <c r="C615" t="s">
        <v>3178</v>
      </c>
      <c r="D615" t="s">
        <v>332</v>
      </c>
      <c r="E615">
        <v>5129.3162119600001</v>
      </c>
      <c r="F615">
        <v>240.4</v>
      </c>
      <c r="G615">
        <v>-24.229399220010901</v>
      </c>
      <c r="H615">
        <f>(Table2[[#This Row],[1Y Return vs Nifty]]-AVERAGE(Table2[1Y Return vs Nifty]))/_xlfn.STDEV.P(Table2[1Y Return vs Nifty])</f>
        <v>-0.81449493886444446</v>
      </c>
      <c r="I615">
        <v>-14.012619286040501</v>
      </c>
      <c r="J615">
        <f>(Table2[[#This Row],[1M Return vs Nifty]]-AVERAGE(Table2[1M Return vs Nifty]))/_xlfn.STDEV.P(Table2[1M Return vs Nifty])</f>
        <v>-1.2204569440963773</v>
      </c>
      <c r="K615">
        <v>5.4735430715337898</v>
      </c>
      <c r="L615">
        <f>(Table2[[#This Row],[6M Return vs Nifty]]-AVERAGE(Table2[6M Return vs Nifty]))/_xlfn.STDEV.P(Table2[6M Return vs Nifty])</f>
        <v>-0.15889901564757122</v>
      </c>
      <c r="M615">
        <v>-4.3017843752951599</v>
      </c>
      <c r="N615">
        <f>(Table2[[#This Row],[1W Return vs Nifty]]-AVERAGE(Table2[1W Return vs Nifty]))/_xlfn.STDEV.P(Table2[1W Return vs Nifty])</f>
        <v>-0.925125499605014</v>
      </c>
      <c r="O615">
        <v>232.01</v>
      </c>
      <c r="P615">
        <v>256.96430806328902</v>
      </c>
      <c r="Q615">
        <v>243.66304714424601</v>
      </c>
      <c r="R615">
        <v>28.155456413890999</v>
      </c>
      <c r="S615" s="1">
        <f>(Table2[[#This Row],[Close Price]]-Table2[[#This Row],[20D EMA]])/Table2[[#This Row],[20D EMA]]</f>
        <v>3.6162234386448923E-2</v>
      </c>
      <c r="T615" s="1">
        <f>(Table2[[#This Row],[Close Price]]-Table2[[#This Row],[50D EMA]])/Table2[[#This Row],[50D EMA]]</f>
        <v>-6.4461512916452635E-2</v>
      </c>
      <c r="U615" s="1">
        <f>(Table2[[#This Row],[Close Price]]-Table2[[#This Row],[200D EMA]])/Table2[[#This Row],[200D EMA]]</f>
        <v>-1.3391637273231307E-2</v>
      </c>
      <c r="V615">
        <v>0.62514389471675302</v>
      </c>
      <c r="W615">
        <v>240.91</v>
      </c>
      <c r="X615">
        <v>244.7</v>
      </c>
      <c r="Y615">
        <v>235.5</v>
      </c>
      <c r="Z615">
        <v>241.95</v>
      </c>
      <c r="AA615">
        <v>235.5</v>
      </c>
      <c r="AB615">
        <v>241.95</v>
      </c>
      <c r="AC615" s="1">
        <f>(Table2[[#This Row],[Close Price]]/Table2[[#This Row],[Day Low]])-1</f>
        <v>-2.1169731434975692E-3</v>
      </c>
      <c r="AD615" s="1">
        <f>(Table2[[#This Row],[Day High]]/Table2[[#This Row],[Close Price]])-1</f>
        <v>1.7886855241264543E-2</v>
      </c>
      <c r="AE615" s="1">
        <f>(Table2[[#This Row],[Close Price]]/Table2[[#This Row],[Current Week Low]])-1</f>
        <v>2.0806794055201694E-2</v>
      </c>
      <c r="AF615" s="1">
        <f>(Table2[[#This Row],[Current Week High]]/Table2[[#This Row],[Close Price]])-1</f>
        <v>6.4475873544092011E-3</v>
      </c>
      <c r="AG615" s="1">
        <f>(Table2[[#This Row],[Close Price]]/Table2[[#This Row],[Current Month Low]])-1</f>
        <v>2.0806794055201694E-2</v>
      </c>
      <c r="AH615" s="1">
        <f>(Table2[[#This Row],[Current Month High]]/Table2[[#This Row],[Close Price]])-1</f>
        <v>6.4475873544092011E-3</v>
      </c>
      <c r="AI615">
        <v>23.585690515806899</v>
      </c>
      <c r="AJ615">
        <v>27.1957671957671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3214</v>
      </c>
      <c r="AN615">
        <v>-5.47</v>
      </c>
      <c r="AO615" t="s">
        <v>3214</v>
      </c>
      <c r="AP615">
        <v>-0.10342430661850199</v>
      </c>
      <c r="AQ615">
        <f>(Table2[[#This Row],[Sharpe Ratio]]-AVERAGE(Table2[Sharpe Ratio]))/_xlfn.STDEV.P(Table2[Sharpe Ratio])</f>
        <v>-1.8723594623789042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594</v>
      </c>
      <c r="AT615">
        <f>_xlfn.RANK.AVG(Table2[[#This Row],[6M Return vs Nifty Z-Score]],Table2[6M Return vs Nifty Z-Score])</f>
        <v>363</v>
      </c>
      <c r="AU615">
        <f>_xlfn.RANK.AVG(Table2[[#This Row],[Sharpe Ratio Z-Score]],Table2[Sharpe Ratio Z-Score])</f>
        <v>712</v>
      </c>
      <c r="AV615">
        <f>(Table2[[#This Row],[Rank 1Y]]+Table2[[#This Row],[Rank 6M]]+Table2[[#This Row],[Rank Sharpe]])/3</f>
        <v>556.33333333333337</v>
      </c>
    </row>
    <row r="616" spans="1:48" x14ac:dyDescent="0.3">
      <c r="A616" t="s">
        <v>945</v>
      </c>
      <c r="B616" t="s">
        <v>946</v>
      </c>
      <c r="C616" t="s">
        <v>3186</v>
      </c>
      <c r="D616" t="s">
        <v>947</v>
      </c>
      <c r="E616">
        <v>16326.345065039999</v>
      </c>
      <c r="F616">
        <v>1663.65</v>
      </c>
      <c r="G616">
        <v>-34.411209186426298</v>
      </c>
      <c r="H616">
        <f>(Table2[[#This Row],[1Y Return vs Nifty]]-AVERAGE(Table2[1Y Return vs Nifty]))/_xlfn.STDEV.P(Table2[1Y Return vs Nifty])</f>
        <v>-0.98539497858100122</v>
      </c>
      <c r="I616">
        <v>8.8350076468967806</v>
      </c>
      <c r="J616">
        <f>(Table2[[#This Row],[1M Return vs Nifty]]-AVERAGE(Table2[1M Return vs Nifty]))/_xlfn.STDEV.P(Table2[1M Return vs Nifty])</f>
        <v>0.89939582522502493</v>
      </c>
      <c r="K616">
        <v>4.4888495426190298</v>
      </c>
      <c r="L616">
        <f>(Table2[[#This Row],[6M Return vs Nifty]]-AVERAGE(Table2[6M Return vs Nifty]))/_xlfn.STDEV.P(Table2[6M Return vs Nifty])</f>
        <v>-0.18972088723593125</v>
      </c>
      <c r="M616">
        <v>1.98218733243127</v>
      </c>
      <c r="N616">
        <f>(Table2[[#This Row],[1W Return vs Nifty]]-AVERAGE(Table2[1W Return vs Nifty]))/_xlfn.STDEV.P(Table2[1W Return vs Nifty])</f>
        <v>0.307430984591539</v>
      </c>
      <c r="O616">
        <v>1643.41</v>
      </c>
      <c r="P616">
        <v>1568.0749337919999</v>
      </c>
      <c r="Q616">
        <v>1499.39006839642</v>
      </c>
      <c r="R616">
        <v>49.609361115016398</v>
      </c>
      <c r="S616" s="1">
        <f>(Table2[[#This Row],[Close Price]]-Table2[[#This Row],[20D EMA]])/Table2[[#This Row],[20D EMA]]</f>
        <v>1.2315855446906132E-2</v>
      </c>
      <c r="T616" s="1">
        <f>(Table2[[#This Row],[Close Price]]-Table2[[#This Row],[50D EMA]])/Table2[[#This Row],[50D EMA]]</f>
        <v>6.0950573310215229E-2</v>
      </c>
      <c r="U616" s="1">
        <f>(Table2[[#This Row],[Close Price]]-Table2[[#This Row],[200D EMA]])/Table2[[#This Row],[200D EMA]]</f>
        <v>0.10955116688164683</v>
      </c>
      <c r="V616">
        <v>0.90942537133771095</v>
      </c>
      <c r="W616">
        <v>1651.15</v>
      </c>
      <c r="X616">
        <v>1707.05</v>
      </c>
      <c r="Y616">
        <v>1651.15</v>
      </c>
      <c r="Z616">
        <v>1707.05</v>
      </c>
      <c r="AA616">
        <v>1502</v>
      </c>
      <c r="AB616">
        <v>1748</v>
      </c>
      <c r="AC616" s="1">
        <f>(Table2[[#This Row],[Close Price]]/Table2[[#This Row],[Day Low]])-1</f>
        <v>7.5704811797838722E-3</v>
      </c>
      <c r="AD616" s="1">
        <f>(Table2[[#This Row],[Day High]]/Table2[[#This Row],[Close Price]])-1</f>
        <v>2.6087217864334322E-2</v>
      </c>
      <c r="AE616" s="1">
        <f>(Table2[[#This Row],[Close Price]]/Table2[[#This Row],[Current Week Low]])-1</f>
        <v>7.5704811797838722E-3</v>
      </c>
      <c r="AF616" s="1">
        <f>(Table2[[#This Row],[Current Week High]]/Table2[[#This Row],[Close Price]])-1</f>
        <v>2.6087217864334322E-2</v>
      </c>
      <c r="AG616" s="1">
        <f>(Table2[[#This Row],[Close Price]]/Table2[[#This Row],[Current Month Low]])-1</f>
        <v>0.10762316910785619</v>
      </c>
      <c r="AH616" s="1">
        <f>(Table2[[#This Row],[Current Month High]]/Table2[[#This Row],[Close Price]])-1</f>
        <v>5.0701770204069296E-2</v>
      </c>
      <c r="AI616">
        <v>10.0231418868151</v>
      </c>
      <c r="AJ616">
        <v>38.153961136023902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0.08</v>
      </c>
      <c r="AM616" t="s">
        <v>3215</v>
      </c>
      <c r="AN616">
        <v>4.29</v>
      </c>
      <c r="AO616" t="s">
        <v>3215</v>
      </c>
      <c r="AP616">
        <v>-4.0617463809204002E-2</v>
      </c>
      <c r="AQ616">
        <f>(Table2[[#This Row],[Sharpe Ratio]]-AVERAGE(Table2[Sharpe Ratio]))/_xlfn.STDEV.P(Table2[Sharpe Ratio])</f>
        <v>-1.1477965781150814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-1.1160856341154499</v>
      </c>
      <c r="AS616">
        <f>_xlfn.RANK.AVG(Table2[[#This Row],[1Y Return vs Nifty Z-Score]],Table2[1Y Return vs Nifty Z-Score])</f>
        <v>656</v>
      </c>
      <c r="AT616">
        <f>_xlfn.RANK.AVG(Table2[[#This Row],[6M Return vs Nifty Z-Score]],Table2[6M Return vs Nifty Z-Score])</f>
        <v>377</v>
      </c>
      <c r="AU616">
        <f>_xlfn.RANK.AVG(Table2[[#This Row],[Sharpe Ratio Z-Score]],Table2[Sharpe Ratio Z-Score])</f>
        <v>638</v>
      </c>
      <c r="AV616">
        <f>(Table2[[#This Row],[Rank 1Y]]+Table2[[#This Row],[Rank 6M]]+Table2[[#This Row],[Rank Sharpe]])/3</f>
        <v>557</v>
      </c>
    </row>
    <row r="617" spans="1:48" x14ac:dyDescent="0.3">
      <c r="A617" t="s">
        <v>2192</v>
      </c>
      <c r="B617" t="s">
        <v>2193</v>
      </c>
      <c r="C617" t="s">
        <v>3171</v>
      </c>
      <c r="D617" t="s">
        <v>404</v>
      </c>
      <c r="E617">
        <v>2770.6268077999998</v>
      </c>
      <c r="F617">
        <v>1966.75</v>
      </c>
      <c r="G617">
        <v>-30.891872034628701</v>
      </c>
      <c r="H617">
        <f>(Table2[[#This Row],[1Y Return vs Nifty]]-AVERAGE(Table2[1Y Return vs Nifty]))/_xlfn.STDEV.P(Table2[1Y Return vs Nifty])</f>
        <v>-0.92632347155012407</v>
      </c>
      <c r="I617">
        <v>-16.2269305889271</v>
      </c>
      <c r="J617">
        <f>(Table2[[#This Row],[1M Return vs Nifty]]-AVERAGE(Table2[1M Return vs Nifty]))/_xlfn.STDEV.P(Table2[1M Return vs Nifty])</f>
        <v>-1.4259055870272945</v>
      </c>
      <c r="K617">
        <v>6.6946438211442301</v>
      </c>
      <c r="L617">
        <f>(Table2[[#This Row],[6M Return vs Nifty]]-AVERAGE(Table2[6M Return vs Nifty]))/_xlfn.STDEV.P(Table2[6M Return vs Nifty])</f>
        <v>-0.12067736658035046</v>
      </c>
      <c r="M617">
        <v>-11.136478680676699</v>
      </c>
      <c r="N617">
        <f>(Table2[[#This Row],[1W Return vs Nifty]]-AVERAGE(Table2[1W Return vs Nifty]))/_xlfn.STDEV.P(Table2[1W Return vs Nifty])</f>
        <v>-2.2657023155765756</v>
      </c>
      <c r="O617">
        <v>1934.44</v>
      </c>
      <c r="P617">
        <v>2166.18770594327</v>
      </c>
      <c r="Q617">
        <v>1990.9163751083199</v>
      </c>
      <c r="R617">
        <v>12.948464988658699</v>
      </c>
      <c r="S617" s="1">
        <f>(Table2[[#This Row],[Close Price]]-Table2[[#This Row],[20D EMA]])/Table2[[#This Row],[20D EMA]]</f>
        <v>1.6702508219432987E-2</v>
      </c>
      <c r="T617" s="1">
        <f>(Table2[[#This Row],[Close Price]]-Table2[[#This Row],[50D EMA]])/Table2[[#This Row],[50D EMA]]</f>
        <v>-9.2068524530945259E-2</v>
      </c>
      <c r="U617" s="1">
        <f>(Table2[[#This Row],[Close Price]]-Table2[[#This Row],[200D EMA]])/Table2[[#This Row],[200D EMA]]</f>
        <v>-1.2138317515724438E-2</v>
      </c>
      <c r="V617">
        <v>0.48034190168330398</v>
      </c>
      <c r="W617">
        <v>1974.6</v>
      </c>
      <c r="X617">
        <v>2029</v>
      </c>
      <c r="Y617">
        <v>1931.6</v>
      </c>
      <c r="Z617">
        <v>1971</v>
      </c>
      <c r="AA617">
        <v>1931.6</v>
      </c>
      <c r="AB617">
        <v>1971</v>
      </c>
      <c r="AC617" s="1">
        <f>(Table2[[#This Row],[Close Price]]/Table2[[#This Row],[Day Low]])-1</f>
        <v>-3.9754887065733824E-3</v>
      </c>
      <c r="AD617" s="1">
        <f>(Table2[[#This Row],[Day High]]/Table2[[#This Row],[Close Price]])-1</f>
        <v>3.1651201220287195E-2</v>
      </c>
      <c r="AE617" s="1">
        <f>(Table2[[#This Row],[Close Price]]/Table2[[#This Row],[Current Week Low]])-1</f>
        <v>1.8197349347691016E-2</v>
      </c>
      <c r="AF617" s="1">
        <f>(Table2[[#This Row],[Current Week High]]/Table2[[#This Row],[Close Price]])-1</f>
        <v>2.1609253845176202E-3</v>
      </c>
      <c r="AG617" s="1">
        <f>(Table2[[#This Row],[Close Price]]/Table2[[#This Row],[Current Month Low]])-1</f>
        <v>1.8197349347691016E-2</v>
      </c>
      <c r="AH617" s="1">
        <f>(Table2[[#This Row],[Current Month High]]/Table2[[#This Row],[Close Price]])-1</f>
        <v>2.1609253845176202E-3</v>
      </c>
      <c r="AI617">
        <v>30.1614338375492</v>
      </c>
      <c r="AJ617">
        <v>28.461789679947699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-7.0000000000000007E-2</v>
      </c>
      <c r="AM617" t="s">
        <v>3214</v>
      </c>
      <c r="AN617">
        <v>-14.06</v>
      </c>
      <c r="AO617" t="s">
        <v>3214</v>
      </c>
      <c r="AP617">
        <v>-7.5985451796761999E-2</v>
      </c>
      <c r="AQ617">
        <f>(Table2[[#This Row],[Sharpe Ratio]]-AVERAGE(Table2[Sharpe Ratio]))/_xlfn.STDEV.P(Table2[Sharpe Ratio])</f>
        <v>-1.55581472137191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634</v>
      </c>
      <c r="AT617">
        <f>_xlfn.RANK.AVG(Table2[[#This Row],[6M Return vs Nifty Z-Score]],Table2[6M Return vs Nifty Z-Score])</f>
        <v>352</v>
      </c>
      <c r="AU617">
        <f>_xlfn.RANK.AVG(Table2[[#This Row],[Sharpe Ratio Z-Score]],Table2[Sharpe Ratio Z-Score])</f>
        <v>688</v>
      </c>
      <c r="AV617">
        <f>(Table2[[#This Row],[Rank 1Y]]+Table2[[#This Row],[Rank 6M]]+Table2[[#This Row],[Rank Sharpe]])/3</f>
        <v>558</v>
      </c>
    </row>
    <row r="618" spans="1:48" x14ac:dyDescent="0.3">
      <c r="A618" t="s">
        <v>1471</v>
      </c>
      <c r="B618" t="s">
        <v>1472</v>
      </c>
      <c r="C618" t="s">
        <v>3178</v>
      </c>
      <c r="D618" t="s">
        <v>1473</v>
      </c>
      <c r="E618">
        <v>7333.0680027199996</v>
      </c>
      <c r="F618">
        <v>275.05</v>
      </c>
      <c r="G618">
        <v>-53.945307237319099</v>
      </c>
      <c r="H618">
        <f>(Table2[[#This Row],[1Y Return vs Nifty]]-AVERAGE(Table2[1Y Return vs Nifty]))/_xlfn.STDEV.P(Table2[1Y Return vs Nifty])</f>
        <v>-1.3132716668845843</v>
      </c>
      <c r="I618">
        <v>1.1140840352708601</v>
      </c>
      <c r="J618">
        <f>(Table2[[#This Row],[1M Return vs Nifty]]-AVERAGE(Table2[1M Return vs Nifty]))/_xlfn.STDEV.P(Table2[1M Return vs Nifty])</f>
        <v>0.18303165542018957</v>
      </c>
      <c r="K618">
        <v>-23.228116589049002</v>
      </c>
      <c r="L618">
        <f>(Table2[[#This Row],[6M Return vs Nifty]]-AVERAGE(Table2[6M Return vs Nifty]))/_xlfn.STDEV.P(Table2[6M Return vs Nifty])</f>
        <v>-1.0572890653986493</v>
      </c>
      <c r="M618">
        <v>-2.2017559611403099</v>
      </c>
      <c r="N618">
        <f>(Table2[[#This Row],[1W Return vs Nifty]]-AVERAGE(Table2[1W Return vs Nifty]))/_xlfn.STDEV.P(Table2[1W Return vs Nifty])</f>
        <v>-0.5132198196858947</v>
      </c>
      <c r="O618">
        <v>278.66000000000003</v>
      </c>
      <c r="P618">
        <v>280.94913984092699</v>
      </c>
      <c r="Q618">
        <v>283.81582113821798</v>
      </c>
      <c r="R618">
        <v>40.107452499573</v>
      </c>
      <c r="S618" s="1">
        <f>(Table2[[#This Row],[Close Price]]-Table2[[#This Row],[20D EMA]])/Table2[[#This Row],[20D EMA]]</f>
        <v>-1.2954855379315343E-2</v>
      </c>
      <c r="T618" s="1">
        <f>(Table2[[#This Row],[Close Price]]-Table2[[#This Row],[50D EMA]])/Table2[[#This Row],[50D EMA]]</f>
        <v>-2.0997180643681852E-2</v>
      </c>
      <c r="U618" s="1">
        <f>(Table2[[#This Row],[Close Price]]-Table2[[#This Row],[200D EMA]])/Table2[[#This Row],[200D EMA]]</f>
        <v>-3.0885597226621937E-2</v>
      </c>
      <c r="V618">
        <v>0.89313269122422401</v>
      </c>
      <c r="W618">
        <v>269.64999999999998</v>
      </c>
      <c r="X618">
        <v>278.89999999999998</v>
      </c>
      <c r="Y618">
        <v>269.64999999999998</v>
      </c>
      <c r="Z618">
        <v>278.89999999999998</v>
      </c>
      <c r="AA618">
        <v>259.5</v>
      </c>
      <c r="AB618">
        <v>300</v>
      </c>
      <c r="AC618" s="1">
        <f>(Table2[[#This Row],[Close Price]]/Table2[[#This Row],[Day Low]])-1</f>
        <v>2.0025959577229857E-2</v>
      </c>
      <c r="AD618" s="1">
        <f>(Table2[[#This Row],[Day High]]/Table2[[#This Row],[Close Price]])-1</f>
        <v>1.3997455008180282E-2</v>
      </c>
      <c r="AE618" s="1">
        <f>(Table2[[#This Row],[Close Price]]/Table2[[#This Row],[Current Week Low]])-1</f>
        <v>2.0025959577229857E-2</v>
      </c>
      <c r="AF618" s="1">
        <f>(Table2[[#This Row],[Current Week High]]/Table2[[#This Row],[Close Price]])-1</f>
        <v>1.3997455008180282E-2</v>
      </c>
      <c r="AG618" s="1">
        <f>(Table2[[#This Row],[Close Price]]/Table2[[#This Row],[Current Month Low]])-1</f>
        <v>5.9922928709055912E-2</v>
      </c>
      <c r="AH618" s="1">
        <f>(Table2[[#This Row],[Current Month High]]/Table2[[#This Row],[Close Price]])-1</f>
        <v>9.0710779858207635E-2</v>
      </c>
      <c r="AI618">
        <v>30.794401017996702</v>
      </c>
      <c r="AJ618">
        <v>9.99800039992002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-0.17</v>
      </c>
      <c r="AM618" t="s">
        <v>3214</v>
      </c>
      <c r="AN618">
        <v>-1.26</v>
      </c>
      <c r="AO618" t="s">
        <v>3214</v>
      </c>
      <c r="AP618">
        <v>7.2104374118829001E-2</v>
      </c>
      <c r="AQ618">
        <f>(Table2[[#This Row],[Sharpe Ratio]]-AVERAGE(Table2[Sharpe Ratio]))/_xlfn.STDEV.P(Table2[Sharpe Ratio])</f>
        <v>0.15260408454270868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713</v>
      </c>
      <c r="AT618">
        <f>_xlfn.RANK.AVG(Table2[[#This Row],[6M Return vs Nifty Z-Score]],Table2[6M Return vs Nifty Z-Score])</f>
        <v>660</v>
      </c>
      <c r="AU618">
        <f>_xlfn.RANK.AVG(Table2[[#This Row],[Sharpe Ratio Z-Score]],Table2[Sharpe Ratio Z-Score])</f>
        <v>303</v>
      </c>
      <c r="AV618">
        <f>(Table2[[#This Row],[Rank 1Y]]+Table2[[#This Row],[Rank 6M]]+Table2[[#This Row],[Rank Sharpe]])/3</f>
        <v>558.66666666666663</v>
      </c>
    </row>
    <row r="619" spans="1:48" x14ac:dyDescent="0.3">
      <c r="A619" t="s">
        <v>716</v>
      </c>
      <c r="B619" t="s">
        <v>717</v>
      </c>
      <c r="C619" t="s">
        <v>3173</v>
      </c>
      <c r="D619" t="s">
        <v>54</v>
      </c>
      <c r="E619">
        <v>24995.425797039999</v>
      </c>
      <c r="F619">
        <v>463.6</v>
      </c>
      <c r="G619">
        <v>-14.7875799746068</v>
      </c>
      <c r="H619">
        <f>(Table2[[#This Row],[1Y Return vs Nifty]]-AVERAGE(Table2[1Y Return vs Nifty]))/_xlfn.STDEV.P(Table2[1Y Return vs Nifty])</f>
        <v>-0.65601552416719722</v>
      </c>
      <c r="I619">
        <v>-1.10208761047764</v>
      </c>
      <c r="J619">
        <f>(Table2[[#This Row],[1M Return vs Nifty]]-AVERAGE(Table2[1M Return vs Nifty]))/_xlfn.STDEV.P(Table2[1M Return vs Nifty])</f>
        <v>-2.2589594187966563E-2</v>
      </c>
      <c r="K619">
        <v>-1.2057516486234801</v>
      </c>
      <c r="L619">
        <f>(Table2[[#This Row],[6M Return vs Nifty]]-AVERAGE(Table2[6M Return vs Nifty]))/_xlfn.STDEV.P(Table2[6M Return vs Nifty])</f>
        <v>-0.36796748022089681</v>
      </c>
      <c r="M619">
        <v>-0.433566543689622</v>
      </c>
      <c r="N619">
        <f>(Table2[[#This Row],[1W Return vs Nifty]]-AVERAGE(Table2[1W Return vs Nifty]))/_xlfn.STDEV.P(Table2[1W Return vs Nifty])</f>
        <v>-0.16640200554982726</v>
      </c>
      <c r="O619">
        <v>473.19</v>
      </c>
      <c r="P619">
        <v>464.24706319123698</v>
      </c>
      <c r="Q619">
        <v>434.87362211438602</v>
      </c>
      <c r="R619">
        <v>35.1608359742579</v>
      </c>
      <c r="S619" s="1">
        <f>(Table2[[#This Row],[Close Price]]-Table2[[#This Row],[20D EMA]])/Table2[[#This Row],[20D EMA]]</f>
        <v>-2.026670047972268E-2</v>
      </c>
      <c r="T619" s="1">
        <f>(Table2[[#This Row],[Close Price]]-Table2[[#This Row],[50D EMA]])/Table2[[#This Row],[50D EMA]]</f>
        <v>-1.3937905967332063E-3</v>
      </c>
      <c r="U619" s="1">
        <f>(Table2[[#This Row],[Close Price]]-Table2[[#This Row],[200D EMA]])/Table2[[#This Row],[200D EMA]]</f>
        <v>6.6056841401288813E-2</v>
      </c>
      <c r="V619">
        <v>0.72942516474239305</v>
      </c>
      <c r="W619">
        <v>457.3</v>
      </c>
      <c r="X619">
        <v>467.9</v>
      </c>
      <c r="Y619">
        <v>457.3</v>
      </c>
      <c r="Z619">
        <v>467.9</v>
      </c>
      <c r="AA619">
        <v>455.4</v>
      </c>
      <c r="AB619">
        <v>518</v>
      </c>
      <c r="AC619" s="1">
        <f>(Table2[[#This Row],[Close Price]]/Table2[[#This Row],[Day Low]])-1</f>
        <v>1.3776514323201372E-2</v>
      </c>
      <c r="AD619" s="1">
        <f>(Table2[[#This Row],[Day High]]/Table2[[#This Row],[Close Price]])-1</f>
        <v>9.2752372735116495E-3</v>
      </c>
      <c r="AE619" s="1">
        <f>(Table2[[#This Row],[Close Price]]/Table2[[#This Row],[Current Week Low]])-1</f>
        <v>1.3776514323201372E-2</v>
      </c>
      <c r="AF619" s="1">
        <f>(Table2[[#This Row],[Current Week High]]/Table2[[#This Row],[Close Price]])-1</f>
        <v>9.2752372735116495E-3</v>
      </c>
      <c r="AG619" s="1">
        <f>(Table2[[#This Row],[Close Price]]/Table2[[#This Row],[Current Month Low]])-1</f>
        <v>1.8006148440931069E-2</v>
      </c>
      <c r="AH619" s="1">
        <f>(Table2[[#This Row],[Current Month High]]/Table2[[#This Row],[Close Price]])-1</f>
        <v>0.11734253666954264</v>
      </c>
      <c r="AI619">
        <v>11.734253666954199</v>
      </c>
      <c r="AJ619">
        <v>32.684602175157401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-0.13</v>
      </c>
      <c r="AM619" t="s">
        <v>3214</v>
      </c>
      <c r="AN619">
        <v>-8.61</v>
      </c>
      <c r="AO619" t="s">
        <v>3214</v>
      </c>
      <c r="AP619">
        <v>-8.4072260642663002E-2</v>
      </c>
      <c r="AQ619">
        <f>(Table2[[#This Row],[Sharpe Ratio]]-AVERAGE(Table2[Sharpe Ratio]))/_xlfn.STDEV.P(Table2[Sharpe Ratio])</f>
        <v>-1.6491071283739187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-2.8620817324998069</v>
      </c>
      <c r="AS619">
        <f>_xlfn.RANK.AVG(Table2[[#This Row],[1Y Return vs Nifty Z-Score]],Table2[1Y Return vs Nifty Z-Score])</f>
        <v>540</v>
      </c>
      <c r="AT619">
        <f>_xlfn.RANK.AVG(Table2[[#This Row],[6M Return vs Nifty Z-Score]],Table2[6M Return vs Nifty Z-Score])</f>
        <v>442</v>
      </c>
      <c r="AU619">
        <f>_xlfn.RANK.AVG(Table2[[#This Row],[Sharpe Ratio Z-Score]],Table2[Sharpe Ratio Z-Score])</f>
        <v>695</v>
      </c>
      <c r="AV619">
        <f>(Table2[[#This Row],[Rank 1Y]]+Table2[[#This Row],[Rank 6M]]+Table2[[#This Row],[Rank Sharpe]])/3</f>
        <v>559</v>
      </c>
    </row>
    <row r="620" spans="1:48" x14ac:dyDescent="0.3">
      <c r="A620" t="s">
        <v>177</v>
      </c>
      <c r="B620" t="s">
        <v>178</v>
      </c>
      <c r="C620" t="s">
        <v>3169</v>
      </c>
      <c r="D620" t="s">
        <v>43</v>
      </c>
      <c r="E620">
        <v>154490.72258140001</v>
      </c>
      <c r="F620">
        <v>718</v>
      </c>
      <c r="G620">
        <v>-18.10153256077</v>
      </c>
      <c r="H620">
        <f>(Table2[[#This Row],[1Y Return vs Nifty]]-AVERAGE(Table2[1Y Return vs Nifty]))/_xlfn.STDEV.P(Table2[1Y Return vs Nifty])</f>
        <v>-0.71163968435700553</v>
      </c>
      <c r="I620">
        <v>-3.01239655950656</v>
      </c>
      <c r="J620">
        <f>(Table2[[#This Row],[1M Return vs Nifty]]-AVERAGE(Table2[1M Return vs Nifty]))/_xlfn.STDEV.P(Table2[1M Return vs Nifty])</f>
        <v>-0.19983223421114213</v>
      </c>
      <c r="K620">
        <v>-2.4888713173861001</v>
      </c>
      <c r="L620">
        <f>(Table2[[#This Row],[6M Return vs Nifty]]-AVERAGE(Table2[6M Return vs Nifty]))/_xlfn.STDEV.P(Table2[6M Return vs Nifty])</f>
        <v>-0.40813038218155751</v>
      </c>
      <c r="M620">
        <v>2.2146506537110899</v>
      </c>
      <c r="N620">
        <f>(Table2[[#This Row],[1W Return vs Nifty]]-AVERAGE(Table2[1W Return vs Nifty]))/_xlfn.STDEV.P(Table2[1W Return vs Nifty])</f>
        <v>0.35302701641787804</v>
      </c>
      <c r="O620">
        <v>718.21</v>
      </c>
      <c r="P620">
        <v>700.858182555447</v>
      </c>
      <c r="Q620">
        <v>645.86490197988201</v>
      </c>
      <c r="R620">
        <v>48.998861106647198</v>
      </c>
      <c r="S620" s="1">
        <f>(Table2[[#This Row],[Close Price]]-Table2[[#This Row],[20D EMA]])/Table2[[#This Row],[20D EMA]]</f>
        <v>-2.9239358961868586E-4</v>
      </c>
      <c r="T620" s="1">
        <f>(Table2[[#This Row],[Close Price]]-Table2[[#This Row],[50D EMA]])/Table2[[#This Row],[50D EMA]]</f>
        <v>2.4458325337732442E-2</v>
      </c>
      <c r="U620" s="1">
        <f>(Table2[[#This Row],[Close Price]]-Table2[[#This Row],[200D EMA]])/Table2[[#This Row],[200D EMA]]</f>
        <v>0.11168759565505067</v>
      </c>
      <c r="V620">
        <v>0.67737843394720298</v>
      </c>
      <c r="W620">
        <v>716</v>
      </c>
      <c r="X620">
        <v>736.35</v>
      </c>
      <c r="Y620">
        <v>716</v>
      </c>
      <c r="Z620">
        <v>736.35</v>
      </c>
      <c r="AA620">
        <v>691.55</v>
      </c>
      <c r="AB620">
        <v>761.2</v>
      </c>
      <c r="AC620" s="1">
        <f>(Table2[[#This Row],[Close Price]]/Table2[[#This Row],[Day Low]])-1</f>
        <v>2.7932960893854997E-3</v>
      </c>
      <c r="AD620" s="1">
        <f>(Table2[[#This Row],[Day High]]/Table2[[#This Row],[Close Price]])-1</f>
        <v>2.5557103064066888E-2</v>
      </c>
      <c r="AE620" s="1">
        <f>(Table2[[#This Row],[Close Price]]/Table2[[#This Row],[Current Week Low]])-1</f>
        <v>2.7932960893854997E-3</v>
      </c>
      <c r="AF620" s="1">
        <f>(Table2[[#This Row],[Current Week High]]/Table2[[#This Row],[Close Price]])-1</f>
        <v>2.5557103064066888E-2</v>
      </c>
      <c r="AG620" s="1">
        <f>(Table2[[#This Row],[Close Price]]/Table2[[#This Row],[Current Month Low]])-1</f>
        <v>3.8247415226664749E-2</v>
      </c>
      <c r="AH620" s="1">
        <f>(Table2[[#This Row],[Current Month High]]/Table2[[#This Row],[Close Price]])-1</f>
        <v>6.0167130919220213E-2</v>
      </c>
      <c r="AI620">
        <v>6.0167130919220204</v>
      </c>
      <c r="AJ620">
        <v>40.398904966757897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0.09</v>
      </c>
      <c r="AM620" t="s">
        <v>3215</v>
      </c>
      <c r="AN620">
        <v>0.48</v>
      </c>
      <c r="AO620" t="s">
        <v>3215</v>
      </c>
      <c r="AP620">
        <v>-5.3524665454594E-2</v>
      </c>
      <c r="AQ620">
        <f>(Table2[[#This Row],[Sharpe Ratio]]-AVERAGE(Table2[Sharpe Ratio]))/_xlfn.STDEV.P(Table2[Sharpe Ratio])</f>
        <v>-1.2966988128660701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-2.2632740971978973</v>
      </c>
      <c r="AS620">
        <f>_xlfn.RANK.AVG(Table2[[#This Row],[1Y Return vs Nifty Z-Score]],Table2[1Y Return vs Nifty Z-Score])</f>
        <v>559</v>
      </c>
      <c r="AT620">
        <f>_xlfn.RANK.AVG(Table2[[#This Row],[6M Return vs Nifty Z-Score]],Table2[6M Return vs Nifty Z-Score])</f>
        <v>457</v>
      </c>
      <c r="AU620">
        <f>_xlfn.RANK.AVG(Table2[[#This Row],[Sharpe Ratio Z-Score]],Table2[Sharpe Ratio Z-Score])</f>
        <v>662</v>
      </c>
      <c r="AV620">
        <f>(Table2[[#This Row],[Rank 1Y]]+Table2[[#This Row],[Rank 6M]]+Table2[[#This Row],[Rank Sharpe]])/3</f>
        <v>559.33333333333337</v>
      </c>
    </row>
    <row r="621" spans="1:48" x14ac:dyDescent="0.3">
      <c r="A621" t="s">
        <v>448</v>
      </c>
      <c r="B621" t="s">
        <v>449</v>
      </c>
      <c r="C621" t="s">
        <v>3169</v>
      </c>
      <c r="D621" t="s">
        <v>34</v>
      </c>
      <c r="E621">
        <v>50352.506597959997</v>
      </c>
      <c r="F621">
        <v>110.6</v>
      </c>
      <c r="G621">
        <v>-33.381537553462799</v>
      </c>
      <c r="H621">
        <f>(Table2[[#This Row],[1Y Return vs Nifty]]-AVERAGE(Table2[1Y Return vs Nifty]))/_xlfn.STDEV.P(Table2[1Y Return vs Nifty])</f>
        <v>-0.96811210613013921</v>
      </c>
      <c r="I621">
        <v>-8.0941339299430197</v>
      </c>
      <c r="J621">
        <f>(Table2[[#This Row],[1M Return vs Nifty]]-AVERAGE(Table2[1M Return vs Nifty]))/_xlfn.STDEV.P(Table2[1M Return vs Nifty])</f>
        <v>-0.67132693557787515</v>
      </c>
      <c r="K621">
        <v>-37.081019394881601</v>
      </c>
      <c r="L621">
        <f>(Table2[[#This Row],[6M Return vs Nifty]]-AVERAGE(Table2[6M Return vs Nifty]))/_xlfn.STDEV.P(Table2[6M Return vs Nifty])</f>
        <v>-1.4908984868782187</v>
      </c>
      <c r="M621">
        <v>0.35900292513022303</v>
      </c>
      <c r="N621">
        <f>(Table2[[#This Row],[1W Return vs Nifty]]-AVERAGE(Table2[1W Return vs Nifty]))/_xlfn.STDEV.P(Table2[1W Return vs Nifty])</f>
        <v>-1.0945125187207061E-2</v>
      </c>
      <c r="O621">
        <v>112.65</v>
      </c>
      <c r="P621">
        <v>116.198460817243</v>
      </c>
      <c r="Q621">
        <v>119.280499469845</v>
      </c>
      <c r="R621">
        <v>37.668742406614399</v>
      </c>
      <c r="S621" s="1">
        <f>(Table2[[#This Row],[Close Price]]-Table2[[#This Row],[20D EMA]])/Table2[[#This Row],[20D EMA]]</f>
        <v>-1.8197958277851853E-2</v>
      </c>
      <c r="T621" s="1">
        <f>(Table2[[#This Row],[Close Price]]-Table2[[#This Row],[50D EMA]])/Table2[[#This Row],[50D EMA]]</f>
        <v>-4.8180163298791628E-2</v>
      </c>
      <c r="U621" s="1">
        <f>(Table2[[#This Row],[Close Price]]-Table2[[#This Row],[200D EMA]])/Table2[[#This Row],[200D EMA]]</f>
        <v>-7.2773835693398473E-2</v>
      </c>
      <c r="V621">
        <v>0.64323216761579005</v>
      </c>
      <c r="W621">
        <v>109.7</v>
      </c>
      <c r="X621">
        <v>111.3</v>
      </c>
      <c r="Y621">
        <v>109.7</v>
      </c>
      <c r="Z621">
        <v>111.3</v>
      </c>
      <c r="AA621">
        <v>109.51</v>
      </c>
      <c r="AB621">
        <v>119.39</v>
      </c>
      <c r="AC621" s="1">
        <f>(Table2[[#This Row],[Close Price]]/Table2[[#This Row],[Day Low]])-1</f>
        <v>8.2041932543299723E-3</v>
      </c>
      <c r="AD621" s="1">
        <f>(Table2[[#This Row],[Day High]]/Table2[[#This Row],[Close Price]])-1</f>
        <v>6.3291139240506666E-3</v>
      </c>
      <c r="AE621" s="1">
        <f>(Table2[[#This Row],[Close Price]]/Table2[[#This Row],[Current Week Low]])-1</f>
        <v>8.2041932543299723E-3</v>
      </c>
      <c r="AF621" s="1">
        <f>(Table2[[#This Row],[Current Week High]]/Table2[[#This Row],[Close Price]])-1</f>
        <v>6.3291139240506666E-3</v>
      </c>
      <c r="AG621" s="1">
        <f>(Table2[[#This Row],[Close Price]]/Table2[[#This Row],[Current Month Low]])-1</f>
        <v>9.9534289106015805E-3</v>
      </c>
      <c r="AH621" s="1">
        <f>(Table2[[#This Row],[Current Month High]]/Table2[[#This Row],[Close Price]])-1</f>
        <v>7.9475587703435879E-2</v>
      </c>
      <c r="AI621">
        <v>42.811934900542397</v>
      </c>
      <c r="AJ621">
        <v>28.009259259259199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-0.11</v>
      </c>
      <c r="AM621" t="s">
        <v>3214</v>
      </c>
      <c r="AN621">
        <v>-0.23</v>
      </c>
      <c r="AO621" t="s">
        <v>3214</v>
      </c>
      <c r="AP621">
        <v>6.6071096313379998E-2</v>
      </c>
      <c r="AQ621">
        <f>(Table2[[#This Row],[Sharpe Ratio]]-AVERAGE(Table2[Sharpe Ratio]))/_xlfn.STDEV.P(Table2[Sharpe Ratio])</f>
        <v>8.3001968391857098E-2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649</v>
      </c>
      <c r="AT621">
        <f>_xlfn.RANK.AVG(Table2[[#This Row],[6M Return vs Nifty Z-Score]],Table2[6M Return vs Nifty Z-Score])</f>
        <v>718</v>
      </c>
      <c r="AU621">
        <f>_xlfn.RANK.AVG(Table2[[#This Row],[Sharpe Ratio Z-Score]],Table2[Sharpe Ratio Z-Score])</f>
        <v>323</v>
      </c>
      <c r="AV621">
        <f>(Table2[[#This Row],[Rank 1Y]]+Table2[[#This Row],[Rank 6M]]+Table2[[#This Row],[Rank Sharpe]])/3</f>
        <v>563.33333333333337</v>
      </c>
    </row>
    <row r="622" spans="1:48" x14ac:dyDescent="0.3">
      <c r="A622" t="s">
        <v>918</v>
      </c>
      <c r="B622" t="s">
        <v>919</v>
      </c>
      <c r="C622" t="s">
        <v>3183</v>
      </c>
      <c r="D622" t="s">
        <v>472</v>
      </c>
      <c r="E622">
        <v>16752.559485450001</v>
      </c>
      <c r="F622">
        <v>1576.5</v>
      </c>
      <c r="G622">
        <v>-19.451923789504601</v>
      </c>
      <c r="H622">
        <f>(Table2[[#This Row],[1Y Return vs Nifty]]-AVERAGE(Table2[1Y Return vs Nifty]))/_xlfn.STDEV.P(Table2[1Y Return vs Nifty])</f>
        <v>-0.73430578354613441</v>
      </c>
      <c r="I622">
        <v>0.78217003353409098</v>
      </c>
      <c r="J622">
        <f>(Table2[[#This Row],[1M Return vs Nifty]]-AVERAGE(Table2[1M Return vs Nifty]))/_xlfn.STDEV.P(Table2[1M Return vs Nifty])</f>
        <v>0.15223594881033103</v>
      </c>
      <c r="K622">
        <v>1.37714100663563</v>
      </c>
      <c r="L622">
        <f>(Table2[[#This Row],[6M Return vs Nifty]]-AVERAGE(Table2[6M Return vs Nifty]))/_xlfn.STDEV.P(Table2[6M Return vs Nifty])</f>
        <v>-0.28712041114890541</v>
      </c>
      <c r="M622">
        <v>-0.42103728410507202</v>
      </c>
      <c r="N622">
        <f>(Table2[[#This Row],[1W Return vs Nifty]]-AVERAGE(Table2[1W Return vs Nifty]))/_xlfn.STDEV.P(Table2[1W Return vs Nifty])</f>
        <v>-0.16394448014051788</v>
      </c>
      <c r="O622">
        <v>1547.45</v>
      </c>
      <c r="P622">
        <v>1529.9088089264701</v>
      </c>
      <c r="Q622">
        <v>1458.8136969723801</v>
      </c>
      <c r="R622">
        <v>61.277052335866799</v>
      </c>
      <c r="S622" s="1">
        <f>(Table2[[#This Row],[Close Price]]-Table2[[#This Row],[20D EMA]])/Table2[[#This Row],[20D EMA]]</f>
        <v>1.8772819800316622E-2</v>
      </c>
      <c r="T622" s="1">
        <f>(Table2[[#This Row],[Close Price]]-Table2[[#This Row],[50D EMA]])/Table2[[#This Row],[50D EMA]]</f>
        <v>3.045357396577298E-2</v>
      </c>
      <c r="U622" s="1">
        <f>(Table2[[#This Row],[Close Price]]-Table2[[#This Row],[200D EMA]])/Table2[[#This Row],[200D EMA]]</f>
        <v>8.0672606290896454E-2</v>
      </c>
      <c r="V622">
        <v>0.63124580591104196</v>
      </c>
      <c r="W622">
        <v>1538.6</v>
      </c>
      <c r="X622">
        <v>1585.8</v>
      </c>
      <c r="Y622">
        <v>1538.6</v>
      </c>
      <c r="Z622">
        <v>1585.8</v>
      </c>
      <c r="AA622">
        <v>1462.3</v>
      </c>
      <c r="AB622">
        <v>1601.75</v>
      </c>
      <c r="AC622" s="1">
        <f>(Table2[[#This Row],[Close Price]]/Table2[[#This Row],[Day Low]])-1</f>
        <v>2.4632783049525653E-2</v>
      </c>
      <c r="AD622" s="1">
        <f>(Table2[[#This Row],[Day High]]/Table2[[#This Row],[Close Price]])-1</f>
        <v>5.8991436726927304E-3</v>
      </c>
      <c r="AE622" s="1">
        <f>(Table2[[#This Row],[Close Price]]/Table2[[#This Row],[Current Week Low]])-1</f>
        <v>2.4632783049525653E-2</v>
      </c>
      <c r="AF622" s="1">
        <f>(Table2[[#This Row],[Current Week High]]/Table2[[#This Row],[Close Price]])-1</f>
        <v>5.8991436726927304E-3</v>
      </c>
      <c r="AG622" s="1">
        <f>(Table2[[#This Row],[Close Price]]/Table2[[#This Row],[Current Month Low]])-1</f>
        <v>7.8096149900841239E-2</v>
      </c>
      <c r="AH622" s="1">
        <f>(Table2[[#This Row],[Current Month High]]/Table2[[#This Row],[Close Price]])-1</f>
        <v>1.6016492229622648E-2</v>
      </c>
      <c r="AI622">
        <v>7.1994925467808502</v>
      </c>
      <c r="AJ622">
        <v>26.830249396620999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</v>
      </c>
      <c r="AM622" t="s">
        <v>3216</v>
      </c>
      <c r="AN622">
        <v>0.28999999999999998</v>
      </c>
      <c r="AO622" t="s">
        <v>3215</v>
      </c>
      <c r="AP622">
        <v>-0.103635383698441</v>
      </c>
      <c r="AQ622">
        <f>(Table2[[#This Row],[Sharpe Ratio]]-AVERAGE(Table2[Sharpe Ratio]))/_xlfn.STDEV.P(Table2[Sharpe Ratio])</f>
        <v>-1.8747945253593339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-2.9079292513845605</v>
      </c>
      <c r="AS622">
        <f>_xlfn.RANK.AVG(Table2[[#This Row],[1Y Return vs Nifty Z-Score]],Table2[1Y Return vs Nifty Z-Score])</f>
        <v>565</v>
      </c>
      <c r="AT622">
        <f>_xlfn.RANK.AVG(Table2[[#This Row],[6M Return vs Nifty Z-Score]],Table2[6M Return vs Nifty Z-Score])</f>
        <v>415</v>
      </c>
      <c r="AU622">
        <f>_xlfn.RANK.AVG(Table2[[#This Row],[Sharpe Ratio Z-Score]],Table2[Sharpe Ratio Z-Score])</f>
        <v>713</v>
      </c>
      <c r="AV622">
        <f>(Table2[[#This Row],[Rank 1Y]]+Table2[[#This Row],[Rank 6M]]+Table2[[#This Row],[Rank Sharpe]])/3</f>
        <v>564.33333333333337</v>
      </c>
    </row>
    <row r="623" spans="1:48" x14ac:dyDescent="0.3">
      <c r="A623" t="s">
        <v>1091</v>
      </c>
      <c r="B623" t="s">
        <v>1092</v>
      </c>
      <c r="C623" t="s">
        <v>3183</v>
      </c>
      <c r="D623" t="s">
        <v>472</v>
      </c>
      <c r="E623">
        <v>12342.432735619999</v>
      </c>
      <c r="F623">
        <v>931.1</v>
      </c>
      <c r="G623">
        <v>-35.357303771063002</v>
      </c>
      <c r="H623">
        <f>(Table2[[#This Row],[1Y Return vs Nifty]]-AVERAGE(Table2[1Y Return vs Nifty]))/_xlfn.STDEV.P(Table2[1Y Return vs Nifty])</f>
        <v>-1.0012750237422603</v>
      </c>
      <c r="I623">
        <v>1.7909084499638801</v>
      </c>
      <c r="J623">
        <f>(Table2[[#This Row],[1M Return vs Nifty]]-AVERAGE(Table2[1M Return vs Nifty]))/_xlfn.STDEV.P(Table2[1M Return vs Nifty])</f>
        <v>0.24582890408162339</v>
      </c>
      <c r="K623">
        <v>1.0091674560931601</v>
      </c>
      <c r="L623">
        <f>(Table2[[#This Row],[6M Return vs Nifty]]-AVERAGE(Table2[6M Return vs Nifty]))/_xlfn.STDEV.P(Table2[6M Return vs Nifty])</f>
        <v>-0.29863834357122232</v>
      </c>
      <c r="M623">
        <v>-4.3253521036636204</v>
      </c>
      <c r="N623">
        <f>(Table2[[#This Row],[1W Return vs Nifty]]-AVERAGE(Table2[1W Return vs Nifty]))/_xlfn.STDEV.P(Table2[1W Return vs Nifty])</f>
        <v>-0.9297481423808579</v>
      </c>
      <c r="O623">
        <v>950.28</v>
      </c>
      <c r="P623">
        <v>928.48269195809303</v>
      </c>
      <c r="Q623">
        <v>892.76975062752797</v>
      </c>
      <c r="R623">
        <v>38.128109317886697</v>
      </c>
      <c r="S623" s="1">
        <f>(Table2[[#This Row],[Close Price]]-Table2[[#This Row],[20D EMA]])/Table2[[#This Row],[20D EMA]]</f>
        <v>-2.0183524855831914E-2</v>
      </c>
      <c r="T623" s="1">
        <f>(Table2[[#This Row],[Close Price]]-Table2[[#This Row],[50D EMA]])/Table2[[#This Row],[50D EMA]]</f>
        <v>2.8189088117381153E-3</v>
      </c>
      <c r="U623" s="1">
        <f>(Table2[[#This Row],[Close Price]]-Table2[[#This Row],[200D EMA]])/Table2[[#This Row],[200D EMA]]</f>
        <v>4.2934081654905663E-2</v>
      </c>
      <c r="V623">
        <v>0.69110947089132602</v>
      </c>
      <c r="W623">
        <v>915.05</v>
      </c>
      <c r="X623">
        <v>937.35</v>
      </c>
      <c r="Y623">
        <v>915.05</v>
      </c>
      <c r="Z623">
        <v>937.35</v>
      </c>
      <c r="AA623">
        <v>875</v>
      </c>
      <c r="AB623">
        <v>1071</v>
      </c>
      <c r="AC623" s="1">
        <f>(Table2[[#This Row],[Close Price]]/Table2[[#This Row],[Day Low]])-1</f>
        <v>1.7540025135238668E-2</v>
      </c>
      <c r="AD623" s="1">
        <f>(Table2[[#This Row],[Day High]]/Table2[[#This Row],[Close Price]])-1</f>
        <v>6.7124906025131104E-3</v>
      </c>
      <c r="AE623" s="1">
        <f>(Table2[[#This Row],[Close Price]]/Table2[[#This Row],[Current Week Low]])-1</f>
        <v>1.7540025135238668E-2</v>
      </c>
      <c r="AF623" s="1">
        <f>(Table2[[#This Row],[Current Week High]]/Table2[[#This Row],[Close Price]])-1</f>
        <v>6.7124906025131104E-3</v>
      </c>
      <c r="AG623" s="1">
        <f>(Table2[[#This Row],[Close Price]]/Table2[[#This Row],[Current Month Low]])-1</f>
        <v>6.411428571428579E-2</v>
      </c>
      <c r="AH623" s="1">
        <f>(Table2[[#This Row],[Current Month High]]/Table2[[#This Row],[Close Price]])-1</f>
        <v>0.15025238964665455</v>
      </c>
      <c r="AI623">
        <v>15.0252389646654</v>
      </c>
      <c r="AJ623">
        <v>22.263804083776499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-0.01</v>
      </c>
      <c r="AM623" t="s">
        <v>3214</v>
      </c>
      <c r="AN623">
        <v>-7.63</v>
      </c>
      <c r="AO623" t="s">
        <v>3214</v>
      </c>
      <c r="AP623">
        <v>-2.8787765689870001E-2</v>
      </c>
      <c r="AQ623">
        <f>(Table2[[#This Row],[Sharpe Ratio]]-AVERAGE(Table2[Sharpe Ratio]))/_xlfn.STDEV.P(Table2[Sharpe Ratio])</f>
        <v>-1.0113248211229267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-2.9951574267356436</v>
      </c>
      <c r="AS623">
        <f>_xlfn.RANK.AVG(Table2[[#This Row],[1Y Return vs Nifty Z-Score]],Table2[1Y Return vs Nifty Z-Score])</f>
        <v>663</v>
      </c>
      <c r="AT623">
        <f>_xlfn.RANK.AVG(Table2[[#This Row],[6M Return vs Nifty Z-Score]],Table2[6M Return vs Nifty Z-Score])</f>
        <v>417</v>
      </c>
      <c r="AU623">
        <f>_xlfn.RANK.AVG(Table2[[#This Row],[Sharpe Ratio Z-Score]],Table2[Sharpe Ratio Z-Score])</f>
        <v>617</v>
      </c>
      <c r="AV623">
        <f>(Table2[[#This Row],[Rank 1Y]]+Table2[[#This Row],[Rank 6M]]+Table2[[#This Row],[Rank Sharpe]])/3</f>
        <v>565.66666666666663</v>
      </c>
    </row>
    <row r="624" spans="1:48" x14ac:dyDescent="0.3">
      <c r="A624" t="s">
        <v>1009</v>
      </c>
      <c r="B624" t="s">
        <v>1010</v>
      </c>
      <c r="C624" t="s">
        <v>3180</v>
      </c>
      <c r="D624" t="s">
        <v>1011</v>
      </c>
      <c r="E624">
        <v>14437.028417276901</v>
      </c>
      <c r="F624">
        <v>184.67</v>
      </c>
      <c r="G624">
        <v>-13.158484430405</v>
      </c>
      <c r="H624">
        <f>(Table2[[#This Row],[1Y Return vs Nifty]]-AVERAGE(Table2[1Y Return vs Nifty]))/_xlfn.STDEV.P(Table2[1Y Return vs Nifty])</f>
        <v>-0.62867141794988468</v>
      </c>
      <c r="I624">
        <v>-9.6240268499302797</v>
      </c>
      <c r="J624">
        <f>(Table2[[#This Row],[1M Return vs Nifty]]-AVERAGE(Table2[1M Return vs Nifty]))/_xlfn.STDEV.P(Table2[1M Return vs Nifty])</f>
        <v>-0.81327374487756909</v>
      </c>
      <c r="K624">
        <v>-27.645233214913901</v>
      </c>
      <c r="L624">
        <f>(Table2[[#This Row],[6M Return vs Nifty]]-AVERAGE(Table2[6M Return vs Nifty]))/_xlfn.STDEV.P(Table2[6M Return vs Nifty])</f>
        <v>-1.1955491406763485</v>
      </c>
      <c r="M624">
        <v>-1.12673179230724</v>
      </c>
      <c r="N624">
        <f>(Table2[[#This Row],[1W Return vs Nifty]]-AVERAGE(Table2[1W Return vs Nifty]))/_xlfn.STDEV.P(Table2[1W Return vs Nifty])</f>
        <v>-0.30236145309999357</v>
      </c>
      <c r="O624">
        <v>191.35</v>
      </c>
      <c r="P624">
        <v>197.25679423834001</v>
      </c>
      <c r="Q624">
        <v>197.10646545211301</v>
      </c>
      <c r="R624">
        <v>26.660143637949901</v>
      </c>
      <c r="S624" s="1">
        <f>(Table2[[#This Row],[Close Price]]-Table2[[#This Row],[20D EMA]])/Table2[[#This Row],[20D EMA]]</f>
        <v>-3.4909851058270221E-2</v>
      </c>
      <c r="T624" s="1">
        <f>(Table2[[#This Row],[Close Price]]-Table2[[#This Row],[50D EMA]])/Table2[[#This Row],[50D EMA]]</f>
        <v>-6.380917973923747E-2</v>
      </c>
      <c r="U624" s="1">
        <f>(Table2[[#This Row],[Close Price]]-Table2[[#This Row],[200D EMA]])/Table2[[#This Row],[200D EMA]]</f>
        <v>-6.3095167495327356E-2</v>
      </c>
      <c r="V624">
        <v>0.98618891407398301</v>
      </c>
      <c r="W624">
        <v>183.25</v>
      </c>
      <c r="X624">
        <v>187.86</v>
      </c>
      <c r="Y624">
        <v>183.25</v>
      </c>
      <c r="Z624">
        <v>187.86</v>
      </c>
      <c r="AA624">
        <v>182.23</v>
      </c>
      <c r="AB624">
        <v>203.65</v>
      </c>
      <c r="AC624" s="1">
        <f>(Table2[[#This Row],[Close Price]]/Table2[[#This Row],[Day Low]])-1</f>
        <v>7.7489768076397514E-3</v>
      </c>
      <c r="AD624" s="1">
        <f>(Table2[[#This Row],[Day High]]/Table2[[#This Row],[Close Price]])-1</f>
        <v>1.7274056424974482E-2</v>
      </c>
      <c r="AE624" s="1">
        <f>(Table2[[#This Row],[Close Price]]/Table2[[#This Row],[Current Week Low]])-1</f>
        <v>7.7489768076397514E-3</v>
      </c>
      <c r="AF624" s="1">
        <f>(Table2[[#This Row],[Current Week High]]/Table2[[#This Row],[Close Price]])-1</f>
        <v>1.7274056424974482E-2</v>
      </c>
      <c r="AG624" s="1">
        <f>(Table2[[#This Row],[Close Price]]/Table2[[#This Row],[Current Month Low]])-1</f>
        <v>1.3389672392031926E-2</v>
      </c>
      <c r="AH624" s="1">
        <f>(Table2[[#This Row],[Current Month High]]/Table2[[#This Row],[Close Price]])-1</f>
        <v>0.10277792819624199</v>
      </c>
      <c r="AI624">
        <v>28.634862186603101</v>
      </c>
      <c r="AJ624">
        <v>35.587371512481603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-0.18</v>
      </c>
      <c r="AM624" t="s">
        <v>3214</v>
      </c>
      <c r="AN624">
        <v>-3.8</v>
      </c>
      <c r="AO624" t="s">
        <v>3214</v>
      </c>
      <c r="AP624">
        <v>4.5541814720389999E-3</v>
      </c>
      <c r="AQ624">
        <f>(Table2[[#This Row],[Sharpe Ratio]]-AVERAGE(Table2[Sharpe Ratio]))/_xlfn.STDEV.P(Table2[Sharpe Ratio])</f>
        <v>-0.62667983146857753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531</v>
      </c>
      <c r="AT624">
        <f>_xlfn.RANK.AVG(Table2[[#This Row],[6M Return vs Nifty Z-Score]],Table2[6M Return vs Nifty Z-Score])</f>
        <v>680</v>
      </c>
      <c r="AU624">
        <f>_xlfn.RANK.AVG(Table2[[#This Row],[Sharpe Ratio Z-Score]],Table2[Sharpe Ratio Z-Score])</f>
        <v>489</v>
      </c>
      <c r="AV624">
        <f>(Table2[[#This Row],[Rank 1Y]]+Table2[[#This Row],[Rank 6M]]+Table2[[#This Row],[Rank Sharpe]])/3</f>
        <v>566.66666666666663</v>
      </c>
    </row>
    <row r="625" spans="1:48" x14ac:dyDescent="0.3">
      <c r="A625" t="s">
        <v>1410</v>
      </c>
      <c r="B625" t="s">
        <v>1411</v>
      </c>
      <c r="C625" t="s">
        <v>3179</v>
      </c>
      <c r="D625" t="s">
        <v>292</v>
      </c>
      <c r="E625">
        <v>7862.3996037349998</v>
      </c>
      <c r="F625">
        <v>390.05</v>
      </c>
      <c r="G625">
        <v>-34.943860741925803</v>
      </c>
      <c r="H625">
        <f>(Table2[[#This Row],[1Y Return vs Nifty]]-AVERAGE(Table2[1Y Return vs Nifty]))/_xlfn.STDEV.P(Table2[1Y Return vs Nifty])</f>
        <v>-0.99433544911523974</v>
      </c>
      <c r="I625">
        <v>-8.2967083366670291</v>
      </c>
      <c r="J625">
        <f>(Table2[[#This Row],[1M Return vs Nifty]]-AVERAGE(Table2[1M Return vs Nifty]))/_xlfn.STDEV.P(Table2[1M Return vs Nifty])</f>
        <v>-0.69012223183984556</v>
      </c>
      <c r="K625">
        <v>-21.000826986966299</v>
      </c>
      <c r="L625">
        <f>(Table2[[#This Row],[6M Return vs Nifty]]-AVERAGE(Table2[6M Return vs Nifty]))/_xlfn.STDEV.P(Table2[6M Return vs Nifty])</f>
        <v>-0.98757272006921304</v>
      </c>
      <c r="M625">
        <v>-3.7618710625104499</v>
      </c>
      <c r="N625">
        <f>(Table2[[#This Row],[1W Return vs Nifty]]-AVERAGE(Table2[1W Return vs Nifty]))/_xlfn.STDEV.P(Table2[1W Return vs Nifty])</f>
        <v>-0.81922533239729001</v>
      </c>
      <c r="O625">
        <v>406.53</v>
      </c>
      <c r="P625">
        <v>416.870006295694</v>
      </c>
      <c r="Q625">
        <v>409.66641641541901</v>
      </c>
      <c r="R625">
        <v>20.861835817653901</v>
      </c>
      <c r="S625" s="1">
        <f>(Table2[[#This Row],[Close Price]]-Table2[[#This Row],[20D EMA]])/Table2[[#This Row],[20D EMA]]</f>
        <v>-4.0538213661968275E-2</v>
      </c>
      <c r="T625" s="1">
        <f>(Table2[[#This Row],[Close Price]]-Table2[[#This Row],[50D EMA]])/Table2[[#This Row],[50D EMA]]</f>
        <v>-6.4336617868041179E-2</v>
      </c>
      <c r="U625" s="1">
        <f>(Table2[[#This Row],[Close Price]]-Table2[[#This Row],[200D EMA]])/Table2[[#This Row],[200D EMA]]</f>
        <v>-4.7883877294757606E-2</v>
      </c>
      <c r="V625">
        <v>0.86479642210972496</v>
      </c>
      <c r="W625">
        <v>386</v>
      </c>
      <c r="X625">
        <v>395</v>
      </c>
      <c r="Y625">
        <v>386</v>
      </c>
      <c r="Z625">
        <v>395</v>
      </c>
      <c r="AA625">
        <v>384.1</v>
      </c>
      <c r="AB625">
        <v>443.15</v>
      </c>
      <c r="AC625" s="1">
        <f>(Table2[[#This Row],[Close Price]]/Table2[[#This Row],[Day Low]])-1</f>
        <v>1.0492227979274737E-2</v>
      </c>
      <c r="AD625" s="1">
        <f>(Table2[[#This Row],[Day High]]/Table2[[#This Row],[Close Price]])-1</f>
        <v>1.2690680681963773E-2</v>
      </c>
      <c r="AE625" s="1">
        <f>(Table2[[#This Row],[Close Price]]/Table2[[#This Row],[Current Week Low]])-1</f>
        <v>1.0492227979274737E-2</v>
      </c>
      <c r="AF625" s="1">
        <f>(Table2[[#This Row],[Current Week High]]/Table2[[#This Row],[Close Price]])-1</f>
        <v>1.2690680681963773E-2</v>
      </c>
      <c r="AG625" s="1">
        <f>(Table2[[#This Row],[Close Price]]/Table2[[#This Row],[Current Month Low]])-1</f>
        <v>1.5490757615204354E-2</v>
      </c>
      <c r="AH625" s="1">
        <f>(Table2[[#This Row],[Current Month High]]/Table2[[#This Row],[Close Price]])-1</f>
        <v>0.13613639277015754</v>
      </c>
      <c r="AI625">
        <v>29.470580694782701</v>
      </c>
      <c r="AJ625">
        <v>12.1639108554996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</v>
      </c>
      <c r="AM625" t="s">
        <v>3214</v>
      </c>
      <c r="AN625">
        <v>-8.25</v>
      </c>
      <c r="AO625" t="s">
        <v>3214</v>
      </c>
      <c r="AP625">
        <v>3.8687465976625E-2</v>
      </c>
      <c r="AQ625">
        <f>(Table2[[#This Row],[Sharpe Ratio]]-AVERAGE(Table2[Sharpe Ratio]))/_xlfn.STDEV.P(Table2[Sharpe Ratio])</f>
        <v>-0.23290568260498956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660</v>
      </c>
      <c r="AT625">
        <f>_xlfn.RANK.AVG(Table2[[#This Row],[6M Return vs Nifty Z-Score]],Table2[6M Return vs Nifty Z-Score])</f>
        <v>643</v>
      </c>
      <c r="AU625">
        <f>_xlfn.RANK.AVG(Table2[[#This Row],[Sharpe Ratio Z-Score]],Table2[Sharpe Ratio Z-Score])</f>
        <v>398</v>
      </c>
      <c r="AV625">
        <f>(Table2[[#This Row],[Rank 1Y]]+Table2[[#This Row],[Rank 6M]]+Table2[[#This Row],[Rank Sharpe]])/3</f>
        <v>567</v>
      </c>
    </row>
    <row r="626" spans="1:48" x14ac:dyDescent="0.3">
      <c r="A626" t="s">
        <v>468</v>
      </c>
      <c r="B626" t="s">
        <v>469</v>
      </c>
      <c r="C626" t="s">
        <v>3177</v>
      </c>
      <c r="D626" t="s">
        <v>80</v>
      </c>
      <c r="E626">
        <v>47199.389618734996</v>
      </c>
      <c r="F626">
        <v>2513.4499999999998</v>
      </c>
      <c r="G626">
        <v>-7.9140567948287197</v>
      </c>
      <c r="H626">
        <f>(Table2[[#This Row],[1Y Return vs Nifty]]-AVERAGE(Table2[1Y Return vs Nifty]))/_xlfn.STDEV.P(Table2[1Y Return vs Nifty])</f>
        <v>-0.54064454510832294</v>
      </c>
      <c r="I626">
        <v>4.7374274258034497</v>
      </c>
      <c r="J626">
        <f>(Table2[[#This Row],[1M Return vs Nifty]]-AVERAGE(Table2[1M Return vs Nifty]))/_xlfn.STDEV.P(Table2[1M Return vs Nifty])</f>
        <v>0.51921337543724733</v>
      </c>
      <c r="K626">
        <v>-16.826491119979199</v>
      </c>
      <c r="L626">
        <f>(Table2[[#This Row],[6M Return vs Nifty]]-AVERAGE(Table2[6M Return vs Nifty]))/_xlfn.STDEV.P(Table2[6M Return vs Nifty])</f>
        <v>-0.85691192025593488</v>
      </c>
      <c r="M626">
        <v>1.6531658060749199</v>
      </c>
      <c r="N626">
        <f>(Table2[[#This Row],[1W Return vs Nifty]]-AVERAGE(Table2[1W Return vs Nifty]))/_xlfn.STDEV.P(Table2[1W Return vs Nifty])</f>
        <v>0.24289574563555524</v>
      </c>
      <c r="O626">
        <v>2456.5700000000002</v>
      </c>
      <c r="P626">
        <v>2458.3836623376701</v>
      </c>
      <c r="Q626">
        <v>2417.65983575366</v>
      </c>
      <c r="R626">
        <v>67.517547598445603</v>
      </c>
      <c r="S626" s="1">
        <f>(Table2[[#This Row],[Close Price]]-Table2[[#This Row],[20D EMA]])/Table2[[#This Row],[20D EMA]]</f>
        <v>2.3154235376968559E-2</v>
      </c>
      <c r="T626" s="1">
        <f>(Table2[[#This Row],[Close Price]]-Table2[[#This Row],[50D EMA]])/Table2[[#This Row],[50D EMA]]</f>
        <v>2.2399407588792421E-2</v>
      </c>
      <c r="U626" s="1">
        <f>(Table2[[#This Row],[Close Price]]-Table2[[#This Row],[200D EMA]])/Table2[[#This Row],[200D EMA]]</f>
        <v>3.9621026428012379E-2</v>
      </c>
      <c r="V626">
        <v>0.75244183238317297</v>
      </c>
      <c r="W626">
        <v>2472.0500000000002</v>
      </c>
      <c r="X626">
        <v>2544.9</v>
      </c>
      <c r="Y626">
        <v>2472.0500000000002</v>
      </c>
      <c r="Z626">
        <v>2544.9</v>
      </c>
      <c r="AA626">
        <v>2318</v>
      </c>
      <c r="AB626">
        <v>2544.9</v>
      </c>
      <c r="AC626" s="1">
        <f>(Table2[[#This Row],[Close Price]]/Table2[[#This Row],[Day Low]])-1</f>
        <v>1.6747234076980533E-2</v>
      </c>
      <c r="AD626" s="1">
        <f>(Table2[[#This Row],[Day High]]/Table2[[#This Row],[Close Price]])-1</f>
        <v>1.2512681772066436E-2</v>
      </c>
      <c r="AE626" s="1">
        <f>(Table2[[#This Row],[Close Price]]/Table2[[#This Row],[Current Week Low]])-1</f>
        <v>1.6747234076980533E-2</v>
      </c>
      <c r="AF626" s="1">
        <f>(Table2[[#This Row],[Current Week High]]/Table2[[#This Row],[Close Price]])-1</f>
        <v>1.2512681772066436E-2</v>
      </c>
      <c r="AG626" s="1">
        <f>(Table2[[#This Row],[Close Price]]/Table2[[#This Row],[Current Month Low]])-1</f>
        <v>8.4318377911992926E-2</v>
      </c>
      <c r="AH626" s="1">
        <f>(Table2[[#This Row],[Current Month High]]/Table2[[#This Row],[Close Price]])-1</f>
        <v>1.2512681772066436E-2</v>
      </c>
      <c r="AI626">
        <v>13.1512462949332</v>
      </c>
      <c r="AJ626">
        <v>39.403771491957798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-0.09</v>
      </c>
      <c r="AM626" t="s">
        <v>3214</v>
      </c>
      <c r="AN626">
        <v>1.87</v>
      </c>
      <c r="AO626" t="s">
        <v>3215</v>
      </c>
      <c r="AP626">
        <v>-2.5181510570204999E-2</v>
      </c>
      <c r="AQ626">
        <f>(Table2[[#This Row],[Sharpe Ratio]]-AVERAGE(Table2[Sharpe Ratio]))/_xlfn.STDEV.P(Table2[Sharpe Ratio])</f>
        <v>-0.96972173308314991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485</v>
      </c>
      <c r="AT626">
        <f>_xlfn.RANK.AVG(Table2[[#This Row],[6M Return vs Nifty Z-Score]],Table2[6M Return vs Nifty Z-Score])</f>
        <v>608</v>
      </c>
      <c r="AU626">
        <f>_xlfn.RANK.AVG(Table2[[#This Row],[Sharpe Ratio Z-Score]],Table2[Sharpe Ratio Z-Score])</f>
        <v>610</v>
      </c>
      <c r="AV626">
        <f>(Table2[[#This Row],[Rank 1Y]]+Table2[[#This Row],[Rank 6M]]+Table2[[#This Row],[Rank Sharpe]])/3</f>
        <v>567.66666666666663</v>
      </c>
    </row>
    <row r="627" spans="1:48" x14ac:dyDescent="0.3">
      <c r="A627" t="s">
        <v>1681</v>
      </c>
      <c r="B627" t="s">
        <v>1682</v>
      </c>
      <c r="C627" t="s">
        <v>3180</v>
      </c>
      <c r="D627" t="s">
        <v>1136</v>
      </c>
      <c r="E627">
        <v>5245.5986505000001</v>
      </c>
      <c r="F627">
        <v>3129.3</v>
      </c>
      <c r="G627">
        <v>-13.0114747071712</v>
      </c>
      <c r="H627">
        <f>(Table2[[#This Row],[1Y Return vs Nifty]]-AVERAGE(Table2[1Y Return vs Nifty]))/_xlfn.STDEV.P(Table2[1Y Return vs Nifty])</f>
        <v>-0.62620388343271649</v>
      </c>
      <c r="I627">
        <v>-6.1815608839446803</v>
      </c>
      <c r="J627">
        <f>(Table2[[#This Row],[1M Return vs Nifty]]-AVERAGE(Table2[1M Return vs Nifty]))/_xlfn.STDEV.P(Table2[1M Return vs Nifty])</f>
        <v>-0.49387422768880151</v>
      </c>
      <c r="K627">
        <v>-4.3857470997671602</v>
      </c>
      <c r="L627">
        <f>(Table2[[#This Row],[6M Return vs Nifty]]-AVERAGE(Table2[6M Return vs Nifty]))/_xlfn.STDEV.P(Table2[6M Return vs Nifty])</f>
        <v>-0.46750445143948605</v>
      </c>
      <c r="M627">
        <v>-0.80533767769410103</v>
      </c>
      <c r="N627">
        <f>(Table2[[#This Row],[1W Return vs Nifty]]-AVERAGE(Table2[1W Return vs Nifty]))/_xlfn.STDEV.P(Table2[1W Return vs Nifty])</f>
        <v>-0.23932227686341589</v>
      </c>
      <c r="O627">
        <v>2983.43</v>
      </c>
      <c r="P627">
        <v>3115.7117364789401</v>
      </c>
      <c r="Q627">
        <v>3005.5611562477402</v>
      </c>
      <c r="R627">
        <v>53.740133146846397</v>
      </c>
      <c r="S627" s="1">
        <f>(Table2[[#This Row],[Close Price]]-Table2[[#This Row],[20D EMA]])/Table2[[#This Row],[20D EMA]]</f>
        <v>4.8893387812015146E-2</v>
      </c>
      <c r="T627" s="1">
        <f>(Table2[[#This Row],[Close Price]]-Table2[[#This Row],[50D EMA]])/Table2[[#This Row],[50D EMA]]</f>
        <v>4.361206899203115E-3</v>
      </c>
      <c r="U627" s="1">
        <f>(Table2[[#This Row],[Close Price]]-Table2[[#This Row],[200D EMA]])/Table2[[#This Row],[200D EMA]]</f>
        <v>4.1169963717105122E-2</v>
      </c>
      <c r="V627">
        <v>0.73574448167595197</v>
      </c>
      <c r="W627">
        <v>3065.25</v>
      </c>
      <c r="X627">
        <v>3125</v>
      </c>
      <c r="Y627">
        <v>3051.1</v>
      </c>
      <c r="Z627">
        <v>3146.05</v>
      </c>
      <c r="AA627">
        <v>3051.1</v>
      </c>
      <c r="AB627">
        <v>3146.05</v>
      </c>
      <c r="AC627" s="1">
        <f>(Table2[[#This Row],[Close Price]]/Table2[[#This Row],[Day Low]])-1</f>
        <v>2.0895522388059806E-2</v>
      </c>
      <c r="AD627" s="1">
        <f>(Table2[[#This Row],[Day High]]/Table2[[#This Row],[Close Price]])-1</f>
        <v>-1.3741092257054666E-3</v>
      </c>
      <c r="AE627" s="1">
        <f>(Table2[[#This Row],[Close Price]]/Table2[[#This Row],[Current Week Low]])-1</f>
        <v>2.5630100619448815E-2</v>
      </c>
      <c r="AF627" s="1">
        <f>(Table2[[#This Row],[Current Week High]]/Table2[[#This Row],[Close Price]])-1</f>
        <v>5.35263477455028E-3</v>
      </c>
      <c r="AG627" s="1">
        <f>(Table2[[#This Row],[Close Price]]/Table2[[#This Row],[Current Month Low]])-1</f>
        <v>2.5630100619448815E-2</v>
      </c>
      <c r="AH627" s="1">
        <f>(Table2[[#This Row],[Current Month High]]/Table2[[#This Row],[Close Price]])-1</f>
        <v>5.35263477455028E-3</v>
      </c>
      <c r="AI627">
        <v>18.2373054676764</v>
      </c>
      <c r="AJ627">
        <v>36.056521739130403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</v>
      </c>
      <c r="AM627">
        <v>0</v>
      </c>
      <c r="AN627">
        <v>1.21</v>
      </c>
      <c r="AO627" t="s">
        <v>3215</v>
      </c>
      <c r="AP627">
        <v>-8.6075056543222006E-2</v>
      </c>
      <c r="AQ627">
        <f>(Table2[[#This Row],[Sharpe Ratio]]-AVERAGE(Table2[Sharpe Ratio]))/_xlfn.STDEV.P(Table2[Sharpe Ratio])</f>
        <v>-1.6722121199543261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529</v>
      </c>
      <c r="AT627">
        <f>_xlfn.RANK.AVG(Table2[[#This Row],[6M Return vs Nifty Z-Score]],Table2[6M Return vs Nifty Z-Score])</f>
        <v>479</v>
      </c>
      <c r="AU627">
        <f>_xlfn.RANK.AVG(Table2[[#This Row],[Sharpe Ratio Z-Score]],Table2[Sharpe Ratio Z-Score])</f>
        <v>698</v>
      </c>
      <c r="AV627">
        <f>(Table2[[#This Row],[Rank 1Y]]+Table2[[#This Row],[Rank 6M]]+Table2[[#This Row],[Rank Sharpe]])/3</f>
        <v>568.66666666666663</v>
      </c>
    </row>
    <row r="628" spans="1:48" x14ac:dyDescent="0.3">
      <c r="A628" t="s">
        <v>90</v>
      </c>
      <c r="B628" t="s">
        <v>91</v>
      </c>
      <c r="C628" t="s">
        <v>3178</v>
      </c>
      <c r="D628" t="s">
        <v>92</v>
      </c>
      <c r="E628">
        <v>319150.36329308897</v>
      </c>
      <c r="F628">
        <v>3329.1</v>
      </c>
      <c r="G628">
        <v>-26.307795350183898</v>
      </c>
      <c r="H628">
        <f>(Table2[[#This Row],[1Y Return vs Nifty]]-AVERAGE(Table2[1Y Return vs Nifty]))/_xlfn.STDEV.P(Table2[1Y Return vs Nifty])</f>
        <v>-0.84938048302259717</v>
      </c>
      <c r="I628">
        <v>3.4964584405194801</v>
      </c>
      <c r="J628">
        <f>(Table2[[#This Row],[1M Return vs Nifty]]-AVERAGE(Table2[1M Return vs Nifty]))/_xlfn.STDEV.P(Table2[1M Return vs Nifty])</f>
        <v>0.40407356035632958</v>
      </c>
      <c r="K628">
        <v>0.35184177159198099</v>
      </c>
      <c r="L628">
        <f>(Table2[[#This Row],[6M Return vs Nifty]]-AVERAGE(Table2[6M Return vs Nifty]))/_xlfn.STDEV.P(Table2[6M Return vs Nifty])</f>
        <v>-0.31921328109696689</v>
      </c>
      <c r="M628">
        <v>0.516894135474255</v>
      </c>
      <c r="N628">
        <f>(Table2[[#This Row],[1W Return vs Nifty]]-AVERAGE(Table2[1W Return vs Nifty]))/_xlfn.STDEV.P(Table2[1W Return vs Nifty])</f>
        <v>2.0024115948601491E-2</v>
      </c>
      <c r="O628">
        <v>3267.99</v>
      </c>
      <c r="P628">
        <v>3176.08380158722</v>
      </c>
      <c r="Q628">
        <v>3056.63775189633</v>
      </c>
      <c r="R628">
        <v>64.011632934464004</v>
      </c>
      <c r="S628" s="1">
        <f>(Table2[[#This Row],[Close Price]]-Table2[[#This Row],[20D EMA]])/Table2[[#This Row],[20D EMA]]</f>
        <v>1.8699567624135976E-2</v>
      </c>
      <c r="T628" s="1">
        <f>(Table2[[#This Row],[Close Price]]-Table2[[#This Row],[50D EMA]])/Table2[[#This Row],[50D EMA]]</f>
        <v>4.8177632572639108E-2</v>
      </c>
      <c r="U628" s="1">
        <f>(Table2[[#This Row],[Close Price]]-Table2[[#This Row],[200D EMA]])/Table2[[#This Row],[200D EMA]]</f>
        <v>8.9137892749847472E-2</v>
      </c>
      <c r="V628">
        <v>0.68256980475257001</v>
      </c>
      <c r="W628">
        <v>3305.15</v>
      </c>
      <c r="X628">
        <v>3358</v>
      </c>
      <c r="Y628">
        <v>3305.15</v>
      </c>
      <c r="Z628">
        <v>3358</v>
      </c>
      <c r="AA628">
        <v>3139.6</v>
      </c>
      <c r="AB628">
        <v>3394.9</v>
      </c>
      <c r="AC628" s="1">
        <f>(Table2[[#This Row],[Close Price]]/Table2[[#This Row],[Day Low]])-1</f>
        <v>7.2462671890836106E-3</v>
      </c>
      <c r="AD628" s="1">
        <f>(Table2[[#This Row],[Day High]]/Table2[[#This Row],[Close Price]])-1</f>
        <v>8.6810249016251451E-3</v>
      </c>
      <c r="AE628" s="1">
        <f>(Table2[[#This Row],[Close Price]]/Table2[[#This Row],[Current Week Low]])-1</f>
        <v>7.2462671890836106E-3</v>
      </c>
      <c r="AF628" s="1">
        <f>(Table2[[#This Row],[Current Week High]]/Table2[[#This Row],[Close Price]])-1</f>
        <v>8.6810249016251451E-3</v>
      </c>
      <c r="AG628" s="1">
        <f>(Table2[[#This Row],[Close Price]]/Table2[[#This Row],[Current Month Low]])-1</f>
        <v>6.0358007389476276E-2</v>
      </c>
      <c r="AH628" s="1">
        <f>(Table2[[#This Row],[Current Month High]]/Table2[[#This Row],[Close Price]])-1</f>
        <v>1.976510167913248E-2</v>
      </c>
      <c r="AI628">
        <v>2.8190802318944899</v>
      </c>
      <c r="AJ628">
        <v>24.6807235684056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0.05</v>
      </c>
      <c r="AM628" t="s">
        <v>3215</v>
      </c>
      <c r="AN628">
        <v>-1.6</v>
      </c>
      <c r="AO628" t="s">
        <v>3214</v>
      </c>
      <c r="AP628">
        <v>-6.4371313307028E-2</v>
      </c>
      <c r="AQ628">
        <f>(Table2[[#This Row],[Sharpe Ratio]]-AVERAGE(Table2[Sharpe Ratio]))/_xlfn.STDEV.P(Table2[Sharpe Ratio])</f>
        <v>-1.4218297397049864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-2.1663258275196191</v>
      </c>
      <c r="AS628">
        <f>_xlfn.RANK.AVG(Table2[[#This Row],[1Y Return vs Nifty Z-Score]],Table2[1Y Return vs Nifty Z-Score])</f>
        <v>609</v>
      </c>
      <c r="AT628">
        <f>_xlfn.RANK.AVG(Table2[[#This Row],[6M Return vs Nifty Z-Score]],Table2[6M Return vs Nifty Z-Score])</f>
        <v>423</v>
      </c>
      <c r="AU628">
        <f>_xlfn.RANK.AVG(Table2[[#This Row],[Sharpe Ratio Z-Score]],Table2[Sharpe Ratio Z-Score])</f>
        <v>675</v>
      </c>
      <c r="AV628">
        <f>(Table2[[#This Row],[Rank 1Y]]+Table2[[#This Row],[Rank 6M]]+Table2[[#This Row],[Rank Sharpe]])/3</f>
        <v>569</v>
      </c>
    </row>
    <row r="629" spans="1:48" x14ac:dyDescent="0.3">
      <c r="A629" t="s">
        <v>1991</v>
      </c>
      <c r="B629" t="s">
        <v>1992</v>
      </c>
      <c r="C629" t="s">
        <v>3171</v>
      </c>
      <c r="D629" t="s">
        <v>195</v>
      </c>
      <c r="E629">
        <v>3525.5789960699999</v>
      </c>
      <c r="F629">
        <v>246.9</v>
      </c>
      <c r="G629">
        <v>-25.1462066198144</v>
      </c>
      <c r="H629">
        <f>(Table2[[#This Row],[1Y Return vs Nifty]]-AVERAGE(Table2[1Y Return vs Nifty]))/_xlfn.STDEV.P(Table2[1Y Return vs Nifty])</f>
        <v>-0.82988340334724919</v>
      </c>
      <c r="I629">
        <v>-8.5624035421145006</v>
      </c>
      <c r="J629">
        <f>(Table2[[#This Row],[1M Return vs Nifty]]-AVERAGE(Table2[1M Return vs Nifty]))/_xlfn.STDEV.P(Table2[1M Return vs Nifty])</f>
        <v>-0.71477401378273431</v>
      </c>
      <c r="K629">
        <v>-3.1725770920015499</v>
      </c>
      <c r="L629">
        <f>(Table2[[#This Row],[6M Return vs Nifty]]-AVERAGE(Table2[6M Return vs Nifty]))/_xlfn.STDEV.P(Table2[6M Return vs Nifty])</f>
        <v>-0.42953104235715805</v>
      </c>
      <c r="M629">
        <v>-2.2965529213237899</v>
      </c>
      <c r="N629">
        <f>(Table2[[#This Row],[1W Return vs Nifty]]-AVERAGE(Table2[1W Return vs Nifty]))/_xlfn.STDEV.P(Table2[1W Return vs Nifty])</f>
        <v>-0.53181357112061345</v>
      </c>
      <c r="O629">
        <v>240.3</v>
      </c>
      <c r="P629">
        <v>262.31833933156997</v>
      </c>
      <c r="Q629">
        <v>246.81003024791701</v>
      </c>
      <c r="R629">
        <v>30.985706428585399</v>
      </c>
      <c r="S629" s="1">
        <f>(Table2[[#This Row],[Close Price]]-Table2[[#This Row],[20D EMA]])/Table2[[#This Row],[20D EMA]]</f>
        <v>2.7465667915106091E-2</v>
      </c>
      <c r="T629" s="1">
        <f>(Table2[[#This Row],[Close Price]]-Table2[[#This Row],[50D EMA]])/Table2[[#This Row],[50D EMA]]</f>
        <v>-5.8777207002981252E-2</v>
      </c>
      <c r="U629" s="1">
        <f>(Table2[[#This Row],[Close Price]]-Table2[[#This Row],[200D EMA]])/Table2[[#This Row],[200D EMA]]</f>
        <v>3.6453037177062823E-4</v>
      </c>
      <c r="V629">
        <v>0.46993009970350902</v>
      </c>
      <c r="W629">
        <v>245.41</v>
      </c>
      <c r="X629">
        <v>248</v>
      </c>
      <c r="Y629">
        <v>243.2</v>
      </c>
      <c r="Z629">
        <v>251.25</v>
      </c>
      <c r="AA629">
        <v>243.2</v>
      </c>
      <c r="AB629">
        <v>251.25</v>
      </c>
      <c r="AC629" s="1">
        <f>(Table2[[#This Row],[Close Price]]/Table2[[#This Row],[Day Low]])-1</f>
        <v>6.0714722301455915E-3</v>
      </c>
      <c r="AD629" s="1">
        <f>(Table2[[#This Row],[Day High]]/Table2[[#This Row],[Close Price]])-1</f>
        <v>4.4552450384771625E-3</v>
      </c>
      <c r="AE629" s="1">
        <f>(Table2[[#This Row],[Close Price]]/Table2[[#This Row],[Current Week Low]])-1</f>
        <v>1.5213815789473673E-2</v>
      </c>
      <c r="AF629" s="1">
        <f>(Table2[[#This Row],[Current Week High]]/Table2[[#This Row],[Close Price]])-1</f>
        <v>1.761846901579589E-2</v>
      </c>
      <c r="AG629" s="1">
        <f>(Table2[[#This Row],[Close Price]]/Table2[[#This Row],[Current Month Low]])-1</f>
        <v>1.5213815789473673E-2</v>
      </c>
      <c r="AH629" s="1">
        <f>(Table2[[#This Row],[Current Month High]]/Table2[[#This Row],[Close Price]])-1</f>
        <v>1.761846901579589E-2</v>
      </c>
      <c r="AI629">
        <v>17.0311867152693</v>
      </c>
      <c r="AJ629">
        <v>23.604505632039999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-0.17</v>
      </c>
      <c r="AM629" t="s">
        <v>3214</v>
      </c>
      <c r="AN629">
        <v>-6.53</v>
      </c>
      <c r="AO629" t="s">
        <v>3214</v>
      </c>
      <c r="AP629">
        <v>-4.6082789406248E-2</v>
      </c>
      <c r="AQ629">
        <f>(Table2[[#This Row],[Sharpe Ratio]]-AVERAGE(Table2[Sharpe Ratio]))/_xlfn.STDEV.P(Table2[Sharpe Ratio])</f>
        <v>-1.2108465882876809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602</v>
      </c>
      <c r="AT629">
        <f>_xlfn.RANK.AVG(Table2[[#This Row],[6M Return vs Nifty Z-Score]],Table2[6M Return vs Nifty Z-Score])</f>
        <v>465</v>
      </c>
      <c r="AU629">
        <f>_xlfn.RANK.AVG(Table2[[#This Row],[Sharpe Ratio Z-Score]],Table2[Sharpe Ratio Z-Score])</f>
        <v>648</v>
      </c>
      <c r="AV629">
        <f>(Table2[[#This Row],[Rank 1Y]]+Table2[[#This Row],[Rank 6M]]+Table2[[#This Row],[Rank Sharpe]])/3</f>
        <v>571.66666666666663</v>
      </c>
    </row>
    <row r="630" spans="1:48" x14ac:dyDescent="0.3">
      <c r="A630" t="s">
        <v>1907</v>
      </c>
      <c r="B630" t="s">
        <v>1908</v>
      </c>
      <c r="C630" t="s">
        <v>3169</v>
      </c>
      <c r="D630" t="s">
        <v>24</v>
      </c>
      <c r="E630">
        <v>3848.16000191999</v>
      </c>
      <c r="F630">
        <v>122.72</v>
      </c>
      <c r="G630">
        <v>-32.622809352551499</v>
      </c>
      <c r="H630">
        <f>(Table2[[#This Row],[1Y Return vs Nifty]]-AVERAGE(Table2[1Y Return vs Nifty]))/_xlfn.STDEV.P(Table2[1Y Return vs Nifty])</f>
        <v>-0.9553769755298317</v>
      </c>
      <c r="I630">
        <v>-1.6650056798856501</v>
      </c>
      <c r="J630">
        <f>(Table2[[#This Row],[1M Return vs Nifty]]-AVERAGE(Table2[1M Return vs Nifty]))/_xlfn.STDEV.P(Table2[1M Return vs Nifty])</f>
        <v>-7.4818363146696085E-2</v>
      </c>
      <c r="K630">
        <v>-18.2846834522066</v>
      </c>
      <c r="L630">
        <f>(Table2[[#This Row],[6M Return vs Nifty]]-AVERAGE(Table2[6M Return vs Nifty]))/_xlfn.STDEV.P(Table2[6M Return vs Nifty])</f>
        <v>-0.90255476800022505</v>
      </c>
      <c r="M630">
        <v>3.0275688585356901</v>
      </c>
      <c r="N630">
        <f>(Table2[[#This Row],[1W Return vs Nifty]]-AVERAGE(Table2[1W Return vs Nifty]))/_xlfn.STDEV.P(Table2[1W Return vs Nifty])</f>
        <v>0.51247515703347279</v>
      </c>
      <c r="O630">
        <v>128.13</v>
      </c>
      <c r="P630">
        <v>123.64138672726401</v>
      </c>
      <c r="Q630">
        <v>126.45229041190601</v>
      </c>
      <c r="R630">
        <v>56.7024921546478</v>
      </c>
      <c r="S630" s="1">
        <f>(Table2[[#This Row],[Close Price]]-Table2[[#This Row],[20D EMA]])/Table2[[#This Row],[20D EMA]]</f>
        <v>-4.2222742527120868E-2</v>
      </c>
      <c r="T630" s="1">
        <f>(Table2[[#This Row],[Close Price]]-Table2[[#This Row],[50D EMA]])/Table2[[#This Row],[50D EMA]]</f>
        <v>-7.4520898839193737E-3</v>
      </c>
      <c r="U630" s="1">
        <f>(Table2[[#This Row],[Close Price]]-Table2[[#This Row],[200D EMA]])/Table2[[#This Row],[200D EMA]]</f>
        <v>-2.9515403791805075E-2</v>
      </c>
      <c r="V630">
        <v>1.0465516374544499</v>
      </c>
      <c r="W630">
        <v>122.55</v>
      </c>
      <c r="X630">
        <v>123.65</v>
      </c>
      <c r="Y630">
        <v>120.93</v>
      </c>
      <c r="Z630">
        <v>123.5</v>
      </c>
      <c r="AA630">
        <v>120.93</v>
      </c>
      <c r="AB630">
        <v>123.5</v>
      </c>
      <c r="AC630" s="1">
        <f>(Table2[[#This Row],[Close Price]]/Table2[[#This Row],[Day Low]])-1</f>
        <v>1.3871889024887896E-3</v>
      </c>
      <c r="AD630" s="1">
        <f>(Table2[[#This Row],[Day High]]/Table2[[#This Row],[Close Price]])-1</f>
        <v>7.5782268578878931E-3</v>
      </c>
      <c r="AE630" s="1">
        <f>(Table2[[#This Row],[Close Price]]/Table2[[#This Row],[Current Week Low]])-1</f>
        <v>1.480195154221442E-2</v>
      </c>
      <c r="AF630" s="1">
        <f>(Table2[[#This Row],[Current Week High]]/Table2[[#This Row],[Close Price]])-1</f>
        <v>6.3559322033899246E-3</v>
      </c>
      <c r="AG630" s="1">
        <f>(Table2[[#This Row],[Close Price]]/Table2[[#This Row],[Current Month Low]])-1</f>
        <v>1.480195154221442E-2</v>
      </c>
      <c r="AH630" s="1">
        <f>(Table2[[#This Row],[Current Month High]]/Table2[[#This Row],[Close Price]])-1</f>
        <v>6.3559322033899246E-3</v>
      </c>
      <c r="AI630">
        <v>33.189374185136899</v>
      </c>
      <c r="AJ630">
        <v>11.6651501364877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-0.09</v>
      </c>
      <c r="AM630" t="s">
        <v>3214</v>
      </c>
      <c r="AN630">
        <v>2.27</v>
      </c>
      <c r="AO630" t="s">
        <v>3215</v>
      </c>
      <c r="AP630">
        <v>1.9205942956943001E-2</v>
      </c>
      <c r="AQ630">
        <f>(Table2[[#This Row],[Sharpe Ratio]]-AVERAGE(Table2[Sharpe Ratio]))/_xlfn.STDEV.P(Table2[Sharpe Ratio])</f>
        <v>-0.45765171150270645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645</v>
      </c>
      <c r="AT630">
        <f>_xlfn.RANK.AVG(Table2[[#This Row],[6M Return vs Nifty Z-Score]],Table2[6M Return vs Nifty Z-Score])</f>
        <v>619</v>
      </c>
      <c r="AU630">
        <f>_xlfn.RANK.AVG(Table2[[#This Row],[Sharpe Ratio Z-Score]],Table2[Sharpe Ratio Z-Score])</f>
        <v>452</v>
      </c>
      <c r="AV630">
        <f>(Table2[[#This Row],[Rank 1Y]]+Table2[[#This Row],[Rank 6M]]+Table2[[#This Row],[Rank Sharpe]])/3</f>
        <v>572</v>
      </c>
    </row>
    <row r="631" spans="1:48" x14ac:dyDescent="0.3">
      <c r="A631" t="s">
        <v>1291</v>
      </c>
      <c r="B631" t="s">
        <v>1292</v>
      </c>
      <c r="C631" t="s">
        <v>3177</v>
      </c>
      <c r="D631" t="s">
        <v>80</v>
      </c>
      <c r="E631">
        <v>9079.4222925600006</v>
      </c>
      <c r="F631">
        <v>771.6</v>
      </c>
      <c r="G631">
        <v>-14.309142870674</v>
      </c>
      <c r="H631">
        <f>(Table2[[#This Row],[1Y Return vs Nifty]]-AVERAGE(Table2[1Y Return vs Nifty]))/_xlfn.STDEV.P(Table2[1Y Return vs Nifty])</f>
        <v>-0.64798503446706612</v>
      </c>
      <c r="I631">
        <v>-4.6007843338817596</v>
      </c>
      <c r="J631">
        <f>(Table2[[#This Row],[1M Return vs Nifty]]-AVERAGE(Table2[1M Return vs Nifty]))/_xlfn.STDEV.P(Table2[1M Return vs Nifty])</f>
        <v>-0.34720632396448203</v>
      </c>
      <c r="K631">
        <v>-28.269805885826401</v>
      </c>
      <c r="L631">
        <f>(Table2[[#This Row],[6M Return vs Nifty]]-AVERAGE(Table2[6M Return vs Nifty]))/_xlfn.STDEV.P(Table2[6M Return vs Nifty])</f>
        <v>-1.2150988768076301</v>
      </c>
      <c r="M631">
        <v>-0.19608705544281199</v>
      </c>
      <c r="N631">
        <f>(Table2[[#This Row],[1W Return vs Nifty]]-AVERAGE(Table2[1W Return vs Nifty]))/_xlfn.STDEV.P(Table2[1W Return vs Nifty])</f>
        <v>-0.11982208814784591</v>
      </c>
      <c r="O631">
        <v>780.5</v>
      </c>
      <c r="P631">
        <v>798.17824453346202</v>
      </c>
      <c r="Q631">
        <v>810.55113621548605</v>
      </c>
      <c r="R631">
        <v>38.356422206012098</v>
      </c>
      <c r="S631" s="1">
        <f>(Table2[[#This Row],[Close Price]]-Table2[[#This Row],[20D EMA]])/Table2[[#This Row],[20D EMA]]</f>
        <v>-1.1402946828955769E-2</v>
      </c>
      <c r="T631" s="1">
        <f>(Table2[[#This Row],[Close Price]]-Table2[[#This Row],[50D EMA]])/Table2[[#This Row],[50D EMA]]</f>
        <v>-3.3298633125483236E-2</v>
      </c>
      <c r="U631" s="1">
        <f>(Table2[[#This Row],[Close Price]]-Table2[[#This Row],[200D EMA]])/Table2[[#This Row],[200D EMA]]</f>
        <v>-4.8055125056453957E-2</v>
      </c>
      <c r="V631">
        <v>1.1024221758205901</v>
      </c>
      <c r="W631">
        <v>764.05</v>
      </c>
      <c r="X631">
        <v>782</v>
      </c>
      <c r="Y631">
        <v>764.05</v>
      </c>
      <c r="Z631">
        <v>782</v>
      </c>
      <c r="AA631">
        <v>762.9</v>
      </c>
      <c r="AB631">
        <v>808.5</v>
      </c>
      <c r="AC631" s="1">
        <f>(Table2[[#This Row],[Close Price]]/Table2[[#This Row],[Day Low]])-1</f>
        <v>9.8815522544337675E-3</v>
      </c>
      <c r="AD631" s="1">
        <f>(Table2[[#This Row],[Day High]]/Table2[[#This Row],[Close Price]])-1</f>
        <v>1.3478486262312073E-2</v>
      </c>
      <c r="AE631" s="1">
        <f>(Table2[[#This Row],[Close Price]]/Table2[[#This Row],[Current Week Low]])-1</f>
        <v>9.8815522544337675E-3</v>
      </c>
      <c r="AF631" s="1">
        <f>(Table2[[#This Row],[Current Week High]]/Table2[[#This Row],[Close Price]])-1</f>
        <v>1.3478486262312073E-2</v>
      </c>
      <c r="AG631" s="1">
        <f>(Table2[[#This Row],[Close Price]]/Table2[[#This Row],[Current Month Low]])-1</f>
        <v>1.1403853716083434E-2</v>
      </c>
      <c r="AH631" s="1">
        <f>(Table2[[#This Row],[Current Month High]]/Table2[[#This Row],[Close Price]])-1</f>
        <v>4.7822706065318688E-2</v>
      </c>
      <c r="AI631">
        <v>29.5878693623639</v>
      </c>
      <c r="AJ631">
        <v>20.449578520137301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3214</v>
      </c>
      <c r="AN631">
        <v>-3.36</v>
      </c>
      <c r="AO631" t="s">
        <v>3214</v>
      </c>
      <c r="AP631">
        <v>1.3401202009E-5</v>
      </c>
      <c r="AQ631">
        <f>(Table2[[#This Row],[Sharpe Ratio]]-AVERAGE(Table2[Sharpe Ratio]))/_xlfn.STDEV.P(Table2[Sharpe Ratio])</f>
        <v>-0.67906394603473963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538</v>
      </c>
      <c r="AT631">
        <f>_xlfn.RANK.AVG(Table2[[#This Row],[6M Return vs Nifty Z-Score]],Table2[6M Return vs Nifty Z-Score])</f>
        <v>684</v>
      </c>
      <c r="AU631">
        <f>_xlfn.RANK.AVG(Table2[[#This Row],[Sharpe Ratio Z-Score]],Table2[Sharpe Ratio Z-Score])</f>
        <v>503</v>
      </c>
      <c r="AV631">
        <f>(Table2[[#This Row],[Rank 1Y]]+Table2[[#This Row],[Rank 6M]]+Table2[[#This Row],[Rank Sharpe]])/3</f>
        <v>575</v>
      </c>
    </row>
    <row r="632" spans="1:48" x14ac:dyDescent="0.3">
      <c r="A632" t="s">
        <v>339</v>
      </c>
      <c r="B632" t="s">
        <v>340</v>
      </c>
      <c r="C632" t="s">
        <v>3179</v>
      </c>
      <c r="D632" t="s">
        <v>127</v>
      </c>
      <c r="E632">
        <v>74284</v>
      </c>
      <c r="F632">
        <v>928.55</v>
      </c>
      <c r="G632">
        <v>0.54948651848026797</v>
      </c>
      <c r="H632">
        <f>(Table2[[#This Row],[1Y Return vs Nifty]]-AVERAGE(Table2[1Y Return vs Nifty]))/_xlfn.STDEV.P(Table2[1Y Return vs Nifty])</f>
        <v>-0.3985853343041233</v>
      </c>
      <c r="I632">
        <v>-2.38630496695176</v>
      </c>
      <c r="J632">
        <f>(Table2[[#This Row],[1M Return vs Nifty]]-AVERAGE(Table2[1M Return vs Nifty]))/_xlfn.STDEV.P(Table2[1M Return vs Nifty])</f>
        <v>-0.14174208768424798</v>
      </c>
      <c r="K632">
        <v>-19.892267782613501</v>
      </c>
      <c r="L632">
        <f>(Table2[[#This Row],[6M Return vs Nifty]]-AVERAGE(Table2[6M Return vs Nifty]))/_xlfn.STDEV.P(Table2[6M Return vs Nifty])</f>
        <v>-0.95287373156025723</v>
      </c>
      <c r="M632">
        <v>3.6563569908205502</v>
      </c>
      <c r="N632">
        <f>(Table2[[#This Row],[1W Return vs Nifty]]-AVERAGE(Table2[1W Return vs Nifty]))/_xlfn.STDEV.P(Table2[1W Return vs Nifty])</f>
        <v>0.63580748978102886</v>
      </c>
      <c r="O632">
        <v>920.33</v>
      </c>
      <c r="P632">
        <v>938.99272842810501</v>
      </c>
      <c r="Q632">
        <v>924.75641222784702</v>
      </c>
      <c r="R632">
        <v>58.9745497376692</v>
      </c>
      <c r="S632" s="1">
        <f>(Table2[[#This Row],[Close Price]]-Table2[[#This Row],[20D EMA]])/Table2[[#This Row],[20D EMA]]</f>
        <v>8.9315788901806019E-3</v>
      </c>
      <c r="T632" s="1">
        <f>(Table2[[#This Row],[Close Price]]-Table2[[#This Row],[50D EMA]])/Table2[[#This Row],[50D EMA]]</f>
        <v>-1.112120265892412E-2</v>
      </c>
      <c r="U632" s="1">
        <f>(Table2[[#This Row],[Close Price]]-Table2[[#This Row],[200D EMA]])/Table2[[#This Row],[200D EMA]]</f>
        <v>4.1022562503932611E-3</v>
      </c>
      <c r="V632">
        <v>0.88023960772768906</v>
      </c>
      <c r="W632">
        <v>920</v>
      </c>
      <c r="X632">
        <v>932.7</v>
      </c>
      <c r="Y632">
        <v>920</v>
      </c>
      <c r="Z632">
        <v>932.7</v>
      </c>
      <c r="AA632">
        <v>866.05</v>
      </c>
      <c r="AB632">
        <v>957.1</v>
      </c>
      <c r="AC632" s="1">
        <f>(Table2[[#This Row],[Close Price]]/Table2[[#This Row],[Day Low]])-1</f>
        <v>9.2934782608695699E-3</v>
      </c>
      <c r="AD632" s="1">
        <f>(Table2[[#This Row],[Day High]]/Table2[[#This Row],[Close Price]])-1</f>
        <v>4.4693339077057637E-3</v>
      </c>
      <c r="AE632" s="1">
        <f>(Table2[[#This Row],[Close Price]]/Table2[[#This Row],[Current Week Low]])-1</f>
        <v>9.2934782608695699E-3</v>
      </c>
      <c r="AF632" s="1">
        <f>(Table2[[#This Row],[Current Week High]]/Table2[[#This Row],[Close Price]])-1</f>
        <v>4.4693339077057637E-3</v>
      </c>
      <c r="AG632" s="1">
        <f>(Table2[[#This Row],[Close Price]]/Table2[[#This Row],[Current Month Low]])-1</f>
        <v>7.2166734022285128E-2</v>
      </c>
      <c r="AH632" s="1">
        <f>(Table2[[#This Row],[Current Month High]]/Table2[[#This Row],[Close Price]])-1</f>
        <v>3.0746863389155221E-2</v>
      </c>
      <c r="AI632">
        <v>22.653599698454499</v>
      </c>
      <c r="AJ632">
        <v>46.101801589174698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-0.16</v>
      </c>
      <c r="AM632" t="s">
        <v>3214</v>
      </c>
      <c r="AN632">
        <v>-0.3</v>
      </c>
      <c r="AO632" t="s">
        <v>3214</v>
      </c>
      <c r="AP632">
        <v>-5.5764449991460997E-2</v>
      </c>
      <c r="AQ632">
        <f>(Table2[[#This Row],[Sharpe Ratio]]-AVERAGE(Table2[Sharpe Ratio]))/_xlfn.STDEV.P(Table2[Sharpe Ratio])</f>
        <v>-1.3225377926901221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429</v>
      </c>
      <c r="AT632">
        <f>_xlfn.RANK.AVG(Table2[[#This Row],[6M Return vs Nifty Z-Score]],Table2[6M Return vs Nifty Z-Score])</f>
        <v>634</v>
      </c>
      <c r="AU632">
        <f>_xlfn.RANK.AVG(Table2[[#This Row],[Sharpe Ratio Z-Score]],Table2[Sharpe Ratio Z-Score])</f>
        <v>663</v>
      </c>
      <c r="AV632">
        <f>(Table2[[#This Row],[Rank 1Y]]+Table2[[#This Row],[Rank 6M]]+Table2[[#This Row],[Rank Sharpe]])/3</f>
        <v>575.33333333333337</v>
      </c>
    </row>
    <row r="633" spans="1:48" x14ac:dyDescent="0.3">
      <c r="A633" t="s">
        <v>1299</v>
      </c>
      <c r="B633" t="s">
        <v>1300</v>
      </c>
      <c r="C633" t="s">
        <v>3173</v>
      </c>
      <c r="D633" t="s">
        <v>54</v>
      </c>
      <c r="E633">
        <v>9006.2436948300001</v>
      </c>
      <c r="F633">
        <v>5425.65</v>
      </c>
      <c r="G633">
        <v>-25.053189276432501</v>
      </c>
      <c r="H633">
        <f>(Table2[[#This Row],[1Y Return vs Nifty]]-AVERAGE(Table2[1Y Return vs Nifty]))/_xlfn.STDEV.P(Table2[1Y Return vs Nifty])</f>
        <v>-0.82832212222623736</v>
      </c>
      <c r="I633">
        <v>3.8587054019555298</v>
      </c>
      <c r="J633">
        <f>(Table2[[#This Row],[1M Return vs Nifty]]-AVERAGE(Table2[1M Return vs Nifty]))/_xlfn.STDEV.P(Table2[1M Return vs Nifty])</f>
        <v>0.43768362527171251</v>
      </c>
      <c r="K633">
        <v>-2.1337437416115499</v>
      </c>
      <c r="L633">
        <f>(Table2[[#This Row],[6M Return vs Nifty]]-AVERAGE(Table2[6M Return vs Nifty]))/_xlfn.STDEV.P(Table2[6M Return vs Nifty])</f>
        <v>-0.39701454134723002</v>
      </c>
      <c r="M633">
        <v>5.7770926680594998</v>
      </c>
      <c r="N633">
        <f>(Table2[[#This Row],[1W Return vs Nifty]]-AVERAGE(Table2[1W Return vs Nifty]))/_xlfn.STDEV.P(Table2[1W Return vs Nifty])</f>
        <v>1.0517747524970422</v>
      </c>
      <c r="O633">
        <v>5276.89</v>
      </c>
      <c r="P633">
        <v>5221.0846258635002</v>
      </c>
      <c r="Q633">
        <v>5077.8353865219697</v>
      </c>
      <c r="R633">
        <v>61.626185872884299</v>
      </c>
      <c r="S633" s="1">
        <f>(Table2[[#This Row],[Close Price]]-Table2[[#This Row],[20D EMA]])/Table2[[#This Row],[20D EMA]]</f>
        <v>2.8190847260412724E-2</v>
      </c>
      <c r="T633" s="1">
        <f>(Table2[[#This Row],[Close Price]]-Table2[[#This Row],[50D EMA]])/Table2[[#This Row],[50D EMA]]</f>
        <v>3.9180627933734558E-2</v>
      </c>
      <c r="U633" s="1">
        <f>(Table2[[#This Row],[Close Price]]-Table2[[#This Row],[200D EMA]])/Table2[[#This Row],[200D EMA]]</f>
        <v>6.8496630355767266E-2</v>
      </c>
      <c r="V633">
        <v>0.96376426042508101</v>
      </c>
      <c r="W633">
        <v>5410</v>
      </c>
      <c r="X633">
        <v>5557.5</v>
      </c>
      <c r="Y633">
        <v>5410</v>
      </c>
      <c r="Z633">
        <v>5557.5</v>
      </c>
      <c r="AA633">
        <v>5051.1499999999996</v>
      </c>
      <c r="AB633">
        <v>5566</v>
      </c>
      <c r="AC633" s="1">
        <f>(Table2[[#This Row],[Close Price]]/Table2[[#This Row],[Day Low]])-1</f>
        <v>2.8927911275415941E-3</v>
      </c>
      <c r="AD633" s="1">
        <f>(Table2[[#This Row],[Day High]]/Table2[[#This Row],[Close Price]])-1</f>
        <v>2.4301235796632792E-2</v>
      </c>
      <c r="AE633" s="1">
        <f>(Table2[[#This Row],[Close Price]]/Table2[[#This Row],[Current Week Low]])-1</f>
        <v>2.8927911275415941E-3</v>
      </c>
      <c r="AF633" s="1">
        <f>(Table2[[#This Row],[Current Week High]]/Table2[[#This Row],[Close Price]])-1</f>
        <v>2.4301235796632792E-2</v>
      </c>
      <c r="AG633" s="1">
        <f>(Table2[[#This Row],[Close Price]]/Table2[[#This Row],[Current Month Low]])-1</f>
        <v>7.4141532126347442E-2</v>
      </c>
      <c r="AH633" s="1">
        <f>(Table2[[#This Row],[Current Month High]]/Table2[[#This Row],[Close Price]])-1</f>
        <v>2.58678683660023E-2</v>
      </c>
      <c r="AI633">
        <v>4.0032069890243598</v>
      </c>
      <c r="AJ633">
        <v>17.019119819693501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-0.06</v>
      </c>
      <c r="AM633" t="s">
        <v>3214</v>
      </c>
      <c r="AN633">
        <v>2.39</v>
      </c>
      <c r="AO633" t="s">
        <v>3215</v>
      </c>
      <c r="AP633">
        <v>-6.5827774736995998E-2</v>
      </c>
      <c r="AQ633">
        <f>(Table2[[#This Row],[Sharpe Ratio]]-AVERAGE(Table2[Sharpe Ratio]))/_xlfn.STDEV.P(Table2[Sharpe Ratio])</f>
        <v>-1.4386320154971457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-1.1745103013018585</v>
      </c>
      <c r="AS633">
        <f>_xlfn.RANK.AVG(Table2[[#This Row],[1Y Return vs Nifty Z-Score]],Table2[1Y Return vs Nifty Z-Score])</f>
        <v>601</v>
      </c>
      <c r="AT633">
        <f>_xlfn.RANK.AVG(Table2[[#This Row],[6M Return vs Nifty Z-Score]],Table2[6M Return vs Nifty Z-Score])</f>
        <v>454</v>
      </c>
      <c r="AU633">
        <f>_xlfn.RANK.AVG(Table2[[#This Row],[Sharpe Ratio Z-Score]],Table2[Sharpe Ratio Z-Score])</f>
        <v>678</v>
      </c>
      <c r="AV633">
        <f>(Table2[[#This Row],[Rank 1Y]]+Table2[[#This Row],[Rank 6M]]+Table2[[#This Row],[Rank Sharpe]])/3</f>
        <v>577.66666666666663</v>
      </c>
    </row>
    <row r="634" spans="1:48" x14ac:dyDescent="0.3">
      <c r="A634" t="s">
        <v>1122</v>
      </c>
      <c r="B634" t="s">
        <v>1123</v>
      </c>
      <c r="C634" t="s">
        <v>3183</v>
      </c>
      <c r="D634" t="s">
        <v>472</v>
      </c>
      <c r="E634">
        <v>11726.77191435</v>
      </c>
      <c r="F634">
        <v>2293.25</v>
      </c>
      <c r="G634">
        <v>-31.045969872553901</v>
      </c>
      <c r="H634">
        <f>(Table2[[#This Row],[1Y Return vs Nifty]]-AVERAGE(Table2[1Y Return vs Nifty]))/_xlfn.STDEV.P(Table2[1Y Return vs Nifty])</f>
        <v>-0.92890997893029703</v>
      </c>
      <c r="I634">
        <v>6.0923864919934498</v>
      </c>
      <c r="J634">
        <f>(Table2[[#This Row],[1M Return vs Nifty]]-AVERAGE(Table2[1M Return vs Nifty]))/_xlfn.STDEV.P(Table2[1M Return vs Nifty])</f>
        <v>0.64492943939482483</v>
      </c>
      <c r="K634">
        <v>4.96301158762697</v>
      </c>
      <c r="L634">
        <f>(Table2[[#This Row],[6M Return vs Nifty]]-AVERAGE(Table2[6M Return vs Nifty]))/_xlfn.STDEV.P(Table2[6M Return vs Nifty])</f>
        <v>-0.17487915096554491</v>
      </c>
      <c r="M634">
        <v>-5.0088606092583401</v>
      </c>
      <c r="N634">
        <f>(Table2[[#This Row],[1W Return vs Nifty]]-AVERAGE(Table2[1W Return vs Nifty]))/_xlfn.STDEV.P(Table2[1W Return vs Nifty])</f>
        <v>-1.0638134882732369</v>
      </c>
      <c r="O634">
        <v>2281.54</v>
      </c>
      <c r="P634">
        <v>2195.1277887737801</v>
      </c>
      <c r="Q634">
        <v>2167.7012309470401</v>
      </c>
      <c r="R634">
        <v>45.8752648623569</v>
      </c>
      <c r="S634" s="1">
        <f>(Table2[[#This Row],[Close Price]]-Table2[[#This Row],[20D EMA]])/Table2[[#This Row],[20D EMA]]</f>
        <v>5.1324982248832094E-3</v>
      </c>
      <c r="T634" s="1">
        <f>(Table2[[#This Row],[Close Price]]-Table2[[#This Row],[50D EMA]])/Table2[[#This Row],[50D EMA]]</f>
        <v>4.4699999575437875E-2</v>
      </c>
      <c r="U634" s="1">
        <f>(Table2[[#This Row],[Close Price]]-Table2[[#This Row],[200D EMA]])/Table2[[#This Row],[200D EMA]]</f>
        <v>5.7917930414289269E-2</v>
      </c>
      <c r="V634">
        <v>2.9667426497901799</v>
      </c>
      <c r="W634">
        <v>2269.5500000000002</v>
      </c>
      <c r="X634">
        <v>2326.75</v>
      </c>
      <c r="Y634">
        <v>2269.5500000000002</v>
      </c>
      <c r="Z634">
        <v>2326.75</v>
      </c>
      <c r="AA634">
        <v>2079</v>
      </c>
      <c r="AB634">
        <v>2498.85</v>
      </c>
      <c r="AC634" s="1">
        <f>(Table2[[#This Row],[Close Price]]/Table2[[#This Row],[Day Low]])-1</f>
        <v>1.0442598753056753E-2</v>
      </c>
      <c r="AD634" s="1">
        <f>(Table2[[#This Row],[Day High]]/Table2[[#This Row],[Close Price]])-1</f>
        <v>1.4608088956720833E-2</v>
      </c>
      <c r="AE634" s="1">
        <f>(Table2[[#This Row],[Close Price]]/Table2[[#This Row],[Current Week Low]])-1</f>
        <v>1.0442598753056753E-2</v>
      </c>
      <c r="AF634" s="1">
        <f>(Table2[[#This Row],[Current Week High]]/Table2[[#This Row],[Close Price]])-1</f>
        <v>1.4608088956720833E-2</v>
      </c>
      <c r="AG634" s="1">
        <f>(Table2[[#This Row],[Close Price]]/Table2[[#This Row],[Current Month Low]])-1</f>
        <v>0.10305435305435307</v>
      </c>
      <c r="AH634" s="1">
        <f>(Table2[[#This Row],[Current Month High]]/Table2[[#This Row],[Close Price]])-1</f>
        <v>8.9654420582143235E-2</v>
      </c>
      <c r="AI634">
        <v>19.263054616810098</v>
      </c>
      <c r="AJ634">
        <v>26.8390486725663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7.0000000000000007E-2</v>
      </c>
      <c r="AM634" t="s">
        <v>3215</v>
      </c>
      <c r="AN634">
        <v>1.57</v>
      </c>
      <c r="AO634" t="s">
        <v>3215</v>
      </c>
      <c r="AP634">
        <v>-0.135674818572254</v>
      </c>
      <c r="AQ634">
        <f>(Table2[[#This Row],[Sharpe Ratio]]-AVERAGE(Table2[Sharpe Ratio]))/_xlfn.STDEV.P(Table2[Sharpe Ratio])</f>
        <v>-2.24441325325559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-3.7670864320298438</v>
      </c>
      <c r="AS634">
        <f>_xlfn.RANK.AVG(Table2[[#This Row],[1Y Return vs Nifty Z-Score]],Table2[1Y Return vs Nifty Z-Score])</f>
        <v>637</v>
      </c>
      <c r="AT634">
        <f>_xlfn.RANK.AVG(Table2[[#This Row],[6M Return vs Nifty Z-Score]],Table2[6M Return vs Nifty Z-Score])</f>
        <v>370</v>
      </c>
      <c r="AU634">
        <f>_xlfn.RANK.AVG(Table2[[#This Row],[Sharpe Ratio Z-Score]],Table2[Sharpe Ratio Z-Score])</f>
        <v>727</v>
      </c>
      <c r="AV634">
        <f>(Table2[[#This Row],[Rank 1Y]]+Table2[[#This Row],[Rank 6M]]+Table2[[#This Row],[Rank Sharpe]])/3</f>
        <v>578</v>
      </c>
    </row>
    <row r="635" spans="1:48" x14ac:dyDescent="0.3">
      <c r="A635" t="s">
        <v>1702</v>
      </c>
      <c r="B635" t="s">
        <v>1703</v>
      </c>
      <c r="C635" t="s">
        <v>3177</v>
      </c>
      <c r="D635" t="s">
        <v>80</v>
      </c>
      <c r="E635">
        <v>5032.8506932439996</v>
      </c>
      <c r="F635">
        <v>222.09</v>
      </c>
      <c r="G635">
        <v>-15.5480626722058</v>
      </c>
      <c r="H635">
        <f>(Table2[[#This Row],[1Y Return vs Nifty]]-AVERAGE(Table2[1Y Return vs Nifty]))/_xlfn.STDEV.P(Table2[1Y Return vs Nifty])</f>
        <v>-0.66878010371171004</v>
      </c>
      <c r="I635">
        <v>-5.54286188018754</v>
      </c>
      <c r="J635">
        <f>(Table2[[#This Row],[1M Return vs Nifty]]-AVERAGE(Table2[1M Return vs Nifty]))/_xlfn.STDEV.P(Table2[1M Return vs Nifty])</f>
        <v>-0.43461433799209376</v>
      </c>
      <c r="K635">
        <v>-5.3585525404917904</v>
      </c>
      <c r="L635">
        <f>(Table2[[#This Row],[6M Return vs Nifty]]-AVERAGE(Table2[6M Return vs Nifty]))/_xlfn.STDEV.P(Table2[6M Return vs Nifty])</f>
        <v>-0.4979542142276277</v>
      </c>
      <c r="M635">
        <v>-0.95144074974221104</v>
      </c>
      <c r="N635">
        <f>(Table2[[#This Row],[1W Return vs Nifty]]-AVERAGE(Table2[1W Return vs Nifty]))/_xlfn.STDEV.P(Table2[1W Return vs Nifty])</f>
        <v>-0.26797935827460639</v>
      </c>
      <c r="O635">
        <v>213.49</v>
      </c>
      <c r="P635">
        <v>226.14497026320501</v>
      </c>
      <c r="Q635">
        <v>214.883868398544</v>
      </c>
      <c r="R635">
        <v>36.5151998602703</v>
      </c>
      <c r="S635" s="1">
        <f>(Table2[[#This Row],[Close Price]]-Table2[[#This Row],[20D EMA]])/Table2[[#This Row],[20D EMA]]</f>
        <v>4.0282917232657242E-2</v>
      </c>
      <c r="T635" s="1">
        <f>(Table2[[#This Row],[Close Price]]-Table2[[#This Row],[50D EMA]])/Table2[[#This Row],[50D EMA]]</f>
        <v>-1.7930844353891751E-2</v>
      </c>
      <c r="U635" s="1">
        <f>(Table2[[#This Row],[Close Price]]-Table2[[#This Row],[200D EMA]])/Table2[[#This Row],[200D EMA]]</f>
        <v>3.3535005001356512E-2</v>
      </c>
      <c r="V635">
        <v>0.92851998981934603</v>
      </c>
      <c r="W635">
        <v>221.31</v>
      </c>
      <c r="X635">
        <v>224.71</v>
      </c>
      <c r="Y635">
        <v>219.3</v>
      </c>
      <c r="Z635">
        <v>223.98</v>
      </c>
      <c r="AA635">
        <v>219.3</v>
      </c>
      <c r="AB635">
        <v>223.98</v>
      </c>
      <c r="AC635" s="1">
        <f>(Table2[[#This Row],[Close Price]]/Table2[[#This Row],[Day Low]])-1</f>
        <v>3.5244679408974466E-3</v>
      </c>
      <c r="AD635" s="1">
        <f>(Table2[[#This Row],[Day High]]/Table2[[#This Row],[Close Price]])-1</f>
        <v>1.1797019226439831E-2</v>
      </c>
      <c r="AE635" s="1">
        <f>(Table2[[#This Row],[Close Price]]/Table2[[#This Row],[Current Week Low]])-1</f>
        <v>1.2722298221614192E-2</v>
      </c>
      <c r="AF635" s="1">
        <f>(Table2[[#This Row],[Current Week High]]/Table2[[#This Row],[Close Price]])-1</f>
        <v>8.5100634877750547E-3</v>
      </c>
      <c r="AG635" s="1">
        <f>(Table2[[#This Row],[Close Price]]/Table2[[#This Row],[Current Month Low]])-1</f>
        <v>1.2722298221614192E-2</v>
      </c>
      <c r="AH635" s="1">
        <f>(Table2[[#This Row],[Current Month High]]/Table2[[#This Row],[Close Price]])-1</f>
        <v>8.5100634877750547E-3</v>
      </c>
      <c r="AI635">
        <v>11.216173623305799</v>
      </c>
      <c r="AJ635">
        <v>21.759868421052602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-0.06</v>
      </c>
      <c r="AM635" t="s">
        <v>3214</v>
      </c>
      <c r="AN635">
        <v>-3.25</v>
      </c>
      <c r="AO635" t="s">
        <v>3214</v>
      </c>
      <c r="AP635">
        <v>-8.5603662978809003E-2</v>
      </c>
      <c r="AQ635">
        <f>(Table2[[#This Row],[Sharpe Ratio]]-AVERAGE(Table2[Sharpe Ratio]))/_xlfn.STDEV.P(Table2[Sharpe Ratio])</f>
        <v>-1.6667739500770158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548</v>
      </c>
      <c r="AT635">
        <f>_xlfn.RANK.AVG(Table2[[#This Row],[6M Return vs Nifty Z-Score]],Table2[6M Return vs Nifty Z-Score])</f>
        <v>496</v>
      </c>
      <c r="AU635">
        <f>_xlfn.RANK.AVG(Table2[[#This Row],[Sharpe Ratio Z-Score]],Table2[Sharpe Ratio Z-Score])</f>
        <v>697</v>
      </c>
      <c r="AV635">
        <f>(Table2[[#This Row],[Rank 1Y]]+Table2[[#This Row],[Rank 6M]]+Table2[[#This Row],[Rank Sharpe]])/3</f>
        <v>580.33333333333337</v>
      </c>
    </row>
    <row r="636" spans="1:48" x14ac:dyDescent="0.3">
      <c r="A636" t="s">
        <v>958</v>
      </c>
      <c r="B636" t="s">
        <v>959</v>
      </c>
      <c r="C636" t="s">
        <v>3185</v>
      </c>
      <c r="D636" t="s">
        <v>161</v>
      </c>
      <c r="E636">
        <v>16004.216560864999</v>
      </c>
      <c r="F636">
        <v>1035.3499999999999</v>
      </c>
      <c r="G636">
        <v>-36.322786838444699</v>
      </c>
      <c r="H636">
        <f>(Table2[[#This Row],[1Y Return vs Nifty]]-AVERAGE(Table2[1Y Return vs Nifty]))/_xlfn.STDEV.P(Table2[1Y Return vs Nifty])</f>
        <v>-1.0174805014623758</v>
      </c>
      <c r="I636">
        <v>-11.7047467764923</v>
      </c>
      <c r="J636">
        <f>(Table2[[#This Row],[1M Return vs Nifty]]-AVERAGE(Table2[1M Return vs Nifty]))/_xlfn.STDEV.P(Table2[1M Return vs Nifty])</f>
        <v>-1.0063274878965456</v>
      </c>
      <c r="K636">
        <v>0.98263280947410703</v>
      </c>
      <c r="L636">
        <f>(Table2[[#This Row],[6M Return vs Nifty]]-AVERAGE(Table2[6M Return vs Nifty]))/_xlfn.STDEV.P(Table2[6M Return vs Nifty])</f>
        <v>-0.29946890399100723</v>
      </c>
      <c r="M636">
        <v>-3.7370500634277999</v>
      </c>
      <c r="N636">
        <f>(Table2[[#This Row],[1W Return vs Nifty]]-AVERAGE(Table2[1W Return vs Nifty]))/_xlfn.STDEV.P(Table2[1W Return vs Nifty])</f>
        <v>-0.81435686945912289</v>
      </c>
      <c r="O636" t="e">
        <v>#N/A</v>
      </c>
      <c r="P636">
        <v>1082.20665804384</v>
      </c>
      <c r="Q636">
        <v>1019.5189037262001</v>
      </c>
      <c r="R636">
        <v>26.2266888753242</v>
      </c>
      <c r="S636" s="1" t="e">
        <f>(Table2[[#This Row],[Close Price]]-Table2[[#This Row],[20D EMA]])/Table2[[#This Row],[20D EMA]]</f>
        <v>#N/A</v>
      </c>
      <c r="T636" s="1">
        <f>(Table2[[#This Row],[Close Price]]-Table2[[#This Row],[50D EMA]])/Table2[[#This Row],[50D EMA]]</f>
        <v>-4.3297329299873809E-2</v>
      </c>
      <c r="U636" s="1">
        <f>(Table2[[#This Row],[Close Price]]-Table2[[#This Row],[200D EMA]])/Table2[[#This Row],[200D EMA]]</f>
        <v>1.5528006607763132E-2</v>
      </c>
      <c r="V636">
        <v>0.68532922981129296</v>
      </c>
      <c r="W636" t="e">
        <v>#N/A</v>
      </c>
      <c r="X636" t="e">
        <v>#N/A</v>
      </c>
      <c r="Y636" t="e">
        <v>#N/A</v>
      </c>
      <c r="Z636" t="e">
        <v>#N/A</v>
      </c>
      <c r="AA636" t="e">
        <v>#N/A</v>
      </c>
      <c r="AB636" t="e">
        <v>#N/A</v>
      </c>
      <c r="AC636" s="1" t="e">
        <f>(Table2[[#This Row],[Close Price]]/Table2[[#This Row],[Day Low]])-1</f>
        <v>#N/A</v>
      </c>
      <c r="AD636" s="1" t="e">
        <f>(Table2[[#This Row],[Day High]]/Table2[[#This Row],[Close Price]])-1</f>
        <v>#N/A</v>
      </c>
      <c r="AE636" s="1" t="e">
        <f>(Table2[[#This Row],[Close Price]]/Table2[[#This Row],[Current Week Low]])-1</f>
        <v>#N/A</v>
      </c>
      <c r="AF636" s="1" t="e">
        <f>(Table2[[#This Row],[Current Week High]]/Table2[[#This Row],[Close Price]])-1</f>
        <v>#N/A</v>
      </c>
      <c r="AG636" s="1" t="e">
        <f>(Table2[[#This Row],[Close Price]]/Table2[[#This Row],[Current Month Low]])-1</f>
        <v>#N/A</v>
      </c>
      <c r="AH636" s="1" t="e">
        <f>(Table2[[#This Row],[Current Month High]]/Table2[[#This Row],[Close Price]])-1</f>
        <v>#N/A</v>
      </c>
      <c r="AI636">
        <v>16.868691746752301</v>
      </c>
      <c r="AJ636">
        <v>24.3813070639115</v>
      </c>
      <c r="AK636" t="e">
        <f>IF(AND(Table2[[#This Row],[20D EMA]]&gt;Table2[[#This Row],[50D EMA]],Table2[[#This Row],[50D EMA]]&gt;Table2[[#This Row],[200D EMA]]),"Uptrend","Downtrend/NoTrend")</f>
        <v>#N/A</v>
      </c>
      <c r="AL636" t="e">
        <v>#N/A</v>
      </c>
      <c r="AM636" t="e">
        <v>#N/A</v>
      </c>
      <c r="AN636" t="e">
        <v>#N/A</v>
      </c>
      <c r="AO636" t="e">
        <v>#N/A</v>
      </c>
      <c r="AP636">
        <v>-5.1433441820384E-2</v>
      </c>
      <c r="AQ636">
        <f>(Table2[[#This Row],[Sharpe Ratio]]-AVERAGE(Table2[Sharpe Ratio]))/_xlfn.STDEV.P(Table2[Sharpe Ratio])</f>
        <v>-1.272573686362823</v>
      </c>
      <c r="AR63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36">
        <f>_xlfn.RANK.AVG(Table2[[#This Row],[1Y Return vs Nifty Z-Score]],Table2[1Y Return vs Nifty Z-Score])</f>
        <v>669</v>
      </c>
      <c r="AT636">
        <f>_xlfn.RANK.AVG(Table2[[#This Row],[6M Return vs Nifty Z-Score]],Table2[6M Return vs Nifty Z-Score])</f>
        <v>418</v>
      </c>
      <c r="AU636">
        <f>_xlfn.RANK.AVG(Table2[[#This Row],[Sharpe Ratio Z-Score]],Table2[Sharpe Ratio Z-Score])</f>
        <v>657</v>
      </c>
      <c r="AV636">
        <f>(Table2[[#This Row],[Rank 1Y]]+Table2[[#This Row],[Rank 6M]]+Table2[[#This Row],[Rank Sharpe]])/3</f>
        <v>581.33333333333337</v>
      </c>
    </row>
    <row r="637" spans="1:48" x14ac:dyDescent="0.3">
      <c r="A637" t="s">
        <v>1607</v>
      </c>
      <c r="B637" t="s">
        <v>1608</v>
      </c>
      <c r="C637" t="s">
        <v>3183</v>
      </c>
      <c r="D637" t="s">
        <v>270</v>
      </c>
      <c r="E637">
        <v>6055.2312590370002</v>
      </c>
      <c r="F637">
        <v>180.03</v>
      </c>
      <c r="G637">
        <v>-21.219980005058101</v>
      </c>
      <c r="H637">
        <f>(Table2[[#This Row],[1Y Return vs Nifty]]-AVERAGE(Table2[1Y Return vs Nifty]))/_xlfn.STDEV.P(Table2[1Y Return vs Nifty])</f>
        <v>-0.76398232224169771</v>
      </c>
      <c r="I637">
        <v>3.5974377021033201</v>
      </c>
      <c r="J637">
        <f>(Table2[[#This Row],[1M Return vs Nifty]]-AVERAGE(Table2[1M Return vs Nifty]))/_xlfn.STDEV.P(Table2[1M Return vs Nifty])</f>
        <v>0.41344263697600875</v>
      </c>
      <c r="K637">
        <v>-5.5278418545363701</v>
      </c>
      <c r="L637">
        <f>(Table2[[#This Row],[6M Return vs Nifty]]-AVERAGE(Table2[6M Return vs Nifty]))/_xlfn.STDEV.P(Table2[6M Return vs Nifty])</f>
        <v>-0.50325313551181061</v>
      </c>
      <c r="M637">
        <v>2.2283724367329398</v>
      </c>
      <c r="N637">
        <f>(Table2[[#This Row],[1W Return vs Nifty]]-AVERAGE(Table2[1W Return vs Nifty]))/_xlfn.STDEV.P(Table2[1W Return vs Nifty])</f>
        <v>0.35571844684197179</v>
      </c>
      <c r="O637">
        <v>165.68</v>
      </c>
      <c r="P637">
        <v>171.47826061812</v>
      </c>
      <c r="Q637">
        <v>167.447501984757</v>
      </c>
      <c r="R637">
        <v>58.686618235390299</v>
      </c>
      <c r="S637" s="1">
        <f>(Table2[[#This Row],[Close Price]]-Table2[[#This Row],[20D EMA]])/Table2[[#This Row],[20D EMA]]</f>
        <v>8.6612747464992715E-2</v>
      </c>
      <c r="T637" s="1">
        <f>(Table2[[#This Row],[Close Price]]-Table2[[#This Row],[50D EMA]])/Table2[[#This Row],[50D EMA]]</f>
        <v>4.9870691194638467E-2</v>
      </c>
      <c r="U637" s="1">
        <f>(Table2[[#This Row],[Close Price]]-Table2[[#This Row],[200D EMA]])/Table2[[#This Row],[200D EMA]]</f>
        <v>7.5142942510951327E-2</v>
      </c>
      <c r="V637">
        <v>1.2176853183001799</v>
      </c>
      <c r="W637">
        <v>178.51</v>
      </c>
      <c r="X637">
        <v>183</v>
      </c>
      <c r="Y637">
        <v>178.55</v>
      </c>
      <c r="Z637">
        <v>184.35</v>
      </c>
      <c r="AA637">
        <v>178.55</v>
      </c>
      <c r="AB637">
        <v>184.35</v>
      </c>
      <c r="AC637" s="1">
        <f>(Table2[[#This Row],[Close Price]]/Table2[[#This Row],[Day Low]])-1</f>
        <v>8.5149291356227952E-3</v>
      </c>
      <c r="AD637" s="1">
        <f>(Table2[[#This Row],[Day High]]/Table2[[#This Row],[Close Price]])-1</f>
        <v>1.6497250458257007E-2</v>
      </c>
      <c r="AE637" s="1">
        <f>(Table2[[#This Row],[Close Price]]/Table2[[#This Row],[Current Week Low]])-1</f>
        <v>8.2889946793613944E-3</v>
      </c>
      <c r="AF637" s="1">
        <f>(Table2[[#This Row],[Current Week High]]/Table2[[#This Row],[Close Price]])-1</f>
        <v>2.3996000666555606E-2</v>
      </c>
      <c r="AG637" s="1">
        <f>(Table2[[#This Row],[Close Price]]/Table2[[#This Row],[Current Month Low]])-1</f>
        <v>8.2889946793613944E-3</v>
      </c>
      <c r="AH637" s="1">
        <f>(Table2[[#This Row],[Current Month High]]/Table2[[#This Row],[Close Price]])-1</f>
        <v>2.3996000666555606E-2</v>
      </c>
      <c r="AI637">
        <v>21.979670054990802</v>
      </c>
      <c r="AJ637">
        <v>38.431372549019599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0.03</v>
      </c>
      <c r="AM637" t="s">
        <v>3215</v>
      </c>
      <c r="AN637">
        <v>2.84</v>
      </c>
      <c r="AO637" t="s">
        <v>3215</v>
      </c>
      <c r="AP637">
        <v>-5.8681185579191997E-2</v>
      </c>
      <c r="AQ637">
        <f>(Table2[[#This Row],[Sharpe Ratio]]-AVERAGE(Table2[Sharpe Ratio]))/_xlfn.STDEV.P(Table2[Sharpe Ratio])</f>
        <v>-1.3561863293073528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577</v>
      </c>
      <c r="AT637">
        <f>_xlfn.RANK.AVG(Table2[[#This Row],[6M Return vs Nifty Z-Score]],Table2[6M Return vs Nifty Z-Score])</f>
        <v>499</v>
      </c>
      <c r="AU637">
        <f>_xlfn.RANK.AVG(Table2[[#This Row],[Sharpe Ratio Z-Score]],Table2[Sharpe Ratio Z-Score])</f>
        <v>668</v>
      </c>
      <c r="AV637">
        <f>(Table2[[#This Row],[Rank 1Y]]+Table2[[#This Row],[Rank 6M]]+Table2[[#This Row],[Rank Sharpe]])/3</f>
        <v>581.33333333333337</v>
      </c>
    </row>
    <row r="638" spans="1:48" x14ac:dyDescent="0.3">
      <c r="A638" t="s">
        <v>865</v>
      </c>
      <c r="B638" t="s">
        <v>866</v>
      </c>
      <c r="C638" t="s">
        <v>3169</v>
      </c>
      <c r="D638" t="s">
        <v>51</v>
      </c>
      <c r="E638">
        <v>19097.260975919999</v>
      </c>
      <c r="F638">
        <v>1197.5999999999999</v>
      </c>
      <c r="G638">
        <v>-41.517897910311802</v>
      </c>
      <c r="H638">
        <f>(Table2[[#This Row],[1Y Return vs Nifty]]-AVERAGE(Table2[1Y Return vs Nifty]))/_xlfn.STDEV.P(Table2[1Y Return vs Nifty])</f>
        <v>-1.1046796037283344</v>
      </c>
      <c r="I638">
        <v>-2.0118794967759999</v>
      </c>
      <c r="J638">
        <f>(Table2[[#This Row],[1M Return vs Nifty]]-AVERAGE(Table2[1M Return vs Nifty]))/_xlfn.STDEV.P(Table2[1M Return vs Nifty])</f>
        <v>-0.10700207410706936</v>
      </c>
      <c r="K638">
        <v>-30.589718656851598</v>
      </c>
      <c r="L638">
        <f>(Table2[[#This Row],[6M Return vs Nifty]]-AVERAGE(Table2[6M Return vs Nifty]))/_xlfn.STDEV.P(Table2[6M Return vs Nifty])</f>
        <v>-1.2877144180141826</v>
      </c>
      <c r="M638">
        <v>-5.1766346870636504</v>
      </c>
      <c r="N638">
        <f>(Table2[[#This Row],[1W Return vs Nifty]]-AVERAGE(Table2[1W Return vs Nifty]))/_xlfn.STDEV.P(Table2[1W Return vs Nifty])</f>
        <v>-1.0967211837717341</v>
      </c>
      <c r="O638">
        <v>1227.6099999999999</v>
      </c>
      <c r="P638">
        <v>1251.20194269644</v>
      </c>
      <c r="Q638">
        <v>1348.97355091653</v>
      </c>
      <c r="R638">
        <v>33.166065704464103</v>
      </c>
      <c r="S638" s="1">
        <f>(Table2[[#This Row],[Close Price]]-Table2[[#This Row],[20D EMA]])/Table2[[#This Row],[20D EMA]]</f>
        <v>-2.444587450411775E-2</v>
      </c>
      <c r="T638" s="1">
        <f>(Table2[[#This Row],[Close Price]]-Table2[[#This Row],[50D EMA]])/Table2[[#This Row],[50D EMA]]</f>
        <v>-4.2840360830102016E-2</v>
      </c>
      <c r="U638" s="1">
        <f>(Table2[[#This Row],[Close Price]]-Table2[[#This Row],[200D EMA]])/Table2[[#This Row],[200D EMA]]</f>
        <v>-0.11221387610875153</v>
      </c>
      <c r="V638">
        <v>0.63022674590440297</v>
      </c>
      <c r="W638">
        <v>1196</v>
      </c>
      <c r="X638">
        <v>1211.25</v>
      </c>
      <c r="Y638">
        <v>1196</v>
      </c>
      <c r="Z638">
        <v>1211.25</v>
      </c>
      <c r="AA638">
        <v>1176.5999999999999</v>
      </c>
      <c r="AB638">
        <v>1295</v>
      </c>
      <c r="AC638" s="1">
        <f>(Table2[[#This Row],[Close Price]]/Table2[[#This Row],[Day Low]])-1</f>
        <v>1.3377926421402897E-3</v>
      </c>
      <c r="AD638" s="1">
        <f>(Table2[[#This Row],[Day High]]/Table2[[#This Row],[Close Price]])-1</f>
        <v>1.1397795591182369E-2</v>
      </c>
      <c r="AE638" s="1">
        <f>(Table2[[#This Row],[Close Price]]/Table2[[#This Row],[Current Week Low]])-1</f>
        <v>1.3377926421402897E-3</v>
      </c>
      <c r="AF638" s="1">
        <f>(Table2[[#This Row],[Current Week High]]/Table2[[#This Row],[Close Price]])-1</f>
        <v>1.1397795591182369E-2</v>
      </c>
      <c r="AG638" s="1">
        <f>(Table2[[#This Row],[Close Price]]/Table2[[#This Row],[Current Month Low]])-1</f>
        <v>1.7848036715961246E-2</v>
      </c>
      <c r="AH638" s="1">
        <f>(Table2[[#This Row],[Current Month High]]/Table2[[#This Row],[Close Price]])-1</f>
        <v>8.1329325317301304E-2</v>
      </c>
      <c r="AI638">
        <v>49.966599866399399</v>
      </c>
      <c r="AJ638">
        <v>3.8681699913269698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3214</v>
      </c>
      <c r="AN638">
        <v>-4.47</v>
      </c>
      <c r="AO638" t="s">
        <v>3214</v>
      </c>
      <c r="AP638">
        <v>5.1305042827537999E-2</v>
      </c>
      <c r="AQ638">
        <f>(Table2[[#This Row],[Sharpe Ratio]]-AVERAGE(Table2[Sharpe Ratio]))/_xlfn.STDEV.P(Table2[Sharpe Ratio])</f>
        <v>-8.7344666215792247E-2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680</v>
      </c>
      <c r="AT638">
        <f>_xlfn.RANK.AVG(Table2[[#This Row],[6M Return vs Nifty Z-Score]],Table2[6M Return vs Nifty Z-Score])</f>
        <v>699</v>
      </c>
      <c r="AU638">
        <f>_xlfn.RANK.AVG(Table2[[#This Row],[Sharpe Ratio Z-Score]],Table2[Sharpe Ratio Z-Score])</f>
        <v>366</v>
      </c>
      <c r="AV638">
        <f>(Table2[[#This Row],[Rank 1Y]]+Table2[[#This Row],[Rank 6M]]+Table2[[#This Row],[Rank Sharpe]])/3</f>
        <v>581.66666666666663</v>
      </c>
    </row>
    <row r="639" spans="1:48" x14ac:dyDescent="0.3">
      <c r="A639" t="s">
        <v>432</v>
      </c>
      <c r="B639" t="s">
        <v>433</v>
      </c>
      <c r="C639" t="s">
        <v>3169</v>
      </c>
      <c r="D639" t="s">
        <v>24</v>
      </c>
      <c r="E639">
        <v>55634.1123530849</v>
      </c>
      <c r="F639">
        <v>74.349999999999994</v>
      </c>
      <c r="G639">
        <v>-52.461453787930999</v>
      </c>
      <c r="H639">
        <f>(Table2[[#This Row],[1Y Return vs Nifty]]-AVERAGE(Table2[1Y Return vs Nifty]))/_xlfn.STDEV.P(Table2[1Y Return vs Nifty])</f>
        <v>-1.288365425826222</v>
      </c>
      <c r="I639">
        <v>-1.77708276107353</v>
      </c>
      <c r="J639">
        <f>(Table2[[#This Row],[1M Return vs Nifty]]-AVERAGE(Table2[1M Return vs Nifty]))/_xlfn.STDEV.P(Table2[1M Return vs Nifty])</f>
        <v>-8.5217119727891852E-2</v>
      </c>
      <c r="K639">
        <v>-19.668787210104799</v>
      </c>
      <c r="L639">
        <f>(Table2[[#This Row],[6M Return vs Nifty]]-AVERAGE(Table2[6M Return vs Nifty]))/_xlfn.STDEV.P(Table2[6M Return vs Nifty])</f>
        <v>-0.94587857082639126</v>
      </c>
      <c r="M639">
        <v>1.83285046851611</v>
      </c>
      <c r="N639">
        <f>(Table2[[#This Row],[1W Return vs Nifty]]-AVERAGE(Table2[1W Return vs Nifty]))/_xlfn.STDEV.P(Table2[1W Return vs Nifty])</f>
        <v>0.27813961783985691</v>
      </c>
      <c r="O639">
        <v>73.66</v>
      </c>
      <c r="P639">
        <v>74.403726247852703</v>
      </c>
      <c r="Q639">
        <v>77.608219124502099</v>
      </c>
      <c r="R639">
        <v>58.430425909601198</v>
      </c>
      <c r="S639" s="1">
        <f>(Table2[[#This Row],[Close Price]]-Table2[[#This Row],[20D EMA]])/Table2[[#This Row],[20D EMA]]</f>
        <v>9.3673635623133019E-3</v>
      </c>
      <c r="T639" s="1">
        <f>(Table2[[#This Row],[Close Price]]-Table2[[#This Row],[50D EMA]])/Table2[[#This Row],[50D EMA]]</f>
        <v>-7.220908220878096E-4</v>
      </c>
      <c r="U639" s="1">
        <f>(Table2[[#This Row],[Close Price]]-Table2[[#This Row],[200D EMA]])/Table2[[#This Row],[200D EMA]]</f>
        <v>-4.1982913166389559E-2</v>
      </c>
      <c r="V639">
        <v>1.13738570708522</v>
      </c>
      <c r="W639">
        <v>74.09</v>
      </c>
      <c r="X639">
        <v>76.069999999999993</v>
      </c>
      <c r="Y639">
        <v>74.09</v>
      </c>
      <c r="Z639">
        <v>76.069999999999993</v>
      </c>
      <c r="AA639">
        <v>71.16</v>
      </c>
      <c r="AB639">
        <v>76.069999999999993</v>
      </c>
      <c r="AC639" s="1">
        <f>(Table2[[#This Row],[Close Price]]/Table2[[#This Row],[Day Low]])-1</f>
        <v>3.5092455122147648E-3</v>
      </c>
      <c r="AD639" s="1">
        <f>(Table2[[#This Row],[Day High]]/Table2[[#This Row],[Close Price]])-1</f>
        <v>2.3133826496301246E-2</v>
      </c>
      <c r="AE639" s="1">
        <f>(Table2[[#This Row],[Close Price]]/Table2[[#This Row],[Current Week Low]])-1</f>
        <v>3.5092455122147648E-3</v>
      </c>
      <c r="AF639" s="1">
        <f>(Table2[[#This Row],[Current Week High]]/Table2[[#This Row],[Close Price]])-1</f>
        <v>2.3133826496301246E-2</v>
      </c>
      <c r="AG639" s="1">
        <f>(Table2[[#This Row],[Close Price]]/Table2[[#This Row],[Current Month Low]])-1</f>
        <v>4.482855536818442E-2</v>
      </c>
      <c r="AH639" s="1">
        <f>(Table2[[#This Row],[Current Month High]]/Table2[[#This Row],[Close Price]])-1</f>
        <v>2.3133826496301246E-2</v>
      </c>
      <c r="AI639">
        <v>28.6482851378614</v>
      </c>
      <c r="AJ639">
        <v>5.5658100241374298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-0.06</v>
      </c>
      <c r="AM639" t="s">
        <v>3214</v>
      </c>
      <c r="AN639">
        <v>2.17</v>
      </c>
      <c r="AO639" t="s">
        <v>3215</v>
      </c>
      <c r="AP639">
        <v>3.4563443073881997E-2</v>
      </c>
      <c r="AQ639">
        <f>(Table2[[#This Row],[Sharpe Ratio]]-AVERAGE(Table2[Sharpe Ratio]))/_xlfn.STDEV.P(Table2[Sharpe Ratio])</f>
        <v>-0.28048193059845133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708</v>
      </c>
      <c r="AT639">
        <f>_xlfn.RANK.AVG(Table2[[#This Row],[6M Return vs Nifty Z-Score]],Table2[6M Return vs Nifty Z-Score])</f>
        <v>630</v>
      </c>
      <c r="AU639">
        <f>_xlfn.RANK.AVG(Table2[[#This Row],[Sharpe Ratio Z-Score]],Table2[Sharpe Ratio Z-Score])</f>
        <v>408</v>
      </c>
      <c r="AV639">
        <f>(Table2[[#This Row],[Rank 1Y]]+Table2[[#This Row],[Rank 6M]]+Table2[[#This Row],[Rank Sharpe]])/3</f>
        <v>582</v>
      </c>
    </row>
    <row r="640" spans="1:48" x14ac:dyDescent="0.3">
      <c r="A640" t="s">
        <v>1417</v>
      </c>
      <c r="B640" t="s">
        <v>1418</v>
      </c>
      <c r="C640" t="s">
        <v>3169</v>
      </c>
      <c r="D640" t="s">
        <v>24</v>
      </c>
      <c r="E640">
        <v>7819.906894449</v>
      </c>
      <c r="F640">
        <v>40.43</v>
      </c>
      <c r="G640">
        <v>-62.905759214720199</v>
      </c>
      <c r="H640">
        <f>(Table2[[#This Row],[1Y Return vs Nifty]]-AVERAGE(Table2[1Y Return vs Nifty]))/_xlfn.STDEV.P(Table2[1Y Return vs Nifty])</f>
        <v>-1.4636714095499124</v>
      </c>
      <c r="I640">
        <v>-8.2079732827889398</v>
      </c>
      <c r="J640">
        <f>(Table2[[#This Row],[1M Return vs Nifty]]-AVERAGE(Table2[1M Return vs Nifty]))/_xlfn.STDEV.P(Table2[1M Return vs Nifty])</f>
        <v>-0.68188919957564231</v>
      </c>
      <c r="K640">
        <v>-32.157418655892002</v>
      </c>
      <c r="L640">
        <f>(Table2[[#This Row],[6M Return vs Nifty]]-AVERAGE(Table2[6M Return vs Nifty]))/_xlfn.STDEV.P(Table2[6M Return vs Nifty])</f>
        <v>-1.3367849629508886</v>
      </c>
      <c r="M640">
        <v>-4.6506080437431798</v>
      </c>
      <c r="N640">
        <f>(Table2[[#This Row],[1W Return vs Nifty]]-AVERAGE(Table2[1W Return vs Nifty]))/_xlfn.STDEV.P(Table2[1W Return vs Nifty])</f>
        <v>-0.99354478829439474</v>
      </c>
      <c r="O640">
        <v>42.21</v>
      </c>
      <c r="P640">
        <v>43.354103754284303</v>
      </c>
      <c r="Q640">
        <v>46.905365159511902</v>
      </c>
      <c r="R640">
        <v>21.352267809352401</v>
      </c>
      <c r="S640" s="1">
        <f>(Table2[[#This Row],[Close Price]]-Table2[[#This Row],[20D EMA]])/Table2[[#This Row],[20D EMA]]</f>
        <v>-4.2170101871594437E-2</v>
      </c>
      <c r="T640" s="1">
        <f>(Table2[[#This Row],[Close Price]]-Table2[[#This Row],[50D EMA]])/Table2[[#This Row],[50D EMA]]</f>
        <v>-6.7446988890765378E-2</v>
      </c>
      <c r="U640" s="1">
        <f>(Table2[[#This Row],[Close Price]]-Table2[[#This Row],[200D EMA]])/Table2[[#This Row],[200D EMA]]</f>
        <v>-0.13805169488588381</v>
      </c>
      <c r="V640">
        <v>0.89073529322392198</v>
      </c>
      <c r="W640">
        <v>39.9</v>
      </c>
      <c r="X640">
        <v>41.04</v>
      </c>
      <c r="Y640">
        <v>39.9</v>
      </c>
      <c r="Z640">
        <v>41.04</v>
      </c>
      <c r="AA640">
        <v>39.9</v>
      </c>
      <c r="AB640">
        <v>44.9</v>
      </c>
      <c r="AC640" s="1">
        <f>(Table2[[#This Row],[Close Price]]/Table2[[#This Row],[Day Low]])-1</f>
        <v>1.328320802005023E-2</v>
      </c>
      <c r="AD640" s="1">
        <f>(Table2[[#This Row],[Day High]]/Table2[[#This Row],[Close Price]])-1</f>
        <v>1.5087806084590705E-2</v>
      </c>
      <c r="AE640" s="1">
        <f>(Table2[[#This Row],[Close Price]]/Table2[[#This Row],[Current Week Low]])-1</f>
        <v>1.328320802005023E-2</v>
      </c>
      <c r="AF640" s="1">
        <f>(Table2[[#This Row],[Current Week High]]/Table2[[#This Row],[Close Price]])-1</f>
        <v>1.5087806084590705E-2</v>
      </c>
      <c r="AG640" s="1">
        <f>(Table2[[#This Row],[Close Price]]/Table2[[#This Row],[Current Month Low]])-1</f>
        <v>1.328320802005023E-2</v>
      </c>
      <c r="AH640" s="1">
        <f>(Table2[[#This Row],[Current Month High]]/Table2[[#This Row],[Close Price]])-1</f>
        <v>0.11056146425921343</v>
      </c>
      <c r="AI640">
        <v>55.824882512985397</v>
      </c>
      <c r="AJ640">
        <v>1.3283208020050199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3214</v>
      </c>
      <c r="AN640">
        <v>-4.13</v>
      </c>
      <c r="AO640" t="s">
        <v>3214</v>
      </c>
      <c r="AP640">
        <v>6.6449944757678001E-2</v>
      </c>
      <c r="AQ640">
        <f>(Table2[[#This Row],[Sharpe Ratio]]-AVERAGE(Table2[Sharpe Ratio]))/_xlfn.STDEV.P(Table2[Sharpe Ratio])</f>
        <v>8.7372503658737055E-2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725</v>
      </c>
      <c r="AT640">
        <f>_xlfn.RANK.AVG(Table2[[#This Row],[6M Return vs Nifty Z-Score]],Table2[6M Return vs Nifty Z-Score])</f>
        <v>704</v>
      </c>
      <c r="AU640">
        <f>_xlfn.RANK.AVG(Table2[[#This Row],[Sharpe Ratio Z-Score]],Table2[Sharpe Ratio Z-Score])</f>
        <v>320</v>
      </c>
      <c r="AV640">
        <f>(Table2[[#This Row],[Rank 1Y]]+Table2[[#This Row],[Rank 6M]]+Table2[[#This Row],[Rank Sharpe]])/3</f>
        <v>583</v>
      </c>
    </row>
    <row r="641" spans="1:48" x14ac:dyDescent="0.3">
      <c r="A641" t="s">
        <v>461</v>
      </c>
      <c r="B641" t="s">
        <v>462</v>
      </c>
      <c r="C641" t="s">
        <v>3168</v>
      </c>
      <c r="D641" t="s">
        <v>287</v>
      </c>
      <c r="E641">
        <v>48107.577208675</v>
      </c>
      <c r="F641">
        <v>7724.45</v>
      </c>
      <c r="G641">
        <v>-24.3063545634874</v>
      </c>
      <c r="H641">
        <f>(Table2[[#This Row],[1Y Return vs Nifty]]-AVERAGE(Table2[1Y Return vs Nifty]))/_xlfn.STDEV.P(Table2[1Y Return vs Nifty])</f>
        <v>-0.81578662190507434</v>
      </c>
      <c r="I641">
        <v>-4.2559653887197699</v>
      </c>
      <c r="J641">
        <f>(Table2[[#This Row],[1M Return vs Nifty]]-AVERAGE(Table2[1M Return vs Nifty]))/_xlfn.STDEV.P(Table2[1M Return vs Nifty])</f>
        <v>-0.31521326849479719</v>
      </c>
      <c r="K641">
        <v>-15.873466593189599</v>
      </c>
      <c r="L641">
        <f>(Table2[[#This Row],[6M Return vs Nifty]]-AVERAGE(Table2[6M Return vs Nifty]))/_xlfn.STDEV.P(Table2[6M Return vs Nifty])</f>
        <v>-0.82708131944185215</v>
      </c>
      <c r="M641">
        <v>-0.62916086600540899</v>
      </c>
      <c r="N641">
        <f>(Table2[[#This Row],[1W Return vs Nifty]]-AVERAGE(Table2[1W Return vs Nifty]))/_xlfn.STDEV.P(Table2[1W Return vs Nifty])</f>
        <v>-0.20476644470634564</v>
      </c>
      <c r="O641">
        <v>7726.9</v>
      </c>
      <c r="P641">
        <v>7523.50809276567</v>
      </c>
      <c r="Q641">
        <v>7447.3526472250996</v>
      </c>
      <c r="R641">
        <v>46.554809805819701</v>
      </c>
      <c r="S641" s="1">
        <f>(Table2[[#This Row],[Close Price]]-Table2[[#This Row],[20D EMA]])/Table2[[#This Row],[20D EMA]]</f>
        <v>-3.1707411769271222E-4</v>
      </c>
      <c r="T641" s="1">
        <f>(Table2[[#This Row],[Close Price]]-Table2[[#This Row],[50D EMA]])/Table2[[#This Row],[50D EMA]]</f>
        <v>2.6708538723783423E-2</v>
      </c>
      <c r="U641" s="1">
        <f>(Table2[[#This Row],[Close Price]]-Table2[[#This Row],[200D EMA]])/Table2[[#This Row],[200D EMA]]</f>
        <v>3.7207497200786817E-2</v>
      </c>
      <c r="V641">
        <v>0.585880940587447</v>
      </c>
      <c r="W641">
        <v>7691</v>
      </c>
      <c r="X641">
        <v>7799</v>
      </c>
      <c r="Y641">
        <v>7691</v>
      </c>
      <c r="Z641">
        <v>7799</v>
      </c>
      <c r="AA641">
        <v>7490</v>
      </c>
      <c r="AB641">
        <v>8142.15</v>
      </c>
      <c r="AC641" s="1">
        <f>(Table2[[#This Row],[Close Price]]/Table2[[#This Row],[Day Low]])-1</f>
        <v>4.3492393706929811E-3</v>
      </c>
      <c r="AD641" s="1">
        <f>(Table2[[#This Row],[Day High]]/Table2[[#This Row],[Close Price]])-1</f>
        <v>9.6511725753938293E-3</v>
      </c>
      <c r="AE641" s="1">
        <f>(Table2[[#This Row],[Close Price]]/Table2[[#This Row],[Current Week Low]])-1</f>
        <v>4.3492393706929811E-3</v>
      </c>
      <c r="AF641" s="1">
        <f>(Table2[[#This Row],[Current Week High]]/Table2[[#This Row],[Close Price]])-1</f>
        <v>9.6511725753938293E-3</v>
      </c>
      <c r="AG641" s="1">
        <f>(Table2[[#This Row],[Close Price]]/Table2[[#This Row],[Current Month Low]])-1</f>
        <v>3.1301735647530027E-2</v>
      </c>
      <c r="AH641" s="1">
        <f>(Table2[[#This Row],[Current Month High]]/Table2[[#This Row],[Close Price]])-1</f>
        <v>5.4075047414378963E-2</v>
      </c>
      <c r="AI641">
        <v>19.1023309102913</v>
      </c>
      <c r="AJ641">
        <v>20.4836848015972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-0.01</v>
      </c>
      <c r="AM641" t="s">
        <v>3214</v>
      </c>
      <c r="AN641">
        <v>-0.82</v>
      </c>
      <c r="AO641" t="s">
        <v>3214</v>
      </c>
      <c r="AP641">
        <v>-2.597845063543E-3</v>
      </c>
      <c r="AQ641">
        <f>(Table2[[#This Row],[Sharpe Ratio]]-AVERAGE(Table2[Sharpe Ratio]))/_xlfn.STDEV.P(Table2[Sharpe Ratio])</f>
        <v>-0.70918824525220314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-2.8720358998002724</v>
      </c>
      <c r="AS641">
        <f>_xlfn.RANK.AVG(Table2[[#This Row],[1Y Return vs Nifty Z-Score]],Table2[1Y Return vs Nifty Z-Score])</f>
        <v>595</v>
      </c>
      <c r="AT641">
        <f>_xlfn.RANK.AVG(Table2[[#This Row],[6M Return vs Nifty Z-Score]],Table2[6M Return vs Nifty Z-Score])</f>
        <v>595</v>
      </c>
      <c r="AU641">
        <f>_xlfn.RANK.AVG(Table2[[#This Row],[Sharpe Ratio Z-Score]],Table2[Sharpe Ratio Z-Score])</f>
        <v>561</v>
      </c>
      <c r="AV641">
        <f>(Table2[[#This Row],[Rank 1Y]]+Table2[[#This Row],[Rank 6M]]+Table2[[#This Row],[Rank Sharpe]])/3</f>
        <v>583.66666666666663</v>
      </c>
    </row>
    <row r="642" spans="1:48" x14ac:dyDescent="0.3">
      <c r="A642" t="s">
        <v>318</v>
      </c>
      <c r="B642" t="s">
        <v>319</v>
      </c>
      <c r="C642" t="s">
        <v>3167</v>
      </c>
      <c r="D642" t="s">
        <v>174</v>
      </c>
      <c r="E642">
        <v>86500.063027950004</v>
      </c>
      <c r="F642">
        <v>786.5</v>
      </c>
      <c r="G642">
        <v>-2.65508797832709</v>
      </c>
      <c r="H642">
        <f>(Table2[[#This Row],[1Y Return vs Nifty]]-AVERAGE(Table2[1Y Return vs Nifty]))/_xlfn.STDEV.P(Table2[1Y Return vs Nifty])</f>
        <v>-0.4523736008879134</v>
      </c>
      <c r="I642">
        <v>-9.2681553814240196</v>
      </c>
      <c r="J642">
        <f>(Table2[[#This Row],[1M Return vs Nifty]]-AVERAGE(Table2[1M Return vs Nifty]))/_xlfn.STDEV.P(Table2[1M Return vs Nifty])</f>
        <v>-0.78025521213236171</v>
      </c>
      <c r="K642">
        <v>-34.484163814814998</v>
      </c>
      <c r="L642">
        <f>(Table2[[#This Row],[6M Return vs Nifty]]-AVERAGE(Table2[6M Return vs Nifty]))/_xlfn.STDEV.P(Table2[6M Return vs Nifty])</f>
        <v>-1.409614364588371</v>
      </c>
      <c r="M642">
        <v>-5.9962494715165997</v>
      </c>
      <c r="N642">
        <f>(Table2[[#This Row],[1W Return vs Nifty]]-AVERAGE(Table2[1W Return vs Nifty]))/_xlfn.STDEV.P(Table2[1W Return vs Nifty])</f>
        <v>-1.2574828109889173</v>
      </c>
      <c r="O642">
        <v>809.43</v>
      </c>
      <c r="P642">
        <v>839.01750752908401</v>
      </c>
      <c r="Q642">
        <v>911.57809265981405</v>
      </c>
      <c r="R642">
        <v>39.396289539634203</v>
      </c>
      <c r="S642" s="1">
        <f>(Table2[[#This Row],[Close Price]]-Table2[[#This Row],[20D EMA]])/Table2[[#This Row],[20D EMA]]</f>
        <v>-2.8328576899793623E-2</v>
      </c>
      <c r="T642" s="1">
        <f>(Table2[[#This Row],[Close Price]]-Table2[[#This Row],[50D EMA]])/Table2[[#This Row],[50D EMA]]</f>
        <v>-6.2594054424142662E-2</v>
      </c>
      <c r="U642" s="1">
        <f>(Table2[[#This Row],[Close Price]]-Table2[[#This Row],[200D EMA]])/Table2[[#This Row],[200D EMA]]</f>
        <v>-0.13721050743426666</v>
      </c>
      <c r="V642">
        <v>0.51484829190527104</v>
      </c>
      <c r="W642">
        <v>779.25</v>
      </c>
      <c r="X642">
        <v>793</v>
      </c>
      <c r="Y642">
        <v>779.25</v>
      </c>
      <c r="Z642">
        <v>793</v>
      </c>
      <c r="AA642">
        <v>773.05</v>
      </c>
      <c r="AB642">
        <v>858.95</v>
      </c>
      <c r="AC642" s="1">
        <f>(Table2[[#This Row],[Close Price]]/Table2[[#This Row],[Day Low]])-1</f>
        <v>9.3038177735000893E-3</v>
      </c>
      <c r="AD642" s="1">
        <f>(Table2[[#This Row],[Day High]]/Table2[[#This Row],[Close Price]])-1</f>
        <v>8.2644628099173278E-3</v>
      </c>
      <c r="AE642" s="1">
        <f>(Table2[[#This Row],[Close Price]]/Table2[[#This Row],[Current Week Low]])-1</f>
        <v>9.3038177735000893E-3</v>
      </c>
      <c r="AF642" s="1">
        <f>(Table2[[#This Row],[Current Week High]]/Table2[[#This Row],[Close Price]])-1</f>
        <v>8.2644628099173278E-3</v>
      </c>
      <c r="AG642" s="1">
        <f>(Table2[[#This Row],[Close Price]]/Table2[[#This Row],[Current Month Low]])-1</f>
        <v>1.73986158721946E-2</v>
      </c>
      <c r="AH642" s="1">
        <f>(Table2[[#This Row],[Current Month High]]/Table2[[#This Row],[Close Price]])-1</f>
        <v>9.2116973935155722E-2</v>
      </c>
      <c r="AI642">
        <v>60.127145581691003</v>
      </c>
      <c r="AJ642">
        <v>50.670498084291097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3214</v>
      </c>
      <c r="AN642">
        <v>-2.4</v>
      </c>
      <c r="AO642" t="s">
        <v>3214</v>
      </c>
      <c r="AP642">
        <v>-1.7599688603399999E-2</v>
      </c>
      <c r="AQ642">
        <f>(Table2[[#This Row],[Sharpe Ratio]]-AVERAGE(Table2[Sharpe Ratio]))/_xlfn.STDEV.P(Table2[Sharpe Ratio])</f>
        <v>-0.88225504081646322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446</v>
      </c>
      <c r="AT642">
        <f>_xlfn.RANK.AVG(Table2[[#This Row],[6M Return vs Nifty Z-Score]],Table2[6M Return vs Nifty Z-Score])</f>
        <v>710</v>
      </c>
      <c r="AU642">
        <f>_xlfn.RANK.AVG(Table2[[#This Row],[Sharpe Ratio Z-Score]],Table2[Sharpe Ratio Z-Score])</f>
        <v>596</v>
      </c>
      <c r="AV642">
        <f>(Table2[[#This Row],[Rank 1Y]]+Table2[[#This Row],[Rank 6M]]+Table2[[#This Row],[Rank Sharpe]])/3</f>
        <v>584</v>
      </c>
    </row>
    <row r="643" spans="1:48" x14ac:dyDescent="0.3">
      <c r="A643" t="s">
        <v>220</v>
      </c>
      <c r="B643" t="s">
        <v>221</v>
      </c>
      <c r="C643" t="s">
        <v>3174</v>
      </c>
      <c r="D643" t="s">
        <v>222</v>
      </c>
      <c r="E643">
        <v>121287.50194952999</v>
      </c>
      <c r="F643">
        <v>1009.65</v>
      </c>
      <c r="G643">
        <v>-6.4358254690676997</v>
      </c>
      <c r="H643">
        <f>(Table2[[#This Row],[1Y Return vs Nifty]]-AVERAGE(Table2[1Y Return vs Nifty]))/_xlfn.STDEV.P(Table2[1Y Return vs Nifty])</f>
        <v>-0.51583267048916248</v>
      </c>
      <c r="I643">
        <v>-2.45616755551531</v>
      </c>
      <c r="J643">
        <f>(Table2[[#This Row],[1M Return vs Nifty]]-AVERAGE(Table2[1M Return vs Nifty]))/_xlfn.STDEV.P(Table2[1M Return vs Nifty])</f>
        <v>-0.14822409136336545</v>
      </c>
      <c r="K643">
        <v>-24.808407771719999</v>
      </c>
      <c r="L643">
        <f>(Table2[[#This Row],[6M Return vs Nifty]]-AVERAGE(Table2[6M Return vs Nifty]))/_xlfn.STDEV.P(Table2[6M Return vs Nifty])</f>
        <v>-1.1067537267112753</v>
      </c>
      <c r="M643">
        <v>-1.27072776550605</v>
      </c>
      <c r="N643">
        <f>(Table2[[#This Row],[1W Return vs Nifty]]-AVERAGE(Table2[1W Return vs Nifty]))/_xlfn.STDEV.P(Table2[1W Return vs Nifty])</f>
        <v>-0.33060524201555519</v>
      </c>
      <c r="O643">
        <v>1019.13</v>
      </c>
      <c r="P643">
        <v>1033.6405319509499</v>
      </c>
      <c r="Q643">
        <v>1050.1485242553699</v>
      </c>
      <c r="R643">
        <v>46.000300932666903</v>
      </c>
      <c r="S643" s="1">
        <f>(Table2[[#This Row],[Close Price]]-Table2[[#This Row],[20D EMA]])/Table2[[#This Row],[20D EMA]]</f>
        <v>-9.3020517500220952E-3</v>
      </c>
      <c r="T643" s="1">
        <f>(Table2[[#This Row],[Close Price]]-Table2[[#This Row],[50D EMA]])/Table2[[#This Row],[50D EMA]]</f>
        <v>-2.3209743822321778E-2</v>
      </c>
      <c r="U643" s="1">
        <f>(Table2[[#This Row],[Close Price]]-Table2[[#This Row],[200D EMA]])/Table2[[#This Row],[200D EMA]]</f>
        <v>-3.8564568077726229E-2</v>
      </c>
      <c r="V643">
        <v>0.76746914917494102</v>
      </c>
      <c r="W643">
        <v>994</v>
      </c>
      <c r="X643">
        <v>1018.7</v>
      </c>
      <c r="Y643">
        <v>994</v>
      </c>
      <c r="Z643">
        <v>1018.7</v>
      </c>
      <c r="AA643">
        <v>967.05</v>
      </c>
      <c r="AB643">
        <v>1068</v>
      </c>
      <c r="AC643" s="1">
        <f>(Table2[[#This Row],[Close Price]]/Table2[[#This Row],[Day Low]])-1</f>
        <v>1.5744466800804879E-2</v>
      </c>
      <c r="AD643" s="1">
        <f>(Table2[[#This Row],[Day High]]/Table2[[#This Row],[Close Price]])-1</f>
        <v>8.9635022037339862E-3</v>
      </c>
      <c r="AE643" s="1">
        <f>(Table2[[#This Row],[Close Price]]/Table2[[#This Row],[Current Week Low]])-1</f>
        <v>1.5744466800804879E-2</v>
      </c>
      <c r="AF643" s="1">
        <f>(Table2[[#This Row],[Current Week High]]/Table2[[#This Row],[Close Price]])-1</f>
        <v>8.9635022037339862E-3</v>
      </c>
      <c r="AG643" s="1">
        <f>(Table2[[#This Row],[Close Price]]/Table2[[#This Row],[Current Month Low]])-1</f>
        <v>4.4051496820226577E-2</v>
      </c>
      <c r="AH643" s="1">
        <f>(Table2[[#This Row],[Current Month High]]/Table2[[#This Row],[Close Price]])-1</f>
        <v>5.7792304263853733E-2</v>
      </c>
      <c r="AI643">
        <v>33.511612935175499</v>
      </c>
      <c r="AJ643">
        <v>47.179300291545097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-0.02</v>
      </c>
      <c r="AM643" t="s">
        <v>3214</v>
      </c>
      <c r="AN643">
        <v>0.14000000000000001</v>
      </c>
      <c r="AO643" t="s">
        <v>3215</v>
      </c>
      <c r="AP643">
        <v>-2.9725609517038998E-2</v>
      </c>
      <c r="AQ643">
        <f>(Table2[[#This Row],[Sharpe Ratio]]-AVERAGE(Table2[Sharpe Ratio]))/_xlfn.STDEV.P(Table2[Sharpe Ratio])</f>
        <v>-1.0221441331279237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473</v>
      </c>
      <c r="AT643">
        <f>_xlfn.RANK.AVG(Table2[[#This Row],[6M Return vs Nifty Z-Score]],Table2[6M Return vs Nifty Z-Score])</f>
        <v>666</v>
      </c>
      <c r="AU643">
        <f>_xlfn.RANK.AVG(Table2[[#This Row],[Sharpe Ratio Z-Score]],Table2[Sharpe Ratio Z-Score])</f>
        <v>619</v>
      </c>
      <c r="AV643">
        <f>(Table2[[#This Row],[Rank 1Y]]+Table2[[#This Row],[Rank 6M]]+Table2[[#This Row],[Rank Sharpe]])/3</f>
        <v>586</v>
      </c>
    </row>
    <row r="644" spans="1:48" x14ac:dyDescent="0.3">
      <c r="A644" t="s">
        <v>348</v>
      </c>
      <c r="B644" t="s">
        <v>349</v>
      </c>
      <c r="C644" t="s">
        <v>3178</v>
      </c>
      <c r="D644" t="s">
        <v>92</v>
      </c>
      <c r="E644">
        <v>72547.488129270001</v>
      </c>
      <c r="F644">
        <v>622.29999999999995</v>
      </c>
      <c r="G644">
        <v>-20.603044029909501</v>
      </c>
      <c r="H644">
        <f>(Table2[[#This Row],[1Y Return vs Nifty]]-AVERAGE(Table2[1Y Return vs Nifty]))/_xlfn.STDEV.P(Table2[1Y Return vs Nifty])</f>
        <v>-0.75362715130418834</v>
      </c>
      <c r="I644">
        <v>5.1216980571328898</v>
      </c>
      <c r="J644">
        <f>(Table2[[#This Row],[1M Return vs Nifty]]-AVERAGE(Table2[1M Return vs Nifty]))/_xlfn.STDEV.P(Table2[1M Return vs Nifty])</f>
        <v>0.55486684458673996</v>
      </c>
      <c r="K644">
        <v>-5.7446188611061499</v>
      </c>
      <c r="L644">
        <f>(Table2[[#This Row],[6M Return vs Nifty]]-AVERAGE(Table2[6M Return vs Nifty]))/_xlfn.STDEV.P(Table2[6M Return vs Nifty])</f>
        <v>-0.51003846806819142</v>
      </c>
      <c r="M644">
        <v>-0.39647222636241503</v>
      </c>
      <c r="N644">
        <f>(Table2[[#This Row],[1W Return vs Nifty]]-AVERAGE(Table2[1W Return vs Nifty]))/_xlfn.STDEV.P(Table2[1W Return vs Nifty])</f>
        <v>-0.15912621828104026</v>
      </c>
      <c r="O644">
        <v>608.30999999999995</v>
      </c>
      <c r="P644">
        <v>581.70756995993804</v>
      </c>
      <c r="Q644">
        <v>552.50362800820994</v>
      </c>
      <c r="R644">
        <v>66.594835455067795</v>
      </c>
      <c r="S644" s="1">
        <f>(Table2[[#This Row],[Close Price]]-Table2[[#This Row],[20D EMA]])/Table2[[#This Row],[20D EMA]]</f>
        <v>2.2998142394502818E-2</v>
      </c>
      <c r="T644" s="1">
        <f>(Table2[[#This Row],[Close Price]]-Table2[[#This Row],[50D EMA]])/Table2[[#This Row],[50D EMA]]</f>
        <v>6.9781505581674827E-2</v>
      </c>
      <c r="U644" s="1">
        <f>(Table2[[#This Row],[Close Price]]-Table2[[#This Row],[200D EMA]])/Table2[[#This Row],[200D EMA]]</f>
        <v>0.12632744556521333</v>
      </c>
      <c r="V644">
        <v>1.0911710792245799</v>
      </c>
      <c r="W644">
        <v>613</v>
      </c>
      <c r="X644">
        <v>625</v>
      </c>
      <c r="Y644">
        <v>613</v>
      </c>
      <c r="Z644">
        <v>625</v>
      </c>
      <c r="AA644">
        <v>570.15</v>
      </c>
      <c r="AB644">
        <v>629.5</v>
      </c>
      <c r="AC644" s="1">
        <f>(Table2[[#This Row],[Close Price]]/Table2[[#This Row],[Day Low]])-1</f>
        <v>1.5171288743882405E-2</v>
      </c>
      <c r="AD644" s="1">
        <f>(Table2[[#This Row],[Day High]]/Table2[[#This Row],[Close Price]])-1</f>
        <v>4.3387433713644175E-3</v>
      </c>
      <c r="AE644" s="1">
        <f>(Table2[[#This Row],[Close Price]]/Table2[[#This Row],[Current Week Low]])-1</f>
        <v>1.5171288743882405E-2</v>
      </c>
      <c r="AF644" s="1">
        <f>(Table2[[#This Row],[Current Week High]]/Table2[[#This Row],[Close Price]])-1</f>
        <v>4.3387433713644175E-3</v>
      </c>
      <c r="AG644" s="1">
        <f>(Table2[[#This Row],[Close Price]]/Table2[[#This Row],[Current Month Low]])-1</f>
        <v>9.1467157765500184E-2</v>
      </c>
      <c r="AH644" s="1">
        <f>(Table2[[#This Row],[Current Month High]]/Table2[[#This Row],[Close Price]])-1</f>
        <v>1.156998232363815E-2</v>
      </c>
      <c r="AI644">
        <v>1.1569982323638099</v>
      </c>
      <c r="AJ644">
        <v>41.753986332574001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0.13</v>
      </c>
      <c r="AM644" t="s">
        <v>3215</v>
      </c>
      <c r="AN644">
        <v>0.23</v>
      </c>
      <c r="AO644" t="s">
        <v>3215</v>
      </c>
      <c r="AP644">
        <v>-7.8245559173096002E-2</v>
      </c>
      <c r="AQ644">
        <f>(Table2[[#This Row],[Sharpe Ratio]]-AVERAGE(Table2[Sharpe Ratio]))/_xlfn.STDEV.P(Table2[Sharpe Ratio])</f>
        <v>-1.5818881529614386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-2.4498131460281187</v>
      </c>
      <c r="AS644">
        <f>_xlfn.RANK.AVG(Table2[[#This Row],[1Y Return vs Nifty Z-Score]],Table2[1Y Return vs Nifty Z-Score])</f>
        <v>570</v>
      </c>
      <c r="AT644">
        <f>_xlfn.RANK.AVG(Table2[[#This Row],[6M Return vs Nifty Z-Score]],Table2[6M Return vs Nifty Z-Score])</f>
        <v>502</v>
      </c>
      <c r="AU644">
        <f>_xlfn.RANK.AVG(Table2[[#This Row],[Sharpe Ratio Z-Score]],Table2[Sharpe Ratio Z-Score])</f>
        <v>691</v>
      </c>
      <c r="AV644">
        <f>(Table2[[#This Row],[Rank 1Y]]+Table2[[#This Row],[Rank 6M]]+Table2[[#This Row],[Rank Sharpe]])/3</f>
        <v>587.66666666666663</v>
      </c>
    </row>
    <row r="645" spans="1:48" x14ac:dyDescent="0.3">
      <c r="A645" t="s">
        <v>1412</v>
      </c>
      <c r="B645" t="s">
        <v>1413</v>
      </c>
      <c r="C645" t="s">
        <v>3183</v>
      </c>
      <c r="D645" t="s">
        <v>472</v>
      </c>
      <c r="E645">
        <v>7859.9489652599996</v>
      </c>
      <c r="F645">
        <v>284.2</v>
      </c>
      <c r="G645">
        <v>-30.989408778486901</v>
      </c>
      <c r="H645">
        <f>(Table2[[#This Row],[1Y Return vs Nifty]]-AVERAGE(Table2[1Y Return vs Nifty]))/_xlfn.STDEV.P(Table2[1Y Return vs Nifty])</f>
        <v>-0.92796061007993091</v>
      </c>
      <c r="I645">
        <v>-5.2367823597438798</v>
      </c>
      <c r="J645">
        <f>(Table2[[#This Row],[1M Return vs Nifty]]-AVERAGE(Table2[1M Return vs Nifty]))/_xlfn.STDEV.P(Table2[1M Return vs Nifty])</f>
        <v>-0.40621561102803944</v>
      </c>
      <c r="K645">
        <v>2.0768883392172501</v>
      </c>
      <c r="L645">
        <f>(Table2[[#This Row],[6M Return vs Nifty]]-AVERAGE(Table2[6M Return vs Nifty]))/_xlfn.STDEV.P(Table2[6M Return vs Nifty])</f>
        <v>-0.26521763450235031</v>
      </c>
      <c r="M645">
        <v>2.8718283823033999E-2</v>
      </c>
      <c r="N645">
        <f>(Table2[[#This Row],[1W Return vs Nifty]]-AVERAGE(Table2[1W Return vs Nifty]))/_xlfn.STDEV.P(Table2[1W Return vs Nifty])</f>
        <v>-7.5728115182716951E-2</v>
      </c>
      <c r="O645">
        <v>294.31</v>
      </c>
      <c r="P645">
        <v>285.49026907275601</v>
      </c>
      <c r="Q645">
        <v>269.841374526805</v>
      </c>
      <c r="R645">
        <v>34.090740916787901</v>
      </c>
      <c r="S645" s="1">
        <f>(Table2[[#This Row],[Close Price]]-Table2[[#This Row],[20D EMA]])/Table2[[#This Row],[20D EMA]]</f>
        <v>-3.4351534096700803E-2</v>
      </c>
      <c r="T645" s="1">
        <f>(Table2[[#This Row],[Close Price]]-Table2[[#This Row],[50D EMA]])/Table2[[#This Row],[50D EMA]]</f>
        <v>-4.5194852943558602E-3</v>
      </c>
      <c r="U645" s="1">
        <f>(Table2[[#This Row],[Close Price]]-Table2[[#This Row],[200D EMA]])/Table2[[#This Row],[200D EMA]]</f>
        <v>5.3211356110138185E-2</v>
      </c>
      <c r="V645">
        <v>0.65410038667298498</v>
      </c>
      <c r="W645">
        <v>282.25</v>
      </c>
      <c r="X645">
        <v>288.39999999999998</v>
      </c>
      <c r="Y645">
        <v>282.25</v>
      </c>
      <c r="Z645">
        <v>288.39999999999998</v>
      </c>
      <c r="AA645">
        <v>282.25</v>
      </c>
      <c r="AB645">
        <v>325.5</v>
      </c>
      <c r="AC645" s="1">
        <f>(Table2[[#This Row],[Close Price]]/Table2[[#This Row],[Day Low]])-1</f>
        <v>6.9087688219662269E-3</v>
      </c>
      <c r="AD645" s="1">
        <f>(Table2[[#This Row],[Day High]]/Table2[[#This Row],[Close Price]])-1</f>
        <v>1.477832512315258E-2</v>
      </c>
      <c r="AE645" s="1">
        <f>(Table2[[#This Row],[Close Price]]/Table2[[#This Row],[Current Week Low]])-1</f>
        <v>6.9087688219662269E-3</v>
      </c>
      <c r="AF645" s="1">
        <f>(Table2[[#This Row],[Current Week High]]/Table2[[#This Row],[Close Price]])-1</f>
        <v>1.477832512315258E-2</v>
      </c>
      <c r="AG645" s="1">
        <f>(Table2[[#This Row],[Close Price]]/Table2[[#This Row],[Current Month Low]])-1</f>
        <v>6.9087688219662269E-3</v>
      </c>
      <c r="AH645" s="1">
        <f>(Table2[[#This Row],[Current Month High]]/Table2[[#This Row],[Close Price]])-1</f>
        <v>0.14532019704433496</v>
      </c>
      <c r="AI645">
        <v>14.532019704433401</v>
      </c>
      <c r="AJ645">
        <v>29.181818181818102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</v>
      </c>
      <c r="AM645" t="s">
        <v>3216</v>
      </c>
      <c r="AN645">
        <v>-10.130000000000001</v>
      </c>
      <c r="AO645" t="s">
        <v>3214</v>
      </c>
      <c r="AP645">
        <v>-0.116922246658082</v>
      </c>
      <c r="AQ645">
        <f>(Table2[[#This Row],[Sharpe Ratio]]-AVERAGE(Table2[Sharpe Ratio]))/_xlfn.STDEV.P(Table2[Sharpe Ratio])</f>
        <v>-2.0280766729445396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-3.7031986437375775</v>
      </c>
      <c r="AS645">
        <f>_xlfn.RANK.AVG(Table2[[#This Row],[1Y Return vs Nifty Z-Score]],Table2[1Y Return vs Nifty Z-Score])</f>
        <v>635</v>
      </c>
      <c r="AT645">
        <f>_xlfn.RANK.AVG(Table2[[#This Row],[6M Return vs Nifty Z-Score]],Table2[6M Return vs Nifty Z-Score])</f>
        <v>409</v>
      </c>
      <c r="AU645">
        <f>_xlfn.RANK.AVG(Table2[[#This Row],[Sharpe Ratio Z-Score]],Table2[Sharpe Ratio Z-Score])</f>
        <v>721</v>
      </c>
      <c r="AV645">
        <f>(Table2[[#This Row],[Rank 1Y]]+Table2[[#This Row],[Rank 6M]]+Table2[[#This Row],[Rank Sharpe]])/3</f>
        <v>588.33333333333337</v>
      </c>
    </row>
    <row r="646" spans="1:48" x14ac:dyDescent="0.3">
      <c r="A646" t="s">
        <v>1380</v>
      </c>
      <c r="B646" t="s">
        <v>1381</v>
      </c>
      <c r="C646" t="s">
        <v>3183</v>
      </c>
      <c r="D646" t="s">
        <v>440</v>
      </c>
      <c r="E646">
        <v>8130.78484295</v>
      </c>
      <c r="F646">
        <v>514.25</v>
      </c>
      <c r="G646">
        <v>-26.278335586412801</v>
      </c>
      <c r="H646">
        <f>(Table2[[#This Row],[1Y Return vs Nifty]]-AVERAGE(Table2[1Y Return vs Nifty]))/_xlfn.STDEV.P(Table2[1Y Return vs Nifty])</f>
        <v>-0.84888600563447769</v>
      </c>
      <c r="I646">
        <v>0.89420971332588595</v>
      </c>
      <c r="J646">
        <f>(Table2[[#This Row],[1M Return vs Nifty]]-AVERAGE(Table2[1M Return vs Nifty]))/_xlfn.STDEV.P(Table2[1M Return vs Nifty])</f>
        <v>0.16263123520824255</v>
      </c>
      <c r="K646">
        <v>-3.8715171429954598</v>
      </c>
      <c r="L646">
        <f>(Table2[[#This Row],[6M Return vs Nifty]]-AVERAGE(Table2[6M Return vs Nifty]))/_xlfn.STDEV.P(Table2[6M Return vs Nifty])</f>
        <v>-0.45140855029959215</v>
      </c>
      <c r="M646">
        <v>-1.72478464770831</v>
      </c>
      <c r="N646">
        <f>(Table2[[#This Row],[1W Return vs Nifty]]-AVERAGE(Table2[1W Return vs Nifty]))/_xlfn.STDEV.P(Table2[1W Return vs Nifty])</f>
        <v>-0.41966527926307329</v>
      </c>
      <c r="O646">
        <v>511.2</v>
      </c>
      <c r="P646">
        <v>512.29207031652902</v>
      </c>
      <c r="Q646">
        <v>498.15796226714798</v>
      </c>
      <c r="R646">
        <v>53.0316160008108</v>
      </c>
      <c r="S646" s="1">
        <f>(Table2[[#This Row],[Close Price]]-Table2[[#This Row],[20D EMA]])/Table2[[#This Row],[20D EMA]]</f>
        <v>5.966353677621306E-3</v>
      </c>
      <c r="T646" s="1">
        <f>(Table2[[#This Row],[Close Price]]-Table2[[#This Row],[50D EMA]])/Table2[[#This Row],[50D EMA]]</f>
        <v>3.8219012101070328E-3</v>
      </c>
      <c r="U646" s="1">
        <f>(Table2[[#This Row],[Close Price]]-Table2[[#This Row],[200D EMA]])/Table2[[#This Row],[200D EMA]]</f>
        <v>3.2303082459258808E-2</v>
      </c>
      <c r="V646">
        <v>0.562570516647107</v>
      </c>
      <c r="W646">
        <v>508.95</v>
      </c>
      <c r="X646">
        <v>518.45000000000005</v>
      </c>
      <c r="Y646">
        <v>508.95</v>
      </c>
      <c r="Z646">
        <v>518.45000000000005</v>
      </c>
      <c r="AA646">
        <v>487.45</v>
      </c>
      <c r="AB646">
        <v>535</v>
      </c>
      <c r="AC646" s="1">
        <f>(Table2[[#This Row],[Close Price]]/Table2[[#This Row],[Day Low]])-1</f>
        <v>1.0413596620493237E-2</v>
      </c>
      <c r="AD646" s="1">
        <f>(Table2[[#This Row],[Day High]]/Table2[[#This Row],[Close Price]])-1</f>
        <v>8.1672338356830743E-3</v>
      </c>
      <c r="AE646" s="1">
        <f>(Table2[[#This Row],[Close Price]]/Table2[[#This Row],[Current Week Low]])-1</f>
        <v>1.0413596620493237E-2</v>
      </c>
      <c r="AF646" s="1">
        <f>(Table2[[#This Row],[Current Week High]]/Table2[[#This Row],[Close Price]])-1</f>
        <v>8.1672338356830743E-3</v>
      </c>
      <c r="AG646" s="1">
        <f>(Table2[[#This Row],[Close Price]]/Table2[[#This Row],[Current Month Low]])-1</f>
        <v>5.4979997948507497E-2</v>
      </c>
      <c r="AH646" s="1">
        <f>(Table2[[#This Row],[Current Month High]]/Table2[[#This Row],[Close Price]])-1</f>
        <v>4.0350024307243659E-2</v>
      </c>
      <c r="AI646">
        <v>23.266893534273201</v>
      </c>
      <c r="AJ646">
        <v>27.668818272095301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-0.09</v>
      </c>
      <c r="AM646" t="s">
        <v>3214</v>
      </c>
      <c r="AN646">
        <v>4.82</v>
      </c>
      <c r="AO646" t="s">
        <v>3215</v>
      </c>
      <c r="AP646">
        <v>-7.1918162719400006E-2</v>
      </c>
      <c r="AQ646">
        <f>(Table2[[#This Row],[Sharpe Ratio]]-AVERAGE(Table2[Sharpe Ratio]))/_xlfn.STDEV.P(Table2[Sharpe Ratio])</f>
        <v>-1.5088929756956271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608</v>
      </c>
      <c r="AT646">
        <f>_xlfn.RANK.AVG(Table2[[#This Row],[6M Return vs Nifty Z-Score]],Table2[6M Return vs Nifty Z-Score])</f>
        <v>474</v>
      </c>
      <c r="AU646">
        <f>_xlfn.RANK.AVG(Table2[[#This Row],[Sharpe Ratio Z-Score]],Table2[Sharpe Ratio Z-Score])</f>
        <v>685</v>
      </c>
      <c r="AV646">
        <f>(Table2[[#This Row],[Rank 1Y]]+Table2[[#This Row],[Rank 6M]]+Table2[[#This Row],[Rank Sharpe]])/3</f>
        <v>589</v>
      </c>
    </row>
    <row r="647" spans="1:48" x14ac:dyDescent="0.3">
      <c r="A647" t="s">
        <v>497</v>
      </c>
      <c r="B647" t="s">
        <v>498</v>
      </c>
      <c r="C647" t="s">
        <v>3168</v>
      </c>
      <c r="D647" t="s">
        <v>21</v>
      </c>
      <c r="E647">
        <v>44751.323886949998</v>
      </c>
      <c r="F647">
        <v>1103.1500000000001</v>
      </c>
      <c r="G647">
        <v>-46.054183705148397</v>
      </c>
      <c r="H647">
        <f>(Table2[[#This Row],[1Y Return vs Nifty]]-AVERAGE(Table2[1Y Return vs Nifty]))/_xlfn.STDEV.P(Table2[1Y Return vs Nifty])</f>
        <v>-1.1808204298742146</v>
      </c>
      <c r="I647">
        <v>3.0491433263239198</v>
      </c>
      <c r="J647">
        <f>(Table2[[#This Row],[1M Return vs Nifty]]-AVERAGE(Table2[1M Return vs Nifty]))/_xlfn.STDEV.P(Table2[1M Return vs Nifty])</f>
        <v>0.36257068627798122</v>
      </c>
      <c r="K647">
        <v>-10.522350715288599</v>
      </c>
      <c r="L647">
        <f>(Table2[[#This Row],[6M Return vs Nifty]]-AVERAGE(Table2[6M Return vs Nifty]))/_xlfn.STDEV.P(Table2[6M Return vs Nifty])</f>
        <v>-0.6595861530778856</v>
      </c>
      <c r="M647">
        <v>3.25058146713589E-2</v>
      </c>
      <c r="N647">
        <f>(Table2[[#This Row],[1W Return vs Nifty]]-AVERAGE(Table2[1W Return vs Nifty]))/_xlfn.STDEV.P(Table2[1W Return vs Nifty])</f>
        <v>-7.498521786819573E-2</v>
      </c>
      <c r="O647">
        <v>1085.22</v>
      </c>
      <c r="P647">
        <v>1060.4519672256499</v>
      </c>
      <c r="Q647">
        <v>1082.6134558783399</v>
      </c>
      <c r="R647">
        <v>55.2273133169492</v>
      </c>
      <c r="S647" s="1">
        <f>(Table2[[#This Row],[Close Price]]-Table2[[#This Row],[20D EMA]])/Table2[[#This Row],[20D EMA]]</f>
        <v>1.6521995540074882E-2</v>
      </c>
      <c r="T647" s="1">
        <f>(Table2[[#This Row],[Close Price]]-Table2[[#This Row],[50D EMA]])/Table2[[#This Row],[50D EMA]]</f>
        <v>4.026399506434656E-2</v>
      </c>
      <c r="U647" s="1">
        <f>(Table2[[#This Row],[Close Price]]-Table2[[#This Row],[200D EMA]])/Table2[[#This Row],[200D EMA]]</f>
        <v>1.8969415177828734E-2</v>
      </c>
      <c r="V647">
        <v>0.99135082892946902</v>
      </c>
      <c r="W647">
        <v>1100.2</v>
      </c>
      <c r="X647">
        <v>1118</v>
      </c>
      <c r="Y647">
        <v>1100.2</v>
      </c>
      <c r="Z647">
        <v>1118</v>
      </c>
      <c r="AA647">
        <v>1045.55</v>
      </c>
      <c r="AB647">
        <v>1136</v>
      </c>
      <c r="AC647" s="1">
        <f>(Table2[[#This Row],[Close Price]]/Table2[[#This Row],[Day Low]])-1</f>
        <v>2.6813306671513715E-3</v>
      </c>
      <c r="AD647" s="1">
        <f>(Table2[[#This Row],[Day High]]/Table2[[#This Row],[Close Price]])-1</f>
        <v>1.3461451298554028E-2</v>
      </c>
      <c r="AE647" s="1">
        <f>(Table2[[#This Row],[Close Price]]/Table2[[#This Row],[Current Week Low]])-1</f>
        <v>2.6813306671513715E-3</v>
      </c>
      <c r="AF647" s="1">
        <f>(Table2[[#This Row],[Current Week High]]/Table2[[#This Row],[Close Price]])-1</f>
        <v>1.3461451298554028E-2</v>
      </c>
      <c r="AG647" s="1">
        <f>(Table2[[#This Row],[Close Price]]/Table2[[#This Row],[Current Month Low]])-1</f>
        <v>5.5090622160585578E-2</v>
      </c>
      <c r="AH647" s="1">
        <f>(Table2[[#This Row],[Current Month High]]/Table2[[#This Row],[Close Price]])-1</f>
        <v>2.977836196346817E-2</v>
      </c>
      <c r="AI647">
        <v>26.909305171554099</v>
      </c>
      <c r="AJ647">
        <v>13.715080919492801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-0.03</v>
      </c>
      <c r="AM647" t="s">
        <v>3214</v>
      </c>
      <c r="AN647">
        <v>1.79</v>
      </c>
      <c r="AO647" t="s">
        <v>3215</v>
      </c>
      <c r="AQ647">
        <f>(Table2[[#This Row],[Sharpe Ratio]]-AVERAGE(Table2[Sharpe Ratio]))/_xlfn.STDEV.P(Table2[Sharpe Ratio])</f>
        <v>-0.67921854723973452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693</v>
      </c>
      <c r="AT647">
        <f>_xlfn.RANK.AVG(Table2[[#This Row],[6M Return vs Nifty Z-Score]],Table2[6M Return vs Nifty Z-Score])</f>
        <v>547</v>
      </c>
      <c r="AU647">
        <f>_xlfn.RANK.AVG(Table2[[#This Row],[Sharpe Ratio Z-Score]],Table2[Sharpe Ratio Z-Score])</f>
        <v>527.5</v>
      </c>
      <c r="AV647">
        <f>(Table2[[#This Row],[Rank 1Y]]+Table2[[#This Row],[Rank 6M]]+Table2[[#This Row],[Rank Sharpe]])/3</f>
        <v>589.16666666666663</v>
      </c>
    </row>
    <row r="648" spans="1:48" x14ac:dyDescent="0.3">
      <c r="A648" t="s">
        <v>669</v>
      </c>
      <c r="B648" t="s">
        <v>670</v>
      </c>
      <c r="C648" t="s">
        <v>3183</v>
      </c>
      <c r="D648" t="s">
        <v>161</v>
      </c>
      <c r="E648">
        <v>27796.457492579899</v>
      </c>
      <c r="F648">
        <v>1091.0999999999999</v>
      </c>
      <c r="G648">
        <v>-24.992786689509799</v>
      </c>
      <c r="H648">
        <f>(Table2[[#This Row],[1Y Return vs Nifty]]-AVERAGE(Table2[1Y Return vs Nifty]))/_xlfn.STDEV.P(Table2[1Y Return vs Nifty])</f>
        <v>-0.82730827453725853</v>
      </c>
      <c r="I648">
        <v>-3.4863556341422499</v>
      </c>
      <c r="J648">
        <f>(Table2[[#This Row],[1M Return vs Nifty]]-AVERAGE(Table2[1M Return vs Nifty]))/_xlfn.STDEV.P(Table2[1M Return vs Nifty])</f>
        <v>-0.24380719317999069</v>
      </c>
      <c r="K648">
        <v>-15.2455514342734</v>
      </c>
      <c r="L648">
        <f>(Table2[[#This Row],[6M Return vs Nifty]]-AVERAGE(Table2[6M Return vs Nifty]))/_xlfn.STDEV.P(Table2[6M Return vs Nifty])</f>
        <v>-0.80742696016335724</v>
      </c>
      <c r="M648">
        <v>4.0053897444070099</v>
      </c>
      <c r="N648">
        <f>(Table2[[#This Row],[1W Return vs Nifty]]-AVERAGE(Table2[1W Return vs Nifty]))/_xlfn.STDEV.P(Table2[1W Return vs Nifty])</f>
        <v>0.70426778903747123</v>
      </c>
      <c r="O648">
        <v>1054.76</v>
      </c>
      <c r="P648">
        <v>1060.71461649464</v>
      </c>
      <c r="Q648">
        <v>1058.5949561889299</v>
      </c>
      <c r="R648">
        <v>73.003814888731</v>
      </c>
      <c r="S648" s="1">
        <f>(Table2[[#This Row],[Close Price]]-Table2[[#This Row],[20D EMA]])/Table2[[#This Row],[20D EMA]]</f>
        <v>3.4453335355910275E-2</v>
      </c>
      <c r="T648" s="1">
        <f>(Table2[[#This Row],[Close Price]]-Table2[[#This Row],[50D EMA]])/Table2[[#This Row],[50D EMA]]</f>
        <v>2.8646143866457609E-2</v>
      </c>
      <c r="U648" s="1">
        <f>(Table2[[#This Row],[Close Price]]-Table2[[#This Row],[200D EMA]])/Table2[[#This Row],[200D EMA]]</f>
        <v>3.070583665738601E-2</v>
      </c>
      <c r="V648">
        <v>1.14139186527329</v>
      </c>
      <c r="W648">
        <v>1074.1500000000001</v>
      </c>
      <c r="X648">
        <v>1101.3</v>
      </c>
      <c r="Y648">
        <v>1074.1500000000001</v>
      </c>
      <c r="Z648">
        <v>1101.3</v>
      </c>
      <c r="AA648">
        <v>993.05</v>
      </c>
      <c r="AB648">
        <v>1112.5</v>
      </c>
      <c r="AC648" s="1">
        <f>(Table2[[#This Row],[Close Price]]/Table2[[#This Row],[Day Low]])-1</f>
        <v>1.5779919005725285E-2</v>
      </c>
      <c r="AD648" s="1">
        <f>(Table2[[#This Row],[Day High]]/Table2[[#This Row],[Close Price]])-1</f>
        <v>9.3483640362936882E-3</v>
      </c>
      <c r="AE648" s="1">
        <f>(Table2[[#This Row],[Close Price]]/Table2[[#This Row],[Current Week Low]])-1</f>
        <v>1.5779919005725285E-2</v>
      </c>
      <c r="AF648" s="1">
        <f>(Table2[[#This Row],[Current Week High]]/Table2[[#This Row],[Close Price]])-1</f>
        <v>9.3483640362936882E-3</v>
      </c>
      <c r="AG648" s="1">
        <f>(Table2[[#This Row],[Close Price]]/Table2[[#This Row],[Current Month Low]])-1</f>
        <v>9.8736216706107438E-2</v>
      </c>
      <c r="AH648" s="1">
        <f>(Table2[[#This Row],[Current Month High]]/Table2[[#This Row],[Close Price]])-1</f>
        <v>1.9613234350655429E-2</v>
      </c>
      <c r="AI648">
        <v>23.6366969113738</v>
      </c>
      <c r="AJ648">
        <v>16.945337620578702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-0.02</v>
      </c>
      <c r="AM648" t="s">
        <v>3214</v>
      </c>
      <c r="AN648">
        <v>4.55</v>
      </c>
      <c r="AO648" t="s">
        <v>3215</v>
      </c>
      <c r="AP648">
        <v>-1.1330668658851E-2</v>
      </c>
      <c r="AQ648">
        <f>(Table2[[#This Row],[Sharpe Ratio]]-AVERAGE(Table2[Sharpe Ratio]))/_xlfn.STDEV.P(Table2[Sharpe Ratio])</f>
        <v>-0.80993331647311806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600</v>
      </c>
      <c r="AT648">
        <f>_xlfn.RANK.AVG(Table2[[#This Row],[6M Return vs Nifty Z-Score]],Table2[6M Return vs Nifty Z-Score])</f>
        <v>589</v>
      </c>
      <c r="AU648">
        <f>_xlfn.RANK.AVG(Table2[[#This Row],[Sharpe Ratio Z-Score]],Table2[Sharpe Ratio Z-Score])</f>
        <v>580</v>
      </c>
      <c r="AV648">
        <f>(Table2[[#This Row],[Rank 1Y]]+Table2[[#This Row],[Rank 6M]]+Table2[[#This Row],[Rank Sharpe]])/3</f>
        <v>589.66666666666663</v>
      </c>
    </row>
    <row r="649" spans="1:48" x14ac:dyDescent="0.3">
      <c r="A649" t="s">
        <v>492</v>
      </c>
      <c r="B649" t="s">
        <v>493</v>
      </c>
      <c r="C649" t="s">
        <v>3171</v>
      </c>
      <c r="D649" t="s">
        <v>114</v>
      </c>
      <c r="E649">
        <v>45267.80581215</v>
      </c>
      <c r="F649">
        <v>348.3</v>
      </c>
      <c r="G649">
        <v>-26.962076764769499</v>
      </c>
      <c r="H649">
        <f>(Table2[[#This Row],[1Y Return vs Nifty]]-AVERAGE(Table2[1Y Return vs Nifty]))/_xlfn.STDEV.P(Table2[1Y Return vs Nifty])</f>
        <v>-0.8603624911436788</v>
      </c>
      <c r="I649">
        <v>-8.3012464935363095</v>
      </c>
      <c r="J649">
        <f>(Table2[[#This Row],[1M Return vs Nifty]]-AVERAGE(Table2[1M Return vs Nifty]))/_xlfn.STDEV.P(Table2[1M Return vs Nifty])</f>
        <v>-0.6905432919541058</v>
      </c>
      <c r="K649">
        <v>-13.223318700120201</v>
      </c>
      <c r="L649">
        <f>(Table2[[#This Row],[6M Return vs Nifty]]-AVERAGE(Table2[6M Return vs Nifty]))/_xlfn.STDEV.P(Table2[6M Return vs Nifty])</f>
        <v>-0.74412909557543672</v>
      </c>
      <c r="M649">
        <v>-1.4019720596279801</v>
      </c>
      <c r="N649">
        <f>(Table2[[#This Row],[1W Return vs Nifty]]-AVERAGE(Table2[1W Return vs Nifty]))/_xlfn.STDEV.P(Table2[1W Return vs Nifty])</f>
        <v>-0.35634787951579822</v>
      </c>
      <c r="O649">
        <v>354.1</v>
      </c>
      <c r="P649">
        <v>355.61343097292399</v>
      </c>
      <c r="Q649">
        <v>357.33025698296399</v>
      </c>
      <c r="R649">
        <v>42.971390515575898</v>
      </c>
      <c r="S649" s="1">
        <f>(Table2[[#This Row],[Close Price]]-Table2[[#This Row],[20D EMA]])/Table2[[#This Row],[20D EMA]]</f>
        <v>-1.6379553798362076E-2</v>
      </c>
      <c r="T649" s="1">
        <f>(Table2[[#This Row],[Close Price]]-Table2[[#This Row],[50D EMA]])/Table2[[#This Row],[50D EMA]]</f>
        <v>-2.0565677041261183E-2</v>
      </c>
      <c r="U649" s="1">
        <f>(Table2[[#This Row],[Close Price]]-Table2[[#This Row],[200D EMA]])/Table2[[#This Row],[200D EMA]]</f>
        <v>-2.5271459123581863E-2</v>
      </c>
      <c r="V649">
        <v>0.396662516505981</v>
      </c>
      <c r="W649">
        <v>340.65</v>
      </c>
      <c r="X649">
        <v>350.45</v>
      </c>
      <c r="Y649">
        <v>340.65</v>
      </c>
      <c r="Z649">
        <v>350.45</v>
      </c>
      <c r="AA649">
        <v>340.65</v>
      </c>
      <c r="AB649">
        <v>380.3</v>
      </c>
      <c r="AC649" s="1">
        <f>(Table2[[#This Row],[Close Price]]/Table2[[#This Row],[Day Low]])-1</f>
        <v>2.2457067371202122E-2</v>
      </c>
      <c r="AD649" s="1">
        <f>(Table2[[#This Row],[Day High]]/Table2[[#This Row],[Close Price]])-1</f>
        <v>6.1728395061728669E-3</v>
      </c>
      <c r="AE649" s="1">
        <f>(Table2[[#This Row],[Close Price]]/Table2[[#This Row],[Current Week Low]])-1</f>
        <v>2.2457067371202122E-2</v>
      </c>
      <c r="AF649" s="1">
        <f>(Table2[[#This Row],[Current Week High]]/Table2[[#This Row],[Close Price]])-1</f>
        <v>6.1728395061728669E-3</v>
      </c>
      <c r="AG649" s="1">
        <f>(Table2[[#This Row],[Close Price]]/Table2[[#This Row],[Current Month Low]])-1</f>
        <v>2.2457067371202122E-2</v>
      </c>
      <c r="AH649" s="1">
        <f>(Table2[[#This Row],[Current Month High]]/Table2[[#This Row],[Close Price]])-1</f>
        <v>9.1874820556991033E-2</v>
      </c>
      <c r="AI649">
        <v>17.8581682457651</v>
      </c>
      <c r="AJ649">
        <v>21.868439468159501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3214</v>
      </c>
      <c r="AN649">
        <v>-3.8</v>
      </c>
      <c r="AO649" t="s">
        <v>3214</v>
      </c>
      <c r="AP649">
        <v>-1.5196426760277E-2</v>
      </c>
      <c r="AQ649">
        <f>(Table2[[#This Row],[Sharpe Ratio]]-AVERAGE(Table2[Sharpe Ratio]))/_xlfn.STDEV.P(Table2[Sharpe Ratio])</f>
        <v>-0.8545301265426859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613</v>
      </c>
      <c r="AT649">
        <f>_xlfn.RANK.AVG(Table2[[#This Row],[6M Return vs Nifty Z-Score]],Table2[6M Return vs Nifty Z-Score])</f>
        <v>571</v>
      </c>
      <c r="AU649">
        <f>_xlfn.RANK.AVG(Table2[[#This Row],[Sharpe Ratio Z-Score]],Table2[Sharpe Ratio Z-Score])</f>
        <v>589</v>
      </c>
      <c r="AV649">
        <f>(Table2[[#This Row],[Rank 1Y]]+Table2[[#This Row],[Rank 6M]]+Table2[[#This Row],[Rank Sharpe]])/3</f>
        <v>591</v>
      </c>
    </row>
    <row r="650" spans="1:48" x14ac:dyDescent="0.3">
      <c r="A650" t="s">
        <v>424</v>
      </c>
      <c r="B650" t="s">
        <v>425</v>
      </c>
      <c r="C650" t="s">
        <v>3168</v>
      </c>
      <c r="D650" t="s">
        <v>287</v>
      </c>
      <c r="E650">
        <v>56562.223573525</v>
      </c>
      <c r="F650">
        <v>5344.25</v>
      </c>
      <c r="G650">
        <v>-14.444371801411499</v>
      </c>
      <c r="H650">
        <f>(Table2[[#This Row],[1Y Return vs Nifty]]-AVERAGE(Table2[1Y Return vs Nifty]))/_xlfn.STDEV.P(Table2[1Y Return vs Nifty])</f>
        <v>-0.65025483028039366</v>
      </c>
      <c r="I650">
        <v>-10.947526154290699</v>
      </c>
      <c r="J650">
        <f>(Table2[[#This Row],[1M Return vs Nifty]]-AVERAGE(Table2[1M Return vs Nifty]))/_xlfn.STDEV.P(Table2[1M Return vs Nifty])</f>
        <v>-0.93607090336490328</v>
      </c>
      <c r="K650">
        <v>-20.213820389416998</v>
      </c>
      <c r="L650">
        <f>(Table2[[#This Row],[6M Return vs Nifty]]-AVERAGE(Table2[6M Return vs Nifty]))/_xlfn.STDEV.P(Table2[6M Return vs Nifty])</f>
        <v>-0.96293864299186027</v>
      </c>
      <c r="M650">
        <v>-1.84582536925332</v>
      </c>
      <c r="N650">
        <f>(Table2[[#This Row],[1W Return vs Nifty]]-AVERAGE(Table2[1W Return vs Nifty]))/_xlfn.STDEV.P(Table2[1W Return vs Nifty])</f>
        <v>-0.44340655836665299</v>
      </c>
      <c r="O650">
        <v>5499.09</v>
      </c>
      <c r="P650">
        <v>5386.3365810342802</v>
      </c>
      <c r="Q650">
        <v>5065.1595233464204</v>
      </c>
      <c r="R650">
        <v>27.610656576447798</v>
      </c>
      <c r="S650" s="1">
        <f>(Table2[[#This Row],[Close Price]]-Table2[[#This Row],[20D EMA]])/Table2[[#This Row],[20D EMA]]</f>
        <v>-2.8157386040235773E-2</v>
      </c>
      <c r="T650" s="1">
        <f>(Table2[[#This Row],[Close Price]]-Table2[[#This Row],[50D EMA]])/Table2[[#This Row],[50D EMA]]</f>
        <v>-7.8135817175759952E-3</v>
      </c>
      <c r="U650" s="1">
        <f>(Table2[[#This Row],[Close Price]]-Table2[[#This Row],[200D EMA]])/Table2[[#This Row],[200D EMA]]</f>
        <v>5.5100036902528134E-2</v>
      </c>
      <c r="V650">
        <v>0.79365369116889894</v>
      </c>
      <c r="W650">
        <v>5285.85</v>
      </c>
      <c r="X650">
        <v>5376.4</v>
      </c>
      <c r="Y650">
        <v>5285.85</v>
      </c>
      <c r="Z650">
        <v>5376.4</v>
      </c>
      <c r="AA650">
        <v>5285.85</v>
      </c>
      <c r="AB650">
        <v>5837</v>
      </c>
      <c r="AC650" s="1">
        <f>(Table2[[#This Row],[Close Price]]/Table2[[#This Row],[Day Low]])-1</f>
        <v>1.1048364974412639E-2</v>
      </c>
      <c r="AD650" s="1">
        <f>(Table2[[#This Row],[Day High]]/Table2[[#This Row],[Close Price]])-1</f>
        <v>6.0158113860691032E-3</v>
      </c>
      <c r="AE650" s="1">
        <f>(Table2[[#This Row],[Close Price]]/Table2[[#This Row],[Current Week Low]])-1</f>
        <v>1.1048364974412639E-2</v>
      </c>
      <c r="AF650" s="1">
        <f>(Table2[[#This Row],[Current Week High]]/Table2[[#This Row],[Close Price]])-1</f>
        <v>6.0158113860691032E-3</v>
      </c>
      <c r="AG650" s="1">
        <f>(Table2[[#This Row],[Close Price]]/Table2[[#This Row],[Current Month Low]])-1</f>
        <v>1.1048364974412639E-2</v>
      </c>
      <c r="AH650" s="1">
        <f>(Table2[[#This Row],[Current Month High]]/Table2[[#This Row],[Close Price]])-1</f>
        <v>9.2201899237498219E-2</v>
      </c>
      <c r="AI650">
        <v>12.270196940637099</v>
      </c>
      <c r="AJ650">
        <v>29.9987837509121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-0.04</v>
      </c>
      <c r="AM650" t="s">
        <v>3214</v>
      </c>
      <c r="AN650">
        <v>-6.45</v>
      </c>
      <c r="AO650" t="s">
        <v>3214</v>
      </c>
      <c r="AP650">
        <v>-2.2079028406337999E-2</v>
      </c>
      <c r="AQ650">
        <f>(Table2[[#This Row],[Sharpe Ratio]]-AVERAGE(Table2[Sharpe Ratio]))/_xlfn.STDEV.P(Table2[Sharpe Ratio])</f>
        <v>-0.93393035551217374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-3.9266012905159835</v>
      </c>
      <c r="AS650">
        <f>_xlfn.RANK.AVG(Table2[[#This Row],[1Y Return vs Nifty Z-Score]],Table2[1Y Return vs Nifty Z-Score])</f>
        <v>539</v>
      </c>
      <c r="AT650">
        <f>_xlfn.RANK.AVG(Table2[[#This Row],[6M Return vs Nifty Z-Score]],Table2[6M Return vs Nifty Z-Score])</f>
        <v>639</v>
      </c>
      <c r="AU650">
        <f>_xlfn.RANK.AVG(Table2[[#This Row],[Sharpe Ratio Z-Score]],Table2[Sharpe Ratio Z-Score])</f>
        <v>605</v>
      </c>
      <c r="AV650">
        <f>(Table2[[#This Row],[Rank 1Y]]+Table2[[#This Row],[Rank 6M]]+Table2[[#This Row],[Rank Sharpe]])/3</f>
        <v>594.33333333333337</v>
      </c>
    </row>
    <row r="651" spans="1:48" x14ac:dyDescent="0.3">
      <c r="A651" t="s">
        <v>1106</v>
      </c>
      <c r="B651" t="s">
        <v>1107</v>
      </c>
      <c r="C651" t="s">
        <v>3168</v>
      </c>
      <c r="D651" t="s">
        <v>287</v>
      </c>
      <c r="E651">
        <v>12074.056286274999</v>
      </c>
      <c r="F651">
        <v>897.25</v>
      </c>
      <c r="G651">
        <v>-45.701200142081397</v>
      </c>
      <c r="H651">
        <f>(Table2[[#This Row],[1Y Return vs Nifty]]-AVERAGE(Table2[1Y Return vs Nifty]))/_xlfn.STDEV.P(Table2[1Y Return vs Nifty])</f>
        <v>-1.174895657643499</v>
      </c>
      <c r="I651">
        <v>-8.07877825935293</v>
      </c>
      <c r="J651">
        <f>(Table2[[#This Row],[1M Return vs Nifty]]-AVERAGE(Table2[1M Return vs Nifty]))/_xlfn.STDEV.P(Table2[1M Return vs Nifty])</f>
        <v>-0.66990220289466318</v>
      </c>
      <c r="K651">
        <v>-9.0361850902180301</v>
      </c>
      <c r="L651">
        <f>(Table2[[#This Row],[6M Return vs Nifty]]-AVERAGE(Table2[6M Return vs Nifty]))/_xlfn.STDEV.P(Table2[6M Return vs Nifty])</f>
        <v>-0.6130677138783881</v>
      </c>
      <c r="M651">
        <v>-4.5777644747976396</v>
      </c>
      <c r="N651">
        <f>(Table2[[#This Row],[1W Return vs Nifty]]-AVERAGE(Table2[1W Return vs Nifty]))/_xlfn.STDEV.P(Table2[1W Return vs Nifty])</f>
        <v>-0.97925703885633619</v>
      </c>
      <c r="O651">
        <v>924.33</v>
      </c>
      <c r="P651">
        <v>931.85641023711696</v>
      </c>
      <c r="Q651">
        <v>942.51235594880097</v>
      </c>
      <c r="R651">
        <v>32.342183647702001</v>
      </c>
      <c r="S651" s="1">
        <f>(Table2[[#This Row],[Close Price]]-Table2[[#This Row],[20D EMA]])/Table2[[#This Row],[20D EMA]]</f>
        <v>-2.9296896130170003E-2</v>
      </c>
      <c r="T651" s="1">
        <f>(Table2[[#This Row],[Close Price]]-Table2[[#This Row],[50D EMA]])/Table2[[#This Row],[50D EMA]]</f>
        <v>-3.7137063024882913E-2</v>
      </c>
      <c r="U651" s="1">
        <f>(Table2[[#This Row],[Close Price]]-Table2[[#This Row],[200D EMA]])/Table2[[#This Row],[200D EMA]]</f>
        <v>-4.8023090268388705E-2</v>
      </c>
      <c r="V651">
        <v>0.40116402687250002</v>
      </c>
      <c r="W651">
        <v>891.7</v>
      </c>
      <c r="X651">
        <v>905.1</v>
      </c>
      <c r="Y651">
        <v>891.7</v>
      </c>
      <c r="Z651">
        <v>905.1</v>
      </c>
      <c r="AA651">
        <v>886.3</v>
      </c>
      <c r="AB651">
        <v>979.9</v>
      </c>
      <c r="AC651" s="1">
        <f>(Table2[[#This Row],[Close Price]]/Table2[[#This Row],[Day Low]])-1</f>
        <v>6.2240663900414717E-3</v>
      </c>
      <c r="AD651" s="1">
        <f>(Table2[[#This Row],[Day High]]/Table2[[#This Row],[Close Price]])-1</f>
        <v>8.748955140707837E-3</v>
      </c>
      <c r="AE651" s="1">
        <f>(Table2[[#This Row],[Close Price]]/Table2[[#This Row],[Current Week Low]])-1</f>
        <v>6.2240663900414717E-3</v>
      </c>
      <c r="AF651" s="1">
        <f>(Table2[[#This Row],[Current Week High]]/Table2[[#This Row],[Close Price]])-1</f>
        <v>8.748955140707837E-3</v>
      </c>
      <c r="AG651" s="1">
        <f>(Table2[[#This Row],[Close Price]]/Table2[[#This Row],[Current Month Low]])-1</f>
        <v>1.2354733160329534E-2</v>
      </c>
      <c r="AH651" s="1">
        <f>(Table2[[#This Row],[Current Month High]]/Table2[[#This Row],[Close Price]])-1</f>
        <v>9.2114795207578704E-2</v>
      </c>
      <c r="AI651">
        <v>39.091668988576203</v>
      </c>
      <c r="AJ651">
        <v>14.730515951665501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-0.15</v>
      </c>
      <c r="AM651" t="s">
        <v>3214</v>
      </c>
      <c r="AN651">
        <v>-4.28</v>
      </c>
      <c r="AO651" t="s">
        <v>3214</v>
      </c>
      <c r="AP651">
        <v>-2.5538345049499998E-3</v>
      </c>
      <c r="AQ651">
        <f>(Table2[[#This Row],[Sharpe Ratio]]-AVERAGE(Table2[Sharpe Ratio]))/_xlfn.STDEV.P(Table2[Sharpe Ratio])</f>
        <v>-0.70868052322947661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692</v>
      </c>
      <c r="AT651">
        <f>_xlfn.RANK.AVG(Table2[[#This Row],[6M Return vs Nifty Z-Score]],Table2[6M Return vs Nifty Z-Score])</f>
        <v>531</v>
      </c>
      <c r="AU651">
        <f>_xlfn.RANK.AVG(Table2[[#This Row],[Sharpe Ratio Z-Score]],Table2[Sharpe Ratio Z-Score])</f>
        <v>560</v>
      </c>
      <c r="AV651">
        <f>(Table2[[#This Row],[Rank 1Y]]+Table2[[#This Row],[Rank 6M]]+Table2[[#This Row],[Rank Sharpe]])/3</f>
        <v>594.33333333333337</v>
      </c>
    </row>
    <row r="652" spans="1:48" x14ac:dyDescent="0.3">
      <c r="A652" t="s">
        <v>1130</v>
      </c>
      <c r="B652" t="s">
        <v>1131</v>
      </c>
      <c r="C652" t="s">
        <v>3181</v>
      </c>
      <c r="D652" t="s">
        <v>215</v>
      </c>
      <c r="E652">
        <v>11536.928825700001</v>
      </c>
      <c r="F652">
        <v>590.5</v>
      </c>
      <c r="G652">
        <v>-11.7999025545548</v>
      </c>
      <c r="H652">
        <f>(Table2[[#This Row],[1Y Return vs Nifty]]-AVERAGE(Table2[1Y Return vs Nifty]))/_xlfn.STDEV.P(Table2[1Y Return vs Nifty])</f>
        <v>-0.60586784006865901</v>
      </c>
      <c r="I652">
        <v>10.2933997779742</v>
      </c>
      <c r="J652">
        <f>(Table2[[#This Row],[1M Return vs Nifty]]-AVERAGE(Table2[1M Return vs Nifty]))/_xlfn.STDEV.P(Table2[1M Return vs Nifty])</f>
        <v>1.0347086350365406</v>
      </c>
      <c r="K652">
        <v>-22.648741761906901</v>
      </c>
      <c r="L652">
        <f>(Table2[[#This Row],[6M Return vs Nifty]]-AVERAGE(Table2[6M Return vs Nifty]))/_xlfn.STDEV.P(Table2[6M Return vs Nifty])</f>
        <v>-1.0391540660315033</v>
      </c>
      <c r="M652">
        <v>0.49423552520235198</v>
      </c>
      <c r="N652">
        <f>(Table2[[#This Row],[1W Return vs Nifty]]-AVERAGE(Table2[1W Return vs Nifty]))/_xlfn.STDEV.P(Table2[1W Return vs Nifty])</f>
        <v>1.5579790239881651E-2</v>
      </c>
      <c r="O652">
        <v>561.74</v>
      </c>
      <c r="P652">
        <v>549.01747771174496</v>
      </c>
      <c r="Q652">
        <v>546.82302404473796</v>
      </c>
      <c r="R652">
        <v>67.231942275677895</v>
      </c>
      <c r="S652" s="1">
        <f>(Table2[[#This Row],[Close Price]]-Table2[[#This Row],[20D EMA]])/Table2[[#This Row],[20D EMA]]</f>
        <v>5.1198063160892926E-2</v>
      </c>
      <c r="T652" s="1">
        <f>(Table2[[#This Row],[Close Price]]-Table2[[#This Row],[50D EMA]])/Table2[[#This Row],[50D EMA]]</f>
        <v>7.5557744465896484E-2</v>
      </c>
      <c r="U652" s="1">
        <f>(Table2[[#This Row],[Close Price]]-Table2[[#This Row],[200D EMA]])/Table2[[#This Row],[200D EMA]]</f>
        <v>7.9874061688537529E-2</v>
      </c>
      <c r="V652">
        <v>2.8215523247110901</v>
      </c>
      <c r="W652">
        <v>581.85</v>
      </c>
      <c r="X652">
        <v>594.70000000000005</v>
      </c>
      <c r="Y652">
        <v>581.85</v>
      </c>
      <c r="Z652">
        <v>594.70000000000005</v>
      </c>
      <c r="AA652">
        <v>494.95</v>
      </c>
      <c r="AB652">
        <v>623.35</v>
      </c>
      <c r="AC652" s="1">
        <f>(Table2[[#This Row],[Close Price]]/Table2[[#This Row],[Day Low]])-1</f>
        <v>1.4866374495144719E-2</v>
      </c>
      <c r="AD652" s="1">
        <f>(Table2[[#This Row],[Day High]]/Table2[[#This Row],[Close Price]])-1</f>
        <v>7.1126164267569791E-3</v>
      </c>
      <c r="AE652" s="1">
        <f>(Table2[[#This Row],[Close Price]]/Table2[[#This Row],[Current Week Low]])-1</f>
        <v>1.4866374495144719E-2</v>
      </c>
      <c r="AF652" s="1">
        <f>(Table2[[#This Row],[Current Week High]]/Table2[[#This Row],[Close Price]])-1</f>
        <v>7.1126164267569791E-3</v>
      </c>
      <c r="AG652" s="1">
        <f>(Table2[[#This Row],[Close Price]]/Table2[[#This Row],[Current Month Low]])-1</f>
        <v>0.19304980301040509</v>
      </c>
      <c r="AH652" s="1">
        <f>(Table2[[#This Row],[Current Month High]]/Table2[[#This Row],[Close Price]])-1</f>
        <v>5.5630821337849357E-2</v>
      </c>
      <c r="AI652">
        <v>20.135478408128701</v>
      </c>
      <c r="AJ652">
        <v>35.997236296637404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0.01</v>
      </c>
      <c r="AM652" t="s">
        <v>3215</v>
      </c>
      <c r="AN652">
        <v>15.05</v>
      </c>
      <c r="AO652" t="s">
        <v>3215</v>
      </c>
      <c r="AP652">
        <v>-2.7413454193732999E-2</v>
      </c>
      <c r="AQ652">
        <f>(Table2[[#This Row],[Sharpe Ratio]]-AVERAGE(Table2[Sharpe Ratio]))/_xlfn.STDEV.P(Table2[Sharpe Ratio])</f>
        <v>-0.99547025724138527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-1.5902037380651253</v>
      </c>
      <c r="AS652">
        <f>_xlfn.RANK.AVG(Table2[[#This Row],[1Y Return vs Nifty Z-Score]],Table2[1Y Return vs Nifty Z-Score])</f>
        <v>517</v>
      </c>
      <c r="AT652">
        <f>_xlfn.RANK.AVG(Table2[[#This Row],[6M Return vs Nifty Z-Score]],Table2[6M Return vs Nifty Z-Score])</f>
        <v>655</v>
      </c>
      <c r="AU652">
        <f>_xlfn.RANK.AVG(Table2[[#This Row],[Sharpe Ratio Z-Score]],Table2[Sharpe Ratio Z-Score])</f>
        <v>613</v>
      </c>
      <c r="AV652">
        <f>(Table2[[#This Row],[Rank 1Y]]+Table2[[#This Row],[Rank 6M]]+Table2[[#This Row],[Rank Sharpe]])/3</f>
        <v>595</v>
      </c>
    </row>
    <row r="653" spans="1:48" x14ac:dyDescent="0.3">
      <c r="A653" t="s">
        <v>1747</v>
      </c>
      <c r="B653" t="s">
        <v>1748</v>
      </c>
      <c r="C653" t="s">
        <v>3173</v>
      </c>
      <c r="D653" t="s">
        <v>54</v>
      </c>
      <c r="E653">
        <v>4718.1041999999998</v>
      </c>
      <c r="F653">
        <v>513.20000000000005</v>
      </c>
      <c r="G653">
        <v>-35.064644590327497</v>
      </c>
      <c r="H653">
        <f>(Table2[[#This Row],[1Y Return vs Nifty]]-AVERAGE(Table2[1Y Return vs Nifty]))/_xlfn.STDEV.P(Table2[1Y Return vs Nifty])</f>
        <v>-0.99636278654906085</v>
      </c>
      <c r="I653">
        <v>-14.5127529282778</v>
      </c>
      <c r="J653">
        <f>(Table2[[#This Row],[1M Return vs Nifty]]-AVERAGE(Table2[1M Return vs Nifty]))/_xlfn.STDEV.P(Table2[1M Return vs Nifty])</f>
        <v>-1.2668604366621254</v>
      </c>
      <c r="K653">
        <v>-3.4048832367350101</v>
      </c>
      <c r="L653">
        <f>(Table2[[#This Row],[6M Return vs Nifty]]-AVERAGE(Table2[6M Return vs Nifty]))/_xlfn.STDEV.P(Table2[6M Return vs Nifty])</f>
        <v>-0.43680245214295499</v>
      </c>
      <c r="M653">
        <v>-0.62082743740457902</v>
      </c>
      <c r="N653">
        <f>(Table2[[#This Row],[1W Return vs Nifty]]-AVERAGE(Table2[1W Return vs Nifty]))/_xlfn.STDEV.P(Table2[1W Return vs Nifty])</f>
        <v>-0.20313190178742821</v>
      </c>
      <c r="O653">
        <v>503.8</v>
      </c>
      <c r="P653">
        <v>532.05249186896503</v>
      </c>
      <c r="Q653">
        <v>514.18129874274598</v>
      </c>
      <c r="R653">
        <v>28.199107081612201</v>
      </c>
      <c r="S653" s="1">
        <f>(Table2[[#This Row],[Close Price]]-Table2[[#This Row],[20D EMA]])/Table2[[#This Row],[20D EMA]]</f>
        <v>1.8658197697499074E-2</v>
      </c>
      <c r="T653" s="1">
        <f>(Table2[[#This Row],[Close Price]]-Table2[[#This Row],[50D EMA]])/Table2[[#This Row],[50D EMA]]</f>
        <v>-3.5433518604040329E-2</v>
      </c>
      <c r="U653" s="1">
        <f>(Table2[[#This Row],[Close Price]]-Table2[[#This Row],[200D EMA]])/Table2[[#This Row],[200D EMA]]</f>
        <v>-1.9084683654294007E-3</v>
      </c>
      <c r="V653">
        <v>0.48974056496472701</v>
      </c>
      <c r="W653">
        <v>511.05</v>
      </c>
      <c r="X653">
        <v>519.45000000000005</v>
      </c>
      <c r="Y653">
        <v>505.05</v>
      </c>
      <c r="Z653">
        <v>516.35</v>
      </c>
      <c r="AA653">
        <v>505.05</v>
      </c>
      <c r="AB653">
        <v>516.35</v>
      </c>
      <c r="AC653" s="1">
        <f>(Table2[[#This Row],[Close Price]]/Table2[[#This Row],[Day Low]])-1</f>
        <v>4.2070247529597538E-3</v>
      </c>
      <c r="AD653" s="1">
        <f>(Table2[[#This Row],[Day High]]/Table2[[#This Row],[Close Price]])-1</f>
        <v>1.217848791893994E-2</v>
      </c>
      <c r="AE653" s="1">
        <f>(Table2[[#This Row],[Close Price]]/Table2[[#This Row],[Current Week Low]])-1</f>
        <v>1.6137016137016236E-2</v>
      </c>
      <c r="AF653" s="1">
        <f>(Table2[[#This Row],[Current Week High]]/Table2[[#This Row],[Close Price]])-1</f>
        <v>6.1379579111457971E-3</v>
      </c>
      <c r="AG653" s="1">
        <f>(Table2[[#This Row],[Close Price]]/Table2[[#This Row],[Current Month Low]])-1</f>
        <v>1.6137016137016236E-2</v>
      </c>
      <c r="AH653" s="1">
        <f>(Table2[[#This Row],[Current Month High]]/Table2[[#This Row],[Close Price]])-1</f>
        <v>6.1379579111457971E-3</v>
      </c>
      <c r="AI653">
        <v>23.7334372564302</v>
      </c>
      <c r="AJ653">
        <v>19.058113907899301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-0.16</v>
      </c>
      <c r="AM653" t="s">
        <v>3214</v>
      </c>
      <c r="AN653">
        <v>-2.61</v>
      </c>
      <c r="AO653" t="s">
        <v>3214</v>
      </c>
      <c r="AP653">
        <v>-5.1819790410216997E-2</v>
      </c>
      <c r="AQ653">
        <f>(Table2[[#This Row],[Sharpe Ratio]]-AVERAGE(Table2[Sharpe Ratio]))/_xlfn.STDEV.P(Table2[Sharpe Ratio])</f>
        <v>-1.2770307460725527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661</v>
      </c>
      <c r="AT653">
        <f>_xlfn.RANK.AVG(Table2[[#This Row],[6M Return vs Nifty Z-Score]],Table2[6M Return vs Nifty Z-Score])</f>
        <v>467</v>
      </c>
      <c r="AU653">
        <f>_xlfn.RANK.AVG(Table2[[#This Row],[Sharpe Ratio Z-Score]],Table2[Sharpe Ratio Z-Score])</f>
        <v>658</v>
      </c>
      <c r="AV653">
        <f>(Table2[[#This Row],[Rank 1Y]]+Table2[[#This Row],[Rank 6M]]+Table2[[#This Row],[Rank Sharpe]])/3</f>
        <v>595.33333333333337</v>
      </c>
    </row>
    <row r="654" spans="1:48" x14ac:dyDescent="0.3">
      <c r="A654" t="s">
        <v>438</v>
      </c>
      <c r="B654" t="s">
        <v>439</v>
      </c>
      <c r="C654" t="s">
        <v>3181</v>
      </c>
      <c r="D654" t="s">
        <v>440</v>
      </c>
      <c r="E654">
        <v>53444.686575594998</v>
      </c>
      <c r="F654">
        <v>1989.55</v>
      </c>
      <c r="G654">
        <v>-26.130558406643701</v>
      </c>
      <c r="H654">
        <f>(Table2[[#This Row],[1Y Return vs Nifty]]-AVERAGE(Table2[1Y Return vs Nifty]))/_xlfn.STDEV.P(Table2[1Y Return vs Nifty])</f>
        <v>-0.84640558948302302</v>
      </c>
      <c r="I654">
        <v>1.0644815622875301</v>
      </c>
      <c r="J654">
        <f>(Table2[[#This Row],[1M Return vs Nifty]]-AVERAGE(Table2[1M Return vs Nifty]))/_xlfn.STDEV.P(Table2[1M Return vs Nifty])</f>
        <v>0.17842942955106364</v>
      </c>
      <c r="K654">
        <v>-17.582395927108902</v>
      </c>
      <c r="L654">
        <f>(Table2[[#This Row],[6M Return vs Nifty]]-AVERAGE(Table2[6M Return vs Nifty]))/_xlfn.STDEV.P(Table2[6M Return vs Nifty])</f>
        <v>-0.88057248084076289</v>
      </c>
      <c r="M654">
        <v>3.5819566276293302</v>
      </c>
      <c r="N654">
        <f>(Table2[[#This Row],[1W Return vs Nifty]]-AVERAGE(Table2[1W Return vs Nifty]))/_xlfn.STDEV.P(Table2[1W Return vs Nifty])</f>
        <v>0.62121438619255087</v>
      </c>
      <c r="O654">
        <v>1964.9</v>
      </c>
      <c r="P654">
        <v>2007.49961842537</v>
      </c>
      <c r="Q654">
        <v>2023.64932132748</v>
      </c>
      <c r="R654">
        <v>58.999304084800201</v>
      </c>
      <c r="S654" s="1">
        <f>(Table2[[#This Row],[Close Price]]-Table2[[#This Row],[20D EMA]])/Table2[[#This Row],[20D EMA]]</f>
        <v>1.2545167693012296E-2</v>
      </c>
      <c r="T654" s="1">
        <f>(Table2[[#This Row],[Close Price]]-Table2[[#This Row],[50D EMA]])/Table2[[#This Row],[50D EMA]]</f>
        <v>-8.9412811143891029E-3</v>
      </c>
      <c r="U654" s="1">
        <f>(Table2[[#This Row],[Close Price]]-Table2[[#This Row],[200D EMA]])/Table2[[#This Row],[200D EMA]]</f>
        <v>-1.6850410280132677E-2</v>
      </c>
      <c r="V654">
        <v>1.11135459835353</v>
      </c>
      <c r="W654">
        <v>1972.75</v>
      </c>
      <c r="X654">
        <v>2013.5</v>
      </c>
      <c r="Y654">
        <v>1972.75</v>
      </c>
      <c r="Z654">
        <v>2013.5</v>
      </c>
      <c r="AA654">
        <v>1875</v>
      </c>
      <c r="AB654">
        <v>2037.95</v>
      </c>
      <c r="AC654" s="1">
        <f>(Table2[[#This Row],[Close Price]]/Table2[[#This Row],[Day Low]])-1</f>
        <v>8.5160309213028196E-3</v>
      </c>
      <c r="AD654" s="1">
        <f>(Table2[[#This Row],[Day High]]/Table2[[#This Row],[Close Price]])-1</f>
        <v>1.2037898017139614E-2</v>
      </c>
      <c r="AE654" s="1">
        <f>(Table2[[#This Row],[Close Price]]/Table2[[#This Row],[Current Week Low]])-1</f>
        <v>8.5160309213028196E-3</v>
      </c>
      <c r="AF654" s="1">
        <f>(Table2[[#This Row],[Current Week High]]/Table2[[#This Row],[Close Price]])-1</f>
        <v>1.2037898017139614E-2</v>
      </c>
      <c r="AG654" s="1">
        <f>(Table2[[#This Row],[Close Price]]/Table2[[#This Row],[Current Month Low]])-1</f>
        <v>6.1093333333333222E-2</v>
      </c>
      <c r="AH654" s="1">
        <f>(Table2[[#This Row],[Current Month High]]/Table2[[#This Row],[Close Price]])-1</f>
        <v>2.4327109145284131E-2</v>
      </c>
      <c r="AI654">
        <v>23.344474881254499</v>
      </c>
      <c r="AJ654">
        <v>14.341954022988499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-0.25</v>
      </c>
      <c r="AM654" t="s">
        <v>3214</v>
      </c>
      <c r="AN654">
        <v>2.57</v>
      </c>
      <c r="AO654" t="s">
        <v>3215</v>
      </c>
      <c r="AP654">
        <v>-9.0625501745000003E-3</v>
      </c>
      <c r="AQ654">
        <f>(Table2[[#This Row],[Sharpe Ratio]]-AVERAGE(Table2[Sharpe Ratio]))/_xlfn.STDEV.P(Table2[Sharpe Ratio])</f>
        <v>-0.78376746578924716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606</v>
      </c>
      <c r="AT654">
        <f>_xlfn.RANK.AVG(Table2[[#This Row],[6M Return vs Nifty Z-Score]],Table2[6M Return vs Nifty Z-Score])</f>
        <v>613</v>
      </c>
      <c r="AU654">
        <f>_xlfn.RANK.AVG(Table2[[#This Row],[Sharpe Ratio Z-Score]],Table2[Sharpe Ratio Z-Score])</f>
        <v>574</v>
      </c>
      <c r="AV654">
        <f>(Table2[[#This Row],[Rank 1Y]]+Table2[[#This Row],[Rank 6M]]+Table2[[#This Row],[Rank Sharpe]])/3</f>
        <v>597.66666666666663</v>
      </c>
    </row>
    <row r="655" spans="1:48" x14ac:dyDescent="0.3">
      <c r="A655" t="s">
        <v>2268</v>
      </c>
      <c r="B655" t="s">
        <v>2269</v>
      </c>
      <c r="C655" t="s">
        <v>3186</v>
      </c>
      <c r="D655" t="s">
        <v>1967</v>
      </c>
      <c r="E655">
        <v>2517.3240259200002</v>
      </c>
      <c r="F655">
        <v>52.8</v>
      </c>
      <c r="G655">
        <v>-32.183062642781898</v>
      </c>
      <c r="H655">
        <f>(Table2[[#This Row],[1Y Return vs Nifty]]-AVERAGE(Table2[1Y Return vs Nifty]))/_xlfn.STDEV.P(Table2[1Y Return vs Nifty])</f>
        <v>-0.94799589786164296</v>
      </c>
      <c r="I655">
        <v>-3.4898583268372598</v>
      </c>
      <c r="J655">
        <f>(Table2[[#This Row],[1M Return vs Nifty]]-AVERAGE(Table2[1M Return vs Nifty]))/_xlfn.STDEV.P(Table2[1M Return vs Nifty])</f>
        <v>-0.24413218066474757</v>
      </c>
      <c r="K655">
        <v>-12.0748593163667</v>
      </c>
      <c r="L655">
        <f>(Table2[[#This Row],[6M Return vs Nifty]]-AVERAGE(Table2[6M Return vs Nifty]))/_xlfn.STDEV.P(Table2[6M Return vs Nifty])</f>
        <v>-0.70818119238416688</v>
      </c>
      <c r="M655">
        <v>-2.7197893104441002</v>
      </c>
      <c r="N655">
        <f>(Table2[[#This Row],[1W Return vs Nifty]]-AVERAGE(Table2[1W Return vs Nifty]))/_xlfn.STDEV.P(Table2[1W Return vs Nifty])</f>
        <v>-0.61482838723074418</v>
      </c>
      <c r="O655">
        <v>53.92</v>
      </c>
      <c r="P655">
        <v>52.959481731192</v>
      </c>
      <c r="Q655">
        <v>52.043471906665999</v>
      </c>
      <c r="R655">
        <v>46.031696416376498</v>
      </c>
      <c r="S655" s="1">
        <f>(Table2[[#This Row],[Close Price]]-Table2[[#This Row],[20D EMA]])/Table2[[#This Row],[20D EMA]]</f>
        <v>-2.0771513353115809E-2</v>
      </c>
      <c r="T655" s="1">
        <f>(Table2[[#This Row],[Close Price]]-Table2[[#This Row],[50D EMA]])/Table2[[#This Row],[50D EMA]]</f>
        <v>-3.0113914634113791E-3</v>
      </c>
      <c r="U655" s="1">
        <f>(Table2[[#This Row],[Close Price]]-Table2[[#This Row],[200D EMA]])/Table2[[#This Row],[200D EMA]]</f>
        <v>1.4536464721084406E-2</v>
      </c>
      <c r="V655">
        <v>1.44628964305982</v>
      </c>
      <c r="W655">
        <v>52.45</v>
      </c>
      <c r="X655">
        <v>55.43</v>
      </c>
      <c r="Y655">
        <v>52.05</v>
      </c>
      <c r="Z655">
        <v>53.35</v>
      </c>
      <c r="AA655">
        <v>52.05</v>
      </c>
      <c r="AB655">
        <v>53.35</v>
      </c>
      <c r="AC655" s="1">
        <f>(Table2[[#This Row],[Close Price]]/Table2[[#This Row],[Day Low]])-1</f>
        <v>6.673021925643452E-3</v>
      </c>
      <c r="AD655" s="1">
        <f>(Table2[[#This Row],[Day High]]/Table2[[#This Row],[Close Price]])-1</f>
        <v>4.9810606060606055E-2</v>
      </c>
      <c r="AE655" s="1">
        <f>(Table2[[#This Row],[Close Price]]/Table2[[#This Row],[Current Week Low]])-1</f>
        <v>1.4409221902017322E-2</v>
      </c>
      <c r="AF655" s="1">
        <f>(Table2[[#This Row],[Current Week High]]/Table2[[#This Row],[Close Price]])-1</f>
        <v>1.0416666666666741E-2</v>
      </c>
      <c r="AG655" s="1">
        <f>(Table2[[#This Row],[Close Price]]/Table2[[#This Row],[Current Month Low]])-1</f>
        <v>1.4409221902017322E-2</v>
      </c>
      <c r="AH655" s="1">
        <f>(Table2[[#This Row],[Current Month High]]/Table2[[#This Row],[Close Price]])-1</f>
        <v>1.0416666666666741E-2</v>
      </c>
      <c r="AI655">
        <v>31.439393939393899</v>
      </c>
      <c r="AJ655">
        <v>24.381625441696102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-7.0000000000000007E-2</v>
      </c>
      <c r="AM655" t="s">
        <v>3214</v>
      </c>
      <c r="AN655">
        <v>3.17</v>
      </c>
      <c r="AO655" t="s">
        <v>3215</v>
      </c>
      <c r="AP655">
        <v>-1.6098911815515E-2</v>
      </c>
      <c r="AQ655">
        <f>(Table2[[#This Row],[Sharpe Ratio]]-AVERAGE(Table2[Sharpe Ratio]))/_xlfn.STDEV.P(Table2[Sharpe Ratio])</f>
        <v>-0.86494152672425073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-3.3800791848655525</v>
      </c>
      <c r="AS655">
        <f>_xlfn.RANK.AVG(Table2[[#This Row],[1Y Return vs Nifty Z-Score]],Table2[1Y Return vs Nifty Z-Score])</f>
        <v>643</v>
      </c>
      <c r="AT655">
        <f>_xlfn.RANK.AVG(Table2[[#This Row],[6M Return vs Nifty Z-Score]],Table2[6M Return vs Nifty Z-Score])</f>
        <v>563</v>
      </c>
      <c r="AU655">
        <f>_xlfn.RANK.AVG(Table2[[#This Row],[Sharpe Ratio Z-Score]],Table2[Sharpe Ratio Z-Score])</f>
        <v>594</v>
      </c>
      <c r="AV655">
        <f>(Table2[[#This Row],[Rank 1Y]]+Table2[[#This Row],[Rank 6M]]+Table2[[#This Row],[Rank Sharpe]])/3</f>
        <v>600</v>
      </c>
    </row>
    <row r="656" spans="1:48" x14ac:dyDescent="0.3">
      <c r="A656" t="s">
        <v>962</v>
      </c>
      <c r="B656" t="s">
        <v>963</v>
      </c>
      <c r="C656" t="s">
        <v>3176</v>
      </c>
      <c r="D656" t="s">
        <v>124</v>
      </c>
      <c r="E656">
        <v>15810.618560749999</v>
      </c>
      <c r="F656">
        <v>53.95</v>
      </c>
      <c r="G656">
        <v>-24.915881857650199</v>
      </c>
      <c r="H656">
        <f>(Table2[[#This Row],[1Y Return vs Nifty]]-AVERAGE(Table2[1Y Return vs Nifty]))/_xlfn.STDEV.P(Table2[1Y Return vs Nifty])</f>
        <v>-0.82601743932597937</v>
      </c>
      <c r="I656">
        <v>-5.2529622440055297</v>
      </c>
      <c r="J656">
        <f>(Table2[[#This Row],[1M Return vs Nifty]]-AVERAGE(Table2[1M Return vs Nifty]))/_xlfn.STDEV.P(Table2[1M Return vs Nifty])</f>
        <v>-0.40771681605734217</v>
      </c>
      <c r="K656">
        <v>-27.0890947069954</v>
      </c>
      <c r="L656">
        <f>(Table2[[#This Row],[6M Return vs Nifty]]-AVERAGE(Table2[6M Return vs Nifty]))/_xlfn.STDEV.P(Table2[6M Return vs Nifty])</f>
        <v>-1.1781414608520504</v>
      </c>
      <c r="M656">
        <v>4.5099835566984199</v>
      </c>
      <c r="N656">
        <f>(Table2[[#This Row],[1W Return vs Nifty]]-AVERAGE(Table2[1W Return vs Nifty]))/_xlfn.STDEV.P(Table2[1W Return vs Nifty])</f>
        <v>0.80324028671128023</v>
      </c>
      <c r="O656">
        <v>52.78</v>
      </c>
      <c r="P656">
        <v>54.293181730807497</v>
      </c>
      <c r="Q656">
        <v>55.232268541007798</v>
      </c>
      <c r="R656">
        <v>62.1389752863128</v>
      </c>
      <c r="S656" s="1">
        <f>(Table2[[#This Row],[Close Price]]-Table2[[#This Row],[20D EMA]])/Table2[[#This Row],[20D EMA]]</f>
        <v>2.2167487684729096E-2</v>
      </c>
      <c r="T656" s="1">
        <f>(Table2[[#This Row],[Close Price]]-Table2[[#This Row],[50D EMA]])/Table2[[#This Row],[50D EMA]]</f>
        <v>-6.3208992338859918E-3</v>
      </c>
      <c r="U656" s="1">
        <f>(Table2[[#This Row],[Close Price]]-Table2[[#This Row],[200D EMA]])/Table2[[#This Row],[200D EMA]]</f>
        <v>-2.3215931101141736E-2</v>
      </c>
      <c r="V656">
        <v>1.04022380754849</v>
      </c>
      <c r="W656">
        <v>53.26</v>
      </c>
      <c r="X656">
        <v>55.21</v>
      </c>
      <c r="Y656">
        <v>53.26</v>
      </c>
      <c r="Z656">
        <v>55.21</v>
      </c>
      <c r="AA656">
        <v>49.9</v>
      </c>
      <c r="AB656">
        <v>55.5</v>
      </c>
      <c r="AC656" s="1">
        <f>(Table2[[#This Row],[Close Price]]/Table2[[#This Row],[Day Low]])-1</f>
        <v>1.2955313556139769E-2</v>
      </c>
      <c r="AD656" s="1">
        <f>(Table2[[#This Row],[Day High]]/Table2[[#This Row],[Close Price]])-1</f>
        <v>2.3354958294717232E-2</v>
      </c>
      <c r="AE656" s="1">
        <f>(Table2[[#This Row],[Close Price]]/Table2[[#This Row],[Current Week Low]])-1</f>
        <v>1.2955313556139769E-2</v>
      </c>
      <c r="AF656" s="1">
        <f>(Table2[[#This Row],[Current Week High]]/Table2[[#This Row],[Close Price]])-1</f>
        <v>2.3354958294717232E-2</v>
      </c>
      <c r="AG656" s="1">
        <f>(Table2[[#This Row],[Close Price]]/Table2[[#This Row],[Current Month Low]])-1</f>
        <v>8.1162324649298734E-2</v>
      </c>
      <c r="AH656" s="1">
        <f>(Table2[[#This Row],[Current Month High]]/Table2[[#This Row],[Close Price]])-1</f>
        <v>2.8730305838739589E-2</v>
      </c>
      <c r="AI656">
        <v>36.6079703429101</v>
      </c>
      <c r="AJ656">
        <v>37.803320561941199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-0.15</v>
      </c>
      <c r="AM656" t="s">
        <v>3214</v>
      </c>
      <c r="AN656">
        <v>2.5099999999999998</v>
      </c>
      <c r="AO656" t="s">
        <v>3215</v>
      </c>
      <c r="AQ656">
        <f>(Table2[[#This Row],[Sharpe Ratio]]-AVERAGE(Table2[Sharpe Ratio]))/_xlfn.STDEV.P(Table2[Sharpe Ratio])</f>
        <v>-0.67921854723973452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598</v>
      </c>
      <c r="AT656">
        <f>_xlfn.RANK.AVG(Table2[[#This Row],[6M Return vs Nifty Z-Score]],Table2[6M Return vs Nifty Z-Score])</f>
        <v>678</v>
      </c>
      <c r="AU656">
        <f>_xlfn.RANK.AVG(Table2[[#This Row],[Sharpe Ratio Z-Score]],Table2[Sharpe Ratio Z-Score])</f>
        <v>527.5</v>
      </c>
      <c r="AV656">
        <f>(Table2[[#This Row],[Rank 1Y]]+Table2[[#This Row],[Rank 6M]]+Table2[[#This Row],[Rank Sharpe]])/3</f>
        <v>601.16666666666663</v>
      </c>
    </row>
    <row r="657" spans="1:48" x14ac:dyDescent="0.3">
      <c r="A657" t="s">
        <v>1571</v>
      </c>
      <c r="B657" t="s">
        <v>1572</v>
      </c>
      <c r="C657" t="s">
        <v>3180</v>
      </c>
      <c r="D657" t="s">
        <v>428</v>
      </c>
      <c r="E657">
        <v>6392.9975344799996</v>
      </c>
      <c r="F657">
        <v>65.05</v>
      </c>
      <c r="G657">
        <v>-34.630587705438501</v>
      </c>
      <c r="H657">
        <f>(Table2[[#This Row],[1Y Return vs Nifty]]-AVERAGE(Table2[1Y Return vs Nifty]))/_xlfn.STDEV.P(Table2[1Y Return vs Nifty])</f>
        <v>-0.98907721167470586</v>
      </c>
      <c r="I657">
        <v>-11.190290854856</v>
      </c>
      <c r="J657">
        <f>(Table2[[#This Row],[1M Return vs Nifty]]-AVERAGE(Table2[1M Return vs Nifty]))/_xlfn.STDEV.P(Table2[1M Return vs Nifty])</f>
        <v>-0.95859514294117831</v>
      </c>
      <c r="K657">
        <v>-27.040622340432702</v>
      </c>
      <c r="L657">
        <f>(Table2[[#This Row],[6M Return vs Nifty]]-AVERAGE(Table2[6M Return vs Nifty]))/_xlfn.STDEV.P(Table2[6M Return vs Nifty])</f>
        <v>-1.1766242283183648</v>
      </c>
      <c r="M657">
        <v>-0.50003985894949499</v>
      </c>
      <c r="N657">
        <f>(Table2[[#This Row],[1W Return vs Nifty]]-AVERAGE(Table2[1W Return vs Nifty]))/_xlfn.STDEV.P(Table2[1W Return vs Nifty])</f>
        <v>-0.17944027490563272</v>
      </c>
      <c r="O657">
        <v>70.760000000000005</v>
      </c>
      <c r="P657">
        <v>66.508986079728899</v>
      </c>
      <c r="Q657">
        <v>68.6040701755377</v>
      </c>
      <c r="R657">
        <v>35.364386854398603</v>
      </c>
      <c r="S657" s="1">
        <f>(Table2[[#This Row],[Close Price]]-Table2[[#This Row],[20D EMA]])/Table2[[#This Row],[20D EMA]]</f>
        <v>-8.0695308083663195E-2</v>
      </c>
      <c r="T657" s="1">
        <f>(Table2[[#This Row],[Close Price]]-Table2[[#This Row],[50D EMA]])/Table2[[#This Row],[50D EMA]]</f>
        <v>-2.1936676015176581E-2</v>
      </c>
      <c r="U657" s="1">
        <f>(Table2[[#This Row],[Close Price]]-Table2[[#This Row],[200D EMA]])/Table2[[#This Row],[200D EMA]]</f>
        <v>-5.1805529416022685E-2</v>
      </c>
      <c r="V657">
        <v>0.672901945850785</v>
      </c>
      <c r="W657">
        <v>64.8</v>
      </c>
      <c r="X657">
        <v>65.58</v>
      </c>
      <c r="Y657">
        <v>64.2</v>
      </c>
      <c r="Z657">
        <v>66.45</v>
      </c>
      <c r="AA657">
        <v>64.2</v>
      </c>
      <c r="AB657">
        <v>66.45</v>
      </c>
      <c r="AC657" s="1">
        <f>(Table2[[#This Row],[Close Price]]/Table2[[#This Row],[Day Low]])-1</f>
        <v>3.8580246913579863E-3</v>
      </c>
      <c r="AD657" s="1">
        <f>(Table2[[#This Row],[Day High]]/Table2[[#This Row],[Close Price]])-1</f>
        <v>8.147578785549614E-3</v>
      </c>
      <c r="AE657" s="1">
        <f>(Table2[[#This Row],[Close Price]]/Table2[[#This Row],[Current Week Low]])-1</f>
        <v>1.3239875389408073E-2</v>
      </c>
      <c r="AF657" s="1">
        <f>(Table2[[#This Row],[Current Week High]]/Table2[[#This Row],[Close Price]])-1</f>
        <v>2.1521906225980159E-2</v>
      </c>
      <c r="AG657" s="1">
        <f>(Table2[[#This Row],[Close Price]]/Table2[[#This Row],[Current Month Low]])-1</f>
        <v>1.3239875389408073E-2</v>
      </c>
      <c r="AH657" s="1">
        <f>(Table2[[#This Row],[Current Month High]]/Table2[[#This Row],[Close Price]])-1</f>
        <v>2.1521906225980159E-2</v>
      </c>
      <c r="AI657">
        <v>50.653343581860099</v>
      </c>
      <c r="AJ657">
        <v>10.9500255841719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3214</v>
      </c>
      <c r="AN657">
        <v>-3.67</v>
      </c>
      <c r="AO657" t="s">
        <v>3214</v>
      </c>
      <c r="AP657">
        <v>1.2413735451679999E-2</v>
      </c>
      <c r="AQ657">
        <f>(Table2[[#This Row],[Sharpe Ratio]]-AVERAGE(Table2[Sharpe Ratio]))/_xlfn.STDEV.P(Table2[Sharpe Ratio])</f>
        <v>-0.536009120351845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657</v>
      </c>
      <c r="AT657">
        <f>_xlfn.RANK.AVG(Table2[[#This Row],[6M Return vs Nifty Z-Score]],Table2[6M Return vs Nifty Z-Score])</f>
        <v>677</v>
      </c>
      <c r="AU657">
        <f>_xlfn.RANK.AVG(Table2[[#This Row],[Sharpe Ratio Z-Score]],Table2[Sharpe Ratio Z-Score])</f>
        <v>473</v>
      </c>
      <c r="AV657">
        <f>(Table2[[#This Row],[Rank 1Y]]+Table2[[#This Row],[Rank 6M]]+Table2[[#This Row],[Rank Sharpe]])/3</f>
        <v>602.33333333333337</v>
      </c>
    </row>
    <row r="658" spans="1:48" x14ac:dyDescent="0.3">
      <c r="A658" t="s">
        <v>1753</v>
      </c>
      <c r="B658" t="s">
        <v>1754</v>
      </c>
      <c r="C658" t="s">
        <v>3175</v>
      </c>
      <c r="D658" t="s">
        <v>187</v>
      </c>
      <c r="E658">
        <v>4697.6054583750001</v>
      </c>
      <c r="F658">
        <v>117.75</v>
      </c>
      <c r="G658">
        <v>-31.3036319231256</v>
      </c>
      <c r="H658">
        <f>(Table2[[#This Row],[1Y Return vs Nifty]]-AVERAGE(Table2[1Y Return vs Nifty]))/_xlfn.STDEV.P(Table2[1Y Return vs Nifty])</f>
        <v>-0.93323479493269734</v>
      </c>
      <c r="I658">
        <v>-6.6213215259372102</v>
      </c>
      <c r="J658">
        <f>(Table2[[#This Row],[1M Return vs Nifty]]-AVERAGE(Table2[1M Return vs Nifty]))/_xlfn.STDEV.P(Table2[1M Return vs Nifty])</f>
        <v>-0.53467618132287964</v>
      </c>
      <c r="K658">
        <v>-27.927428192018201</v>
      </c>
      <c r="L658">
        <f>(Table2[[#This Row],[6M Return vs Nifty]]-AVERAGE(Table2[6M Return vs Nifty]))/_xlfn.STDEV.P(Table2[6M Return vs Nifty])</f>
        <v>-1.2043821197625164</v>
      </c>
      <c r="M658">
        <v>-1.5752875144096099</v>
      </c>
      <c r="N658">
        <f>(Table2[[#This Row],[1W Return vs Nifty]]-AVERAGE(Table2[1W Return vs Nifty]))/_xlfn.STDEV.P(Table2[1W Return vs Nifty])</f>
        <v>-0.39034247680844919</v>
      </c>
      <c r="O658">
        <v>122.93</v>
      </c>
      <c r="P658">
        <v>125.813127876054</v>
      </c>
      <c r="Q658">
        <v>124.046293048442</v>
      </c>
      <c r="R658">
        <v>30.175283367088198</v>
      </c>
      <c r="S658" s="1">
        <f>(Table2[[#This Row],[Close Price]]-Table2[[#This Row],[20D EMA]])/Table2[[#This Row],[20D EMA]]</f>
        <v>-4.213780200113891E-2</v>
      </c>
      <c r="T658" s="1">
        <f>(Table2[[#This Row],[Close Price]]-Table2[[#This Row],[50D EMA]])/Table2[[#This Row],[50D EMA]]</f>
        <v>-6.4088128259536359E-2</v>
      </c>
      <c r="U658" s="1">
        <f>(Table2[[#This Row],[Close Price]]-Table2[[#This Row],[200D EMA]])/Table2[[#This Row],[200D EMA]]</f>
        <v>-5.0757607452108187E-2</v>
      </c>
      <c r="V658">
        <v>0.96005534681845395</v>
      </c>
      <c r="W658">
        <v>117.89</v>
      </c>
      <c r="X658">
        <v>119.5</v>
      </c>
      <c r="Y658">
        <v>117.34</v>
      </c>
      <c r="Z658">
        <v>121</v>
      </c>
      <c r="AA658">
        <v>117.34</v>
      </c>
      <c r="AB658">
        <v>121</v>
      </c>
      <c r="AC658" s="1">
        <f>(Table2[[#This Row],[Close Price]]/Table2[[#This Row],[Day Low]])-1</f>
        <v>-1.1875477139706714E-3</v>
      </c>
      <c r="AD658" s="1">
        <f>(Table2[[#This Row],[Day High]]/Table2[[#This Row],[Close Price]])-1</f>
        <v>1.4861995753715496E-2</v>
      </c>
      <c r="AE658" s="1">
        <f>(Table2[[#This Row],[Close Price]]/Table2[[#This Row],[Current Week Low]])-1</f>
        <v>3.4941196522924045E-3</v>
      </c>
      <c r="AF658" s="1">
        <f>(Table2[[#This Row],[Current Week High]]/Table2[[#This Row],[Close Price]])-1</f>
        <v>2.7600849256900206E-2</v>
      </c>
      <c r="AG658" s="1">
        <f>(Table2[[#This Row],[Close Price]]/Table2[[#This Row],[Current Month Low]])-1</f>
        <v>3.4941196522924045E-3</v>
      </c>
      <c r="AH658" s="1">
        <f>(Table2[[#This Row],[Current Month High]]/Table2[[#This Row],[Close Price]])-1</f>
        <v>2.7600849256900206E-2</v>
      </c>
      <c r="AI658">
        <v>27.099787685774899</v>
      </c>
      <c r="AJ658">
        <v>15.046409379579799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-0.13</v>
      </c>
      <c r="AM658" t="s">
        <v>3214</v>
      </c>
      <c r="AN658">
        <v>-7.75</v>
      </c>
      <c r="AO658" t="s">
        <v>3214</v>
      </c>
      <c r="AP658">
        <v>3.1803756155080001E-3</v>
      </c>
      <c r="AQ658">
        <f>(Table2[[#This Row],[Sharpe Ratio]]-AVERAGE(Table2[Sharpe Ratio]))/_xlfn.STDEV.P(Table2[Sharpe Ratio])</f>
        <v>-0.64252856210528575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638</v>
      </c>
      <c r="AT658">
        <f>_xlfn.RANK.AVG(Table2[[#This Row],[6M Return vs Nifty Z-Score]],Table2[6M Return vs Nifty Z-Score])</f>
        <v>682</v>
      </c>
      <c r="AU658">
        <f>_xlfn.RANK.AVG(Table2[[#This Row],[Sharpe Ratio Z-Score]],Table2[Sharpe Ratio Z-Score])</f>
        <v>494</v>
      </c>
      <c r="AV658">
        <f>(Table2[[#This Row],[Rank 1Y]]+Table2[[#This Row],[Rank 6M]]+Table2[[#This Row],[Rank Sharpe]])/3</f>
        <v>604.66666666666663</v>
      </c>
    </row>
    <row r="659" spans="1:48" x14ac:dyDescent="0.3">
      <c r="A659" t="s">
        <v>1673</v>
      </c>
      <c r="B659" t="s">
        <v>1674</v>
      </c>
      <c r="C659" t="s">
        <v>3181</v>
      </c>
      <c r="D659" t="s">
        <v>261</v>
      </c>
      <c r="E659">
        <v>5305.5796956000004</v>
      </c>
      <c r="F659">
        <v>669</v>
      </c>
      <c r="G659">
        <v>-33.866650349104702</v>
      </c>
      <c r="H659">
        <f>(Table2[[#This Row],[1Y Return vs Nifty]]-AVERAGE(Table2[1Y Return vs Nifty]))/_xlfn.STDEV.P(Table2[1Y Return vs Nifty])</f>
        <v>-0.97625464623996994</v>
      </c>
      <c r="I659">
        <v>-13.903458018308999</v>
      </c>
      <c r="J659">
        <f>(Table2[[#This Row],[1M Return vs Nifty]]-AVERAGE(Table2[1M Return vs Nifty]))/_xlfn.STDEV.P(Table2[1M Return vs Nifty])</f>
        <v>-1.2103287230613227</v>
      </c>
      <c r="K659">
        <v>-20.690459631827999</v>
      </c>
      <c r="L659">
        <f>(Table2[[#This Row],[6M Return vs Nifty]]-AVERAGE(Table2[6M Return vs Nifty]))/_xlfn.STDEV.P(Table2[6M Return vs Nifty])</f>
        <v>-0.97785791796643651</v>
      </c>
      <c r="M659">
        <v>-2.6181564056333801</v>
      </c>
      <c r="N659">
        <f>(Table2[[#This Row],[1W Return vs Nifty]]-AVERAGE(Table2[1W Return vs Nifty]))/_xlfn.STDEV.P(Table2[1W Return vs Nifty])</f>
        <v>-0.59489381373828865</v>
      </c>
      <c r="O659">
        <v>706.53</v>
      </c>
      <c r="P659">
        <v>723.96319223533499</v>
      </c>
      <c r="Q659">
        <v>703.03875754863498</v>
      </c>
      <c r="R659">
        <v>25.5100141230944</v>
      </c>
      <c r="S659" s="1">
        <f>(Table2[[#This Row],[Close Price]]-Table2[[#This Row],[20D EMA]])/Table2[[#This Row],[20D EMA]]</f>
        <v>-5.3118763534457096E-2</v>
      </c>
      <c r="T659" s="1">
        <f>(Table2[[#This Row],[Close Price]]-Table2[[#This Row],[50D EMA]])/Table2[[#This Row],[50D EMA]]</f>
        <v>-7.5919871099563288E-2</v>
      </c>
      <c r="U659" s="1">
        <f>(Table2[[#This Row],[Close Price]]-Table2[[#This Row],[200D EMA]])/Table2[[#This Row],[200D EMA]]</f>
        <v>-4.8416615987604689E-2</v>
      </c>
      <c r="V659">
        <v>0.80966945178410799</v>
      </c>
      <c r="W659">
        <v>673.4</v>
      </c>
      <c r="X659">
        <v>704.35</v>
      </c>
      <c r="Y659">
        <v>661.6</v>
      </c>
      <c r="Z659">
        <v>681</v>
      </c>
      <c r="AA659">
        <v>661.6</v>
      </c>
      <c r="AB659">
        <v>681</v>
      </c>
      <c r="AC659" s="1">
        <f>(Table2[[#This Row],[Close Price]]/Table2[[#This Row],[Day Low]])-1</f>
        <v>-6.5340065340064868E-3</v>
      </c>
      <c r="AD659" s="1">
        <f>(Table2[[#This Row],[Day High]]/Table2[[#This Row],[Close Price]])-1</f>
        <v>5.2840059790732363E-2</v>
      </c>
      <c r="AE659" s="1">
        <f>(Table2[[#This Row],[Close Price]]/Table2[[#This Row],[Current Week Low]])-1</f>
        <v>1.1185006045949075E-2</v>
      </c>
      <c r="AF659" s="1">
        <f>(Table2[[#This Row],[Current Week High]]/Table2[[#This Row],[Close Price]])-1</f>
        <v>1.7937219730941756E-2</v>
      </c>
      <c r="AG659" s="1">
        <f>(Table2[[#This Row],[Close Price]]/Table2[[#This Row],[Current Month Low]])-1</f>
        <v>1.1185006045949075E-2</v>
      </c>
      <c r="AH659" s="1">
        <f>(Table2[[#This Row],[Current Month High]]/Table2[[#This Row],[Close Price]])-1</f>
        <v>1.7937219730941756E-2</v>
      </c>
      <c r="AI659">
        <v>32.107623318385599</v>
      </c>
      <c r="AJ659">
        <v>15.2256286600068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-0.18</v>
      </c>
      <c r="AM659" t="s">
        <v>3214</v>
      </c>
      <c r="AN659">
        <v>-6.58</v>
      </c>
      <c r="AO659" t="s">
        <v>3214</v>
      </c>
      <c r="AQ659">
        <f>(Table2[[#This Row],[Sharpe Ratio]]-AVERAGE(Table2[Sharpe Ratio]))/_xlfn.STDEV.P(Table2[Sharpe Ratio])</f>
        <v>-0.67921854723973452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653</v>
      </c>
      <c r="AT659">
        <f>_xlfn.RANK.AVG(Table2[[#This Row],[6M Return vs Nifty Z-Score]],Table2[6M Return vs Nifty Z-Score])</f>
        <v>640</v>
      </c>
      <c r="AU659">
        <f>_xlfn.RANK.AVG(Table2[[#This Row],[Sharpe Ratio Z-Score]],Table2[Sharpe Ratio Z-Score])</f>
        <v>527.5</v>
      </c>
      <c r="AV659">
        <f>(Table2[[#This Row],[Rank 1Y]]+Table2[[#This Row],[Rank 6M]]+Table2[[#This Row],[Rank Sharpe]])/3</f>
        <v>606.83333333333337</v>
      </c>
    </row>
    <row r="660" spans="1:48" x14ac:dyDescent="0.3">
      <c r="A660" t="s">
        <v>1394</v>
      </c>
      <c r="B660" t="s">
        <v>1395</v>
      </c>
      <c r="C660" t="s">
        <v>3168</v>
      </c>
      <c r="D660" t="s">
        <v>21</v>
      </c>
      <c r="E660">
        <v>8023.8467517999998</v>
      </c>
      <c r="F660">
        <v>2599.3000000000002</v>
      </c>
      <c r="G660">
        <v>-23.345439549974898</v>
      </c>
      <c r="H660">
        <f>(Table2[[#This Row],[1Y Return vs Nifty]]-AVERAGE(Table2[1Y Return vs Nifty]))/_xlfn.STDEV.P(Table2[1Y Return vs Nifty])</f>
        <v>-0.7996578182331141</v>
      </c>
      <c r="I660">
        <v>-13.2296554809448</v>
      </c>
      <c r="J660">
        <f>(Table2[[#This Row],[1M Return vs Nifty]]-AVERAGE(Table2[1M Return vs Nifty]))/_xlfn.STDEV.P(Table2[1M Return vs Nifty])</f>
        <v>-1.1478118507839592</v>
      </c>
      <c r="K660">
        <v>-15.874764299558199</v>
      </c>
      <c r="L660">
        <f>(Table2[[#This Row],[6M Return vs Nifty]]-AVERAGE(Table2[6M Return vs Nifty]))/_xlfn.STDEV.P(Table2[6M Return vs Nifty])</f>
        <v>-0.82712193892179997</v>
      </c>
      <c r="M660">
        <v>-0.85769620597985097</v>
      </c>
      <c r="N660">
        <f>(Table2[[#This Row],[1W Return vs Nifty]]-AVERAGE(Table2[1W Return vs Nifty]))/_xlfn.STDEV.P(Table2[1W Return vs Nifty])</f>
        <v>-0.24959203085709494</v>
      </c>
      <c r="O660">
        <v>2700.73</v>
      </c>
      <c r="P660">
        <v>2746.01472249272</v>
      </c>
      <c r="Q660">
        <v>2653.7568528451902</v>
      </c>
      <c r="R660">
        <v>28.976586286849699</v>
      </c>
      <c r="S660" s="1">
        <f>(Table2[[#This Row],[Close Price]]-Table2[[#This Row],[20D EMA]])/Table2[[#This Row],[20D EMA]]</f>
        <v>-3.7556512498472576E-2</v>
      </c>
      <c r="T660" s="1">
        <f>(Table2[[#This Row],[Close Price]]-Table2[[#This Row],[50D EMA]])/Table2[[#This Row],[50D EMA]]</f>
        <v>-5.3428235941698883E-2</v>
      </c>
      <c r="U660" s="1">
        <f>(Table2[[#This Row],[Close Price]]-Table2[[#This Row],[200D EMA]])/Table2[[#This Row],[200D EMA]]</f>
        <v>-2.0520664049083794E-2</v>
      </c>
      <c r="V660">
        <v>0.69818681529922899</v>
      </c>
      <c r="W660">
        <v>2550.5500000000002</v>
      </c>
      <c r="X660">
        <v>2646.75</v>
      </c>
      <c r="Y660">
        <v>2550.5500000000002</v>
      </c>
      <c r="Z660">
        <v>2646.75</v>
      </c>
      <c r="AA660">
        <v>2550.5500000000002</v>
      </c>
      <c r="AB660">
        <v>2974.8</v>
      </c>
      <c r="AC660" s="1">
        <f>(Table2[[#This Row],[Close Price]]/Table2[[#This Row],[Day Low]])-1</f>
        <v>1.9113524533924009E-2</v>
      </c>
      <c r="AD660" s="1">
        <f>(Table2[[#This Row],[Day High]]/Table2[[#This Row],[Close Price]])-1</f>
        <v>1.8254914784749721E-2</v>
      </c>
      <c r="AE660" s="1">
        <f>(Table2[[#This Row],[Close Price]]/Table2[[#This Row],[Current Week Low]])-1</f>
        <v>1.9113524533924009E-2</v>
      </c>
      <c r="AF660" s="1">
        <f>(Table2[[#This Row],[Current Week High]]/Table2[[#This Row],[Close Price]])-1</f>
        <v>1.8254914784749721E-2</v>
      </c>
      <c r="AG660" s="1">
        <f>(Table2[[#This Row],[Close Price]]/Table2[[#This Row],[Current Month Low]])-1</f>
        <v>1.9113524533924009E-2</v>
      </c>
      <c r="AH660" s="1">
        <f>(Table2[[#This Row],[Current Month High]]/Table2[[#This Row],[Close Price]])-1</f>
        <v>0.14446197053052745</v>
      </c>
      <c r="AI660">
        <v>20.994113799869101</v>
      </c>
      <c r="AJ660">
        <v>23.5966810109127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-0.2</v>
      </c>
      <c r="AM660" t="s">
        <v>3214</v>
      </c>
      <c r="AN660">
        <v>-4.2699999999999996</v>
      </c>
      <c r="AO660" t="s">
        <v>3214</v>
      </c>
      <c r="AP660">
        <v>-4.4638703509323002E-2</v>
      </c>
      <c r="AQ660">
        <f>(Table2[[#This Row],[Sharpe Ratio]]-AVERAGE(Table2[Sharpe Ratio]))/_xlfn.STDEV.P(Table2[Sharpe Ratio])</f>
        <v>-1.1941870812053446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588</v>
      </c>
      <c r="AT660">
        <f>_xlfn.RANK.AVG(Table2[[#This Row],[6M Return vs Nifty Z-Score]],Table2[6M Return vs Nifty Z-Score])</f>
        <v>596</v>
      </c>
      <c r="AU660">
        <f>_xlfn.RANK.AVG(Table2[[#This Row],[Sharpe Ratio Z-Score]],Table2[Sharpe Ratio Z-Score])</f>
        <v>646</v>
      </c>
      <c r="AV660">
        <f>(Table2[[#This Row],[Rank 1Y]]+Table2[[#This Row],[Rank 6M]]+Table2[[#This Row],[Rank Sharpe]])/3</f>
        <v>610</v>
      </c>
    </row>
    <row r="661" spans="1:48" x14ac:dyDescent="0.3">
      <c r="A661" t="s">
        <v>714</v>
      </c>
      <c r="B661" t="s">
        <v>715</v>
      </c>
      <c r="C661" t="s">
        <v>3178</v>
      </c>
      <c r="D661" t="s">
        <v>92</v>
      </c>
      <c r="E661">
        <v>25019.883374100002</v>
      </c>
      <c r="F661">
        <v>309.5</v>
      </c>
      <c r="G661">
        <v>-36.244346099000502</v>
      </c>
      <c r="H661">
        <f>(Table2[[#This Row],[1Y Return vs Nifty]]-AVERAGE(Table2[1Y Return vs Nifty]))/_xlfn.STDEV.P(Table2[1Y Return vs Nifty])</f>
        <v>-1.0161638862897662</v>
      </c>
      <c r="I661">
        <v>1.21785061651733</v>
      </c>
      <c r="J661">
        <f>(Table2[[#This Row],[1M Return vs Nifty]]-AVERAGE(Table2[1M Return vs Nifty]))/_xlfn.STDEV.P(Table2[1M Return vs Nifty])</f>
        <v>0.19265934565095194</v>
      </c>
      <c r="K661">
        <v>-1.7756576202413901</v>
      </c>
      <c r="L661">
        <f>(Table2[[#This Row],[6M Return vs Nifty]]-AVERAGE(Table2[6M Return vs Nifty]))/_xlfn.STDEV.P(Table2[6M Return vs Nifty])</f>
        <v>-0.38580609513898811</v>
      </c>
      <c r="M661">
        <v>2.8771579147439801</v>
      </c>
      <c r="N661">
        <f>(Table2[[#This Row],[1W Return vs Nifty]]-AVERAGE(Table2[1W Return vs Nifty]))/_xlfn.STDEV.P(Table2[1W Return vs Nifty])</f>
        <v>0.48297311713143914</v>
      </c>
      <c r="O661">
        <v>305.77</v>
      </c>
      <c r="P661">
        <v>299.19568133232599</v>
      </c>
      <c r="Q661">
        <v>294.89788282187999</v>
      </c>
      <c r="R661">
        <v>57.644570658413798</v>
      </c>
      <c r="S661" s="1">
        <f>(Table2[[#This Row],[Close Price]]-Table2[[#This Row],[20D EMA]])/Table2[[#This Row],[20D EMA]]</f>
        <v>1.2198711449782577E-2</v>
      </c>
      <c r="T661" s="1">
        <f>(Table2[[#This Row],[Close Price]]-Table2[[#This Row],[50D EMA]])/Table2[[#This Row],[50D EMA]]</f>
        <v>3.4440064849160311E-2</v>
      </c>
      <c r="U661" s="1">
        <f>(Table2[[#This Row],[Close Price]]-Table2[[#This Row],[200D EMA]])/Table2[[#This Row],[200D EMA]]</f>
        <v>4.9515842699148077E-2</v>
      </c>
      <c r="V661">
        <v>0.51549726216869096</v>
      </c>
      <c r="W661">
        <v>305.3</v>
      </c>
      <c r="X661">
        <v>311.2</v>
      </c>
      <c r="Y661">
        <v>305.3</v>
      </c>
      <c r="Z661">
        <v>311.2</v>
      </c>
      <c r="AA661">
        <v>296</v>
      </c>
      <c r="AB661">
        <v>320.5</v>
      </c>
      <c r="AC661" s="1">
        <f>(Table2[[#This Row],[Close Price]]/Table2[[#This Row],[Day Low]])-1</f>
        <v>1.3756960366852145E-2</v>
      </c>
      <c r="AD661" s="1">
        <f>(Table2[[#This Row],[Day High]]/Table2[[#This Row],[Close Price]])-1</f>
        <v>5.4927302100160613E-3</v>
      </c>
      <c r="AE661" s="1">
        <f>(Table2[[#This Row],[Close Price]]/Table2[[#This Row],[Current Week Low]])-1</f>
        <v>1.3756960366852145E-2</v>
      </c>
      <c r="AF661" s="1">
        <f>(Table2[[#This Row],[Current Week High]]/Table2[[#This Row],[Close Price]])-1</f>
        <v>5.4927302100160613E-3</v>
      </c>
      <c r="AG661" s="1">
        <f>(Table2[[#This Row],[Close Price]]/Table2[[#This Row],[Current Month Low]])-1</f>
        <v>4.5608108108108114E-2</v>
      </c>
      <c r="AH661" s="1">
        <f>(Table2[[#This Row],[Current Month High]]/Table2[[#This Row],[Close Price]])-1</f>
        <v>3.5541195476575194E-2</v>
      </c>
      <c r="AI661">
        <v>15.4442649434571</v>
      </c>
      <c r="AJ661">
        <v>22.890609489775599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0.06</v>
      </c>
      <c r="AM661" t="s">
        <v>3215</v>
      </c>
      <c r="AN661">
        <v>-2.12</v>
      </c>
      <c r="AO661" t="s">
        <v>3214</v>
      </c>
      <c r="AP661">
        <v>-0.104226190912852</v>
      </c>
      <c r="AQ661">
        <f>(Table2[[#This Row],[Sharpe Ratio]]-AVERAGE(Table2[Sharpe Ratio]))/_xlfn.STDEV.P(Table2[Sharpe Ratio])</f>
        <v>-1.8816102951094116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-2.607947813755775</v>
      </c>
      <c r="AS661">
        <f>_xlfn.RANK.AVG(Table2[[#This Row],[1Y Return vs Nifty Z-Score]],Table2[1Y Return vs Nifty Z-Score])</f>
        <v>667</v>
      </c>
      <c r="AT661">
        <f>_xlfn.RANK.AVG(Table2[[#This Row],[6M Return vs Nifty Z-Score]],Table2[6M Return vs Nifty Z-Score])</f>
        <v>450</v>
      </c>
      <c r="AU661">
        <f>_xlfn.RANK.AVG(Table2[[#This Row],[Sharpe Ratio Z-Score]],Table2[Sharpe Ratio Z-Score])</f>
        <v>714</v>
      </c>
      <c r="AV661">
        <f>(Table2[[#This Row],[Rank 1Y]]+Table2[[#This Row],[Rank 6M]]+Table2[[#This Row],[Rank Sharpe]])/3</f>
        <v>610.33333333333337</v>
      </c>
    </row>
    <row r="662" spans="1:48" x14ac:dyDescent="0.3">
      <c r="A662" t="s">
        <v>582</v>
      </c>
      <c r="B662" t="s">
        <v>583</v>
      </c>
      <c r="C662" t="s">
        <v>3169</v>
      </c>
      <c r="D662" t="s">
        <v>43</v>
      </c>
      <c r="E662">
        <v>35546.422895750002</v>
      </c>
      <c r="F662">
        <v>607.1</v>
      </c>
      <c r="G662">
        <v>-29.3117548527011</v>
      </c>
      <c r="H662">
        <f>(Table2[[#This Row],[1Y Return vs Nifty]]-AVERAGE(Table2[1Y Return vs Nifty]))/_xlfn.STDEV.P(Table2[1Y Return vs Nifty])</f>
        <v>-0.89980145925182231</v>
      </c>
      <c r="I662">
        <v>-1.14352684213523</v>
      </c>
      <c r="J662">
        <f>(Table2[[#This Row],[1M Return vs Nifty]]-AVERAGE(Table2[1M Return vs Nifty]))/_xlfn.STDEV.P(Table2[1M Return vs Nifty])</f>
        <v>-2.6434416682912649E-2</v>
      </c>
      <c r="K662">
        <v>-6.5802969408193803</v>
      </c>
      <c r="L662">
        <f>(Table2[[#This Row],[6M Return vs Nifty]]-AVERAGE(Table2[6M Return vs Nifty]))/_xlfn.STDEV.P(Table2[6M Return vs Nifty])</f>
        <v>-0.53619601019250673</v>
      </c>
      <c r="M662">
        <v>1.47953809519988</v>
      </c>
      <c r="N662">
        <f>(Table2[[#This Row],[1W Return vs Nifty]]-AVERAGE(Table2[1W Return vs Nifty]))/_xlfn.STDEV.P(Table2[1W Return vs Nifty])</f>
        <v>0.20883990152471932</v>
      </c>
      <c r="O662">
        <v>611.29999999999995</v>
      </c>
      <c r="P662">
        <v>602.06034225456494</v>
      </c>
      <c r="Q662">
        <v>578.44052594581001</v>
      </c>
      <c r="R662">
        <v>44.571689391531997</v>
      </c>
      <c r="S662" s="1">
        <f>(Table2[[#This Row],[Close Price]]-Table2[[#This Row],[20D EMA]])/Table2[[#This Row],[20D EMA]]</f>
        <v>-6.8706036316046656E-3</v>
      </c>
      <c r="T662" s="1">
        <f>(Table2[[#This Row],[Close Price]]-Table2[[#This Row],[50D EMA]])/Table2[[#This Row],[50D EMA]]</f>
        <v>8.3706854475131594E-3</v>
      </c>
      <c r="U662" s="1">
        <f>(Table2[[#This Row],[Close Price]]-Table2[[#This Row],[200D EMA]])/Table2[[#This Row],[200D EMA]]</f>
        <v>4.9546103304793199E-2</v>
      </c>
      <c r="V662">
        <v>0.65077815711068898</v>
      </c>
      <c r="W662">
        <v>600.4</v>
      </c>
      <c r="X662">
        <v>613.45000000000005</v>
      </c>
      <c r="Y662">
        <v>600.4</v>
      </c>
      <c r="Z662">
        <v>613.45000000000005</v>
      </c>
      <c r="AA662">
        <v>596.20000000000005</v>
      </c>
      <c r="AB662">
        <v>647</v>
      </c>
      <c r="AC662" s="1">
        <f>(Table2[[#This Row],[Close Price]]/Table2[[#This Row],[Day Low]])-1</f>
        <v>1.1159227181878784E-2</v>
      </c>
      <c r="AD662" s="1">
        <f>(Table2[[#This Row],[Day High]]/Table2[[#This Row],[Close Price]])-1</f>
        <v>1.0459561851424937E-2</v>
      </c>
      <c r="AE662" s="1">
        <f>(Table2[[#This Row],[Close Price]]/Table2[[#This Row],[Current Week Low]])-1</f>
        <v>1.1159227181878784E-2</v>
      </c>
      <c r="AF662" s="1">
        <f>(Table2[[#This Row],[Current Week High]]/Table2[[#This Row],[Close Price]])-1</f>
        <v>1.0459561851424937E-2</v>
      </c>
      <c r="AG662" s="1">
        <f>(Table2[[#This Row],[Close Price]]/Table2[[#This Row],[Current Month Low]])-1</f>
        <v>1.828245555182817E-2</v>
      </c>
      <c r="AH662" s="1">
        <f>(Table2[[#This Row],[Current Month High]]/Table2[[#This Row],[Close Price]])-1</f>
        <v>6.5722286279031428E-2</v>
      </c>
      <c r="AI662">
        <v>6.5722286279031401</v>
      </c>
      <c r="AJ662">
        <v>33.487247141600697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0.01</v>
      </c>
      <c r="AM662" t="s">
        <v>3215</v>
      </c>
      <c r="AN662">
        <v>-1.08</v>
      </c>
      <c r="AO662" t="s">
        <v>3214</v>
      </c>
      <c r="AP662">
        <v>-8.9474214561094001E-2</v>
      </c>
      <c r="AQ662">
        <f>(Table2[[#This Row],[Sharpe Ratio]]-AVERAGE(Table2[Sharpe Ratio]))/_xlfn.STDEV.P(Table2[Sharpe Ratio])</f>
        <v>-1.7114260595082695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-2.9650180441107921</v>
      </c>
      <c r="AS662">
        <f>_xlfn.RANK.AVG(Table2[[#This Row],[1Y Return vs Nifty Z-Score]],Table2[1Y Return vs Nifty Z-Score])</f>
        <v>626</v>
      </c>
      <c r="AT662">
        <f>_xlfn.RANK.AVG(Table2[[#This Row],[6M Return vs Nifty Z-Score]],Table2[6M Return vs Nifty Z-Score])</f>
        <v>507</v>
      </c>
      <c r="AU662">
        <f>_xlfn.RANK.AVG(Table2[[#This Row],[Sharpe Ratio Z-Score]],Table2[Sharpe Ratio Z-Score])</f>
        <v>701</v>
      </c>
      <c r="AV662">
        <f>(Table2[[#This Row],[Rank 1Y]]+Table2[[#This Row],[Rank 6M]]+Table2[[#This Row],[Rank Sharpe]])/3</f>
        <v>611.33333333333337</v>
      </c>
    </row>
    <row r="663" spans="1:48" x14ac:dyDescent="0.3">
      <c r="A663" t="s">
        <v>1461</v>
      </c>
      <c r="B663" t="s">
        <v>1462</v>
      </c>
      <c r="C663" t="s">
        <v>3183</v>
      </c>
      <c r="D663" t="s">
        <v>472</v>
      </c>
      <c r="E663">
        <v>7410.2707049999999</v>
      </c>
      <c r="F663">
        <v>2287.0500000000002</v>
      </c>
      <c r="G663">
        <v>-26.356754936550399</v>
      </c>
      <c r="H663">
        <f>(Table2[[#This Row],[1Y Return vs Nifty]]-AVERAGE(Table2[1Y Return vs Nifty]))/_xlfn.STDEV.P(Table2[1Y Return vs Nifty])</f>
        <v>-0.85020226179102243</v>
      </c>
      <c r="I663">
        <v>0.38171468223680399</v>
      </c>
      <c r="J663">
        <f>(Table2[[#This Row],[1M Return vs Nifty]]-AVERAGE(Table2[1M Return vs Nifty]))/_xlfn.STDEV.P(Table2[1M Return vs Nifty])</f>
        <v>0.11508082596414433</v>
      </c>
      <c r="K663">
        <v>-6.6166850056359401</v>
      </c>
      <c r="L663">
        <f>(Table2[[#This Row],[6M Return vs Nifty]]-AVERAGE(Table2[6M Return vs Nifty]))/_xlfn.STDEV.P(Table2[6M Return vs Nifty])</f>
        <v>-0.53733499224955439</v>
      </c>
      <c r="M663">
        <v>-0.59883806787124005</v>
      </c>
      <c r="N663">
        <f>(Table2[[#This Row],[1W Return vs Nifty]]-AVERAGE(Table2[1W Return vs Nifty]))/_xlfn.STDEV.P(Table2[1W Return vs Nifty])</f>
        <v>-0.19881884290328544</v>
      </c>
      <c r="O663">
        <v>2281.9299999999998</v>
      </c>
      <c r="P663">
        <v>2269.6290331957098</v>
      </c>
      <c r="Q663">
        <v>2263.2909651095601</v>
      </c>
      <c r="R663">
        <v>48.735079083802098</v>
      </c>
      <c r="S663" s="1">
        <f>(Table2[[#This Row],[Close Price]]-Table2[[#This Row],[20D EMA]])/Table2[[#This Row],[20D EMA]]</f>
        <v>2.2437147502335068E-3</v>
      </c>
      <c r="T663" s="1">
        <f>(Table2[[#This Row],[Close Price]]-Table2[[#This Row],[50D EMA]])/Table2[[#This Row],[50D EMA]]</f>
        <v>7.675689088168354E-3</v>
      </c>
      <c r="U663" s="1">
        <f>(Table2[[#This Row],[Close Price]]-Table2[[#This Row],[200D EMA]])/Table2[[#This Row],[200D EMA]]</f>
        <v>1.0497560966179141E-2</v>
      </c>
      <c r="V663">
        <v>1.1219949465808501</v>
      </c>
      <c r="W663">
        <v>2270</v>
      </c>
      <c r="X663">
        <v>2311</v>
      </c>
      <c r="Y663">
        <v>2270</v>
      </c>
      <c r="Z663">
        <v>2311</v>
      </c>
      <c r="AA663">
        <v>2181</v>
      </c>
      <c r="AB663">
        <v>2433</v>
      </c>
      <c r="AC663" s="1">
        <f>(Table2[[#This Row],[Close Price]]/Table2[[#This Row],[Day Low]])-1</f>
        <v>7.5110132158591192E-3</v>
      </c>
      <c r="AD663" s="1">
        <f>(Table2[[#This Row],[Day High]]/Table2[[#This Row],[Close Price]])-1</f>
        <v>1.0472005421831465E-2</v>
      </c>
      <c r="AE663" s="1">
        <f>(Table2[[#This Row],[Close Price]]/Table2[[#This Row],[Current Week Low]])-1</f>
        <v>7.5110132158591192E-3</v>
      </c>
      <c r="AF663" s="1">
        <f>(Table2[[#This Row],[Current Week High]]/Table2[[#This Row],[Close Price]])-1</f>
        <v>1.0472005421831465E-2</v>
      </c>
      <c r="AG663" s="1">
        <f>(Table2[[#This Row],[Close Price]]/Table2[[#This Row],[Current Month Low]])-1</f>
        <v>4.8624484181568173E-2</v>
      </c>
      <c r="AH663" s="1">
        <f>(Table2[[#This Row],[Current Month High]]/Table2[[#This Row],[Close Price]])-1</f>
        <v>6.3815832622810875E-2</v>
      </c>
      <c r="AI663">
        <v>19.586366716949701</v>
      </c>
      <c r="AJ663">
        <v>16.686224489795901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-0.06</v>
      </c>
      <c r="AM663" t="s">
        <v>3214</v>
      </c>
      <c r="AN663">
        <v>0.9</v>
      </c>
      <c r="AO663" t="s">
        <v>3215</v>
      </c>
      <c r="AP663">
        <v>-0.110362451888214</v>
      </c>
      <c r="AQ663">
        <f>(Table2[[#This Row],[Sharpe Ratio]]-AVERAGE(Table2[Sharpe Ratio]))/_xlfn.STDEV.P(Table2[Sharpe Ratio])</f>
        <v>-1.9524004630598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-3.4236757340395179</v>
      </c>
      <c r="AS663">
        <f>_xlfn.RANK.AVG(Table2[[#This Row],[1Y Return vs Nifty Z-Score]],Table2[1Y Return vs Nifty Z-Score])</f>
        <v>610</v>
      </c>
      <c r="AT663">
        <f>_xlfn.RANK.AVG(Table2[[#This Row],[6M Return vs Nifty Z-Score]],Table2[6M Return vs Nifty Z-Score])</f>
        <v>508</v>
      </c>
      <c r="AU663">
        <f>_xlfn.RANK.AVG(Table2[[#This Row],[Sharpe Ratio Z-Score]],Table2[Sharpe Ratio Z-Score])</f>
        <v>720</v>
      </c>
      <c r="AV663">
        <f>(Table2[[#This Row],[Rank 1Y]]+Table2[[#This Row],[Rank 6M]]+Table2[[#This Row],[Rank Sharpe]])/3</f>
        <v>612.66666666666663</v>
      </c>
    </row>
    <row r="664" spans="1:48" x14ac:dyDescent="0.3">
      <c r="A664" t="s">
        <v>894</v>
      </c>
      <c r="B664" t="s">
        <v>895</v>
      </c>
      <c r="C664" t="s">
        <v>3179</v>
      </c>
      <c r="D664" t="s">
        <v>127</v>
      </c>
      <c r="E664">
        <v>17687.42528616</v>
      </c>
      <c r="F664">
        <v>2951.8</v>
      </c>
      <c r="G664">
        <v>-29.023467151138501</v>
      </c>
      <c r="H664">
        <f>(Table2[[#This Row],[1Y Return vs Nifty]]-AVERAGE(Table2[1Y Return vs Nifty]))/_xlfn.STDEV.P(Table2[1Y Return vs Nifty])</f>
        <v>-0.89496259663217459</v>
      </c>
      <c r="I664">
        <v>-5.9680709197647897</v>
      </c>
      <c r="J664">
        <f>(Table2[[#This Row],[1M Return vs Nifty]]-AVERAGE(Table2[1M Return vs Nifty]))/_xlfn.STDEV.P(Table2[1M Return vs Nifty])</f>
        <v>-0.47406616214582631</v>
      </c>
      <c r="K664">
        <v>-6.7339874532925599</v>
      </c>
      <c r="L664">
        <f>(Table2[[#This Row],[6M Return vs Nifty]]-AVERAGE(Table2[6M Return vs Nifty]))/_xlfn.STDEV.P(Table2[6M Return vs Nifty])</f>
        <v>-0.54100667371440303</v>
      </c>
      <c r="M664">
        <v>-3.32250804763878</v>
      </c>
      <c r="N664">
        <f>(Table2[[#This Row],[1W Return vs Nifty]]-AVERAGE(Table2[1W Return vs Nifty]))/_xlfn.STDEV.P(Table2[1W Return vs Nifty])</f>
        <v>-0.73304739301694943</v>
      </c>
      <c r="O664">
        <v>2986.03</v>
      </c>
      <c r="P664">
        <v>2931.00470680836</v>
      </c>
      <c r="Q664">
        <v>2777.8128814422998</v>
      </c>
      <c r="R664">
        <v>43.669886310452704</v>
      </c>
      <c r="S664" s="1">
        <f>(Table2[[#This Row],[Close Price]]-Table2[[#This Row],[20D EMA]])/Table2[[#This Row],[20D EMA]]</f>
        <v>-1.1463381144864591E-2</v>
      </c>
      <c r="T664" s="1">
        <f>(Table2[[#This Row],[Close Price]]-Table2[[#This Row],[50D EMA]])/Table2[[#This Row],[50D EMA]]</f>
        <v>7.094936812395875E-3</v>
      </c>
      <c r="U664" s="1">
        <f>(Table2[[#This Row],[Close Price]]-Table2[[#This Row],[200D EMA]])/Table2[[#This Row],[200D EMA]]</f>
        <v>6.2634571147701823E-2</v>
      </c>
      <c r="V664">
        <v>0.60605768775601898</v>
      </c>
      <c r="W664">
        <v>2900.05</v>
      </c>
      <c r="X664">
        <v>2966.35</v>
      </c>
      <c r="Y664">
        <v>2900.05</v>
      </c>
      <c r="Z664">
        <v>2966.35</v>
      </c>
      <c r="AA664">
        <v>2875.9</v>
      </c>
      <c r="AB664">
        <v>3176</v>
      </c>
      <c r="AC664" s="1">
        <f>(Table2[[#This Row],[Close Price]]/Table2[[#This Row],[Day Low]])-1</f>
        <v>1.7844519922070257E-2</v>
      </c>
      <c r="AD664" s="1">
        <f>(Table2[[#This Row],[Day High]]/Table2[[#This Row],[Close Price]])-1</f>
        <v>4.9291957449690837E-3</v>
      </c>
      <c r="AE664" s="1">
        <f>(Table2[[#This Row],[Close Price]]/Table2[[#This Row],[Current Week Low]])-1</f>
        <v>1.7844519922070257E-2</v>
      </c>
      <c r="AF664" s="1">
        <f>(Table2[[#This Row],[Current Week High]]/Table2[[#This Row],[Close Price]])-1</f>
        <v>4.9291957449690837E-3</v>
      </c>
      <c r="AG664" s="1">
        <f>(Table2[[#This Row],[Close Price]]/Table2[[#This Row],[Current Month Low]])-1</f>
        <v>2.6391738238464413E-2</v>
      </c>
      <c r="AH664" s="1">
        <f>(Table2[[#This Row],[Current Month High]]/Table2[[#This Row],[Close Price]])-1</f>
        <v>7.5953655396707065E-2</v>
      </c>
      <c r="AI664">
        <v>8.3542245409580609</v>
      </c>
      <c r="AJ664">
        <v>32.367713004484301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-0.05</v>
      </c>
      <c r="AM664" t="s">
        <v>3214</v>
      </c>
      <c r="AN664">
        <v>-5.66</v>
      </c>
      <c r="AO664" t="s">
        <v>3214</v>
      </c>
      <c r="AP664">
        <v>-9.8472641541148001E-2</v>
      </c>
      <c r="AQ664">
        <f>(Table2[[#This Row],[Sharpe Ratio]]-AVERAGE(Table2[Sharpe Ratio]))/_xlfn.STDEV.P(Table2[Sharpe Ratio])</f>
        <v>-1.8152352292559344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-4.4583180547652876</v>
      </c>
      <c r="AS664">
        <f>_xlfn.RANK.AVG(Table2[[#This Row],[1Y Return vs Nifty Z-Score]],Table2[1Y Return vs Nifty Z-Score])</f>
        <v>625</v>
      </c>
      <c r="AT664">
        <f>_xlfn.RANK.AVG(Table2[[#This Row],[6M Return vs Nifty Z-Score]],Table2[6M Return vs Nifty Z-Score])</f>
        <v>511</v>
      </c>
      <c r="AU664">
        <f>_xlfn.RANK.AVG(Table2[[#This Row],[Sharpe Ratio Z-Score]],Table2[Sharpe Ratio Z-Score])</f>
        <v>708</v>
      </c>
      <c r="AV664">
        <f>(Table2[[#This Row],[Rank 1Y]]+Table2[[#This Row],[Rank 6M]]+Table2[[#This Row],[Rank Sharpe]])/3</f>
        <v>614.66666666666663</v>
      </c>
    </row>
    <row r="665" spans="1:48" x14ac:dyDescent="0.3">
      <c r="A665" t="s">
        <v>1075</v>
      </c>
      <c r="B665" t="s">
        <v>1076</v>
      </c>
      <c r="C665" t="s">
        <v>3177</v>
      </c>
      <c r="D665" t="s">
        <v>80</v>
      </c>
      <c r="E665">
        <v>12837.977919585001</v>
      </c>
      <c r="F665">
        <v>359.45</v>
      </c>
      <c r="G665">
        <v>-35.372925327285799</v>
      </c>
      <c r="H665">
        <f>(Table2[[#This Row],[1Y Return vs Nifty]]-AVERAGE(Table2[1Y Return vs Nifty]))/_xlfn.STDEV.P(Table2[1Y Return vs Nifty])</f>
        <v>-1.0015372290463973</v>
      </c>
      <c r="I665">
        <v>1.79885719786067</v>
      </c>
      <c r="J665">
        <f>(Table2[[#This Row],[1M Return vs Nifty]]-AVERAGE(Table2[1M Return vs Nifty]))/_xlfn.STDEV.P(Table2[1M Return vs Nifty])</f>
        <v>0.24656640628660545</v>
      </c>
      <c r="K665">
        <v>-3.3988707376981702</v>
      </c>
      <c r="L665">
        <f>(Table2[[#This Row],[6M Return vs Nifty]]-AVERAGE(Table2[6M Return vs Nifty]))/_xlfn.STDEV.P(Table2[6M Return vs Nifty])</f>
        <v>-0.4366142550361426</v>
      </c>
      <c r="M665">
        <v>-1.40659092107863</v>
      </c>
      <c r="N665">
        <f>(Table2[[#This Row],[1W Return vs Nifty]]-AVERAGE(Table2[1W Return vs Nifty]))/_xlfn.STDEV.P(Table2[1W Return vs Nifty])</f>
        <v>-0.357253836432123</v>
      </c>
      <c r="O665">
        <v>354.23</v>
      </c>
      <c r="P665">
        <v>348.91831180034001</v>
      </c>
      <c r="Q665">
        <v>344.25454974332399</v>
      </c>
      <c r="R665">
        <v>56.4190680445342</v>
      </c>
      <c r="S665" s="1">
        <f>(Table2[[#This Row],[Close Price]]-Table2[[#This Row],[20D EMA]])/Table2[[#This Row],[20D EMA]]</f>
        <v>1.4736188352200464E-2</v>
      </c>
      <c r="T665" s="1">
        <f>(Table2[[#This Row],[Close Price]]-Table2[[#This Row],[50D EMA]])/Table2[[#This Row],[50D EMA]]</f>
        <v>3.0183821953393159E-2</v>
      </c>
      <c r="U665" s="1">
        <f>(Table2[[#This Row],[Close Price]]-Table2[[#This Row],[200D EMA]])/Table2[[#This Row],[200D EMA]]</f>
        <v>4.4140158112669005E-2</v>
      </c>
      <c r="V665">
        <v>2.3566128872971599</v>
      </c>
      <c r="W665">
        <v>351.1</v>
      </c>
      <c r="X665">
        <v>361</v>
      </c>
      <c r="Y665">
        <v>351.1</v>
      </c>
      <c r="Z665">
        <v>361</v>
      </c>
      <c r="AA665">
        <v>335.8</v>
      </c>
      <c r="AB665">
        <v>379.25</v>
      </c>
      <c r="AC665" s="1">
        <f>(Table2[[#This Row],[Close Price]]/Table2[[#This Row],[Day Low]])-1</f>
        <v>2.3782398177157438E-2</v>
      </c>
      <c r="AD665" s="1">
        <f>(Table2[[#This Row],[Day High]]/Table2[[#This Row],[Close Price]])-1</f>
        <v>4.3121435526498608E-3</v>
      </c>
      <c r="AE665" s="1">
        <f>(Table2[[#This Row],[Close Price]]/Table2[[#This Row],[Current Week Low]])-1</f>
        <v>2.3782398177157438E-2</v>
      </c>
      <c r="AF665" s="1">
        <f>(Table2[[#This Row],[Current Week High]]/Table2[[#This Row],[Close Price]])-1</f>
        <v>4.3121435526498608E-3</v>
      </c>
      <c r="AG665" s="1">
        <f>(Table2[[#This Row],[Close Price]]/Table2[[#This Row],[Current Month Low]])-1</f>
        <v>7.0428826682549017E-2</v>
      </c>
      <c r="AH665" s="1">
        <f>(Table2[[#This Row],[Current Month High]]/Table2[[#This Row],[Close Price]])-1</f>
        <v>5.5084156349979096E-2</v>
      </c>
      <c r="AI665">
        <v>10.724718319655</v>
      </c>
      <c r="AJ665">
        <v>23.3951253003776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-0.02</v>
      </c>
      <c r="AM665" t="s">
        <v>3214</v>
      </c>
      <c r="AN665">
        <v>2.7</v>
      </c>
      <c r="AO665" t="s">
        <v>3215</v>
      </c>
      <c r="AP665">
        <v>-0.10661680586043699</v>
      </c>
      <c r="AQ665">
        <f>(Table2[[#This Row],[Sharpe Ratio]]-AVERAGE(Table2[Sharpe Ratio]))/_xlfn.STDEV.P(Table2[Sharpe Ratio])</f>
        <v>-1.909189310135621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-3.4580282243636788</v>
      </c>
      <c r="AS665">
        <f>_xlfn.RANK.AVG(Table2[[#This Row],[1Y Return vs Nifty Z-Score]],Table2[1Y Return vs Nifty Z-Score])</f>
        <v>665</v>
      </c>
      <c r="AT665">
        <f>_xlfn.RANK.AVG(Table2[[#This Row],[6M Return vs Nifty Z-Score]],Table2[6M Return vs Nifty Z-Score])</f>
        <v>466</v>
      </c>
      <c r="AU665">
        <f>_xlfn.RANK.AVG(Table2[[#This Row],[Sharpe Ratio Z-Score]],Table2[Sharpe Ratio Z-Score])</f>
        <v>715</v>
      </c>
      <c r="AV665">
        <f>(Table2[[#This Row],[Rank 1Y]]+Table2[[#This Row],[Rank 6M]]+Table2[[#This Row],[Rank Sharpe]])/3</f>
        <v>615.33333333333337</v>
      </c>
    </row>
    <row r="666" spans="1:48" x14ac:dyDescent="0.3">
      <c r="A666" t="s">
        <v>2104</v>
      </c>
      <c r="B666" t="s">
        <v>2105</v>
      </c>
      <c r="C666" t="s">
        <v>3181</v>
      </c>
      <c r="D666" t="s">
        <v>106</v>
      </c>
      <c r="E666">
        <v>3034.6086589000001</v>
      </c>
      <c r="F666">
        <v>705.25</v>
      </c>
      <c r="G666">
        <v>-49.672546263728499</v>
      </c>
      <c r="H666">
        <f>(Table2[[#This Row],[1Y Return vs Nifty]]-AVERAGE(Table2[1Y Return vs Nifty]))/_xlfn.STDEV.P(Table2[1Y Return vs Nifty])</f>
        <v>-1.2415540624022186</v>
      </c>
      <c r="I666">
        <v>-2.06060531365361</v>
      </c>
      <c r="J666">
        <f>(Table2[[#This Row],[1M Return vs Nifty]]-AVERAGE(Table2[1M Return vs Nifty]))/_xlfn.STDEV.P(Table2[1M Return vs Nifty])</f>
        <v>-0.11152296190642955</v>
      </c>
      <c r="K666">
        <v>-18.542614048317201</v>
      </c>
      <c r="L666">
        <f>(Table2[[#This Row],[6M Return vs Nifty]]-AVERAGE(Table2[6M Return vs Nifty]))/_xlfn.STDEV.P(Table2[6M Return vs Nifty])</f>
        <v>-0.91062824820354449</v>
      </c>
      <c r="M666">
        <v>-0.15321643803909701</v>
      </c>
      <c r="N666">
        <f>(Table2[[#This Row],[1W Return vs Nifty]]-AVERAGE(Table2[1W Return vs Nifty]))/_xlfn.STDEV.P(Table2[1W Return vs Nifty])</f>
        <v>-0.11141332058489066</v>
      </c>
      <c r="O666">
        <v>747.53</v>
      </c>
      <c r="P666">
        <v>717.93604004628401</v>
      </c>
      <c r="Q666">
        <v>770.76991183959797</v>
      </c>
      <c r="R666">
        <v>49.960047945268101</v>
      </c>
      <c r="S666" s="1">
        <f>(Table2[[#This Row],[Close Price]]-Table2[[#This Row],[20D EMA]])/Table2[[#This Row],[20D EMA]]</f>
        <v>-5.6559602959078532E-2</v>
      </c>
      <c r="T666" s="1">
        <f>(Table2[[#This Row],[Close Price]]-Table2[[#This Row],[50D EMA]])/Table2[[#This Row],[50D EMA]]</f>
        <v>-1.7670153521567408E-2</v>
      </c>
      <c r="U666" s="1">
        <f>(Table2[[#This Row],[Close Price]]-Table2[[#This Row],[200D EMA]])/Table2[[#This Row],[200D EMA]]</f>
        <v>-8.5005798531005802E-2</v>
      </c>
      <c r="V666">
        <v>0.32647261047736897</v>
      </c>
      <c r="W666">
        <v>704</v>
      </c>
      <c r="X666">
        <v>710.65</v>
      </c>
      <c r="Y666">
        <v>702.1</v>
      </c>
      <c r="Z666">
        <v>715.95</v>
      </c>
      <c r="AA666">
        <v>702.1</v>
      </c>
      <c r="AB666">
        <v>715.95</v>
      </c>
      <c r="AC666" s="1">
        <f>(Table2[[#This Row],[Close Price]]/Table2[[#This Row],[Day Low]])-1</f>
        <v>1.7755681818181213E-3</v>
      </c>
      <c r="AD666" s="1">
        <f>(Table2[[#This Row],[Day High]]/Table2[[#This Row],[Close Price]])-1</f>
        <v>7.6568592697625615E-3</v>
      </c>
      <c r="AE666" s="1">
        <f>(Table2[[#This Row],[Close Price]]/Table2[[#This Row],[Current Week Low]])-1</f>
        <v>4.4865403788634239E-3</v>
      </c>
      <c r="AF666" s="1">
        <f>(Table2[[#This Row],[Current Week High]]/Table2[[#This Row],[Close Price]])-1</f>
        <v>1.5171924849344265E-2</v>
      </c>
      <c r="AG666" s="1">
        <f>(Table2[[#This Row],[Close Price]]/Table2[[#This Row],[Current Month Low]])-1</f>
        <v>4.4865403788634239E-3</v>
      </c>
      <c r="AH666" s="1">
        <f>(Table2[[#This Row],[Current Month High]]/Table2[[#This Row],[Close Price]])-1</f>
        <v>1.5171924849344265E-2</v>
      </c>
      <c r="AI666">
        <v>27.749025168380001</v>
      </c>
      <c r="AJ666">
        <v>13.9705882352941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-0.18</v>
      </c>
      <c r="AM666" t="s">
        <v>3214</v>
      </c>
      <c r="AN666">
        <v>0.46</v>
      </c>
      <c r="AO666" t="s">
        <v>3215</v>
      </c>
      <c r="AQ666">
        <f>(Table2[[#This Row],[Sharpe Ratio]]-AVERAGE(Table2[Sharpe Ratio]))/_xlfn.STDEV.P(Table2[Sharpe Ratio])</f>
        <v>-0.67921854723973452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699</v>
      </c>
      <c r="AT666">
        <f>_xlfn.RANK.AVG(Table2[[#This Row],[6M Return vs Nifty Z-Score]],Table2[6M Return vs Nifty Z-Score])</f>
        <v>620</v>
      </c>
      <c r="AU666">
        <f>_xlfn.RANK.AVG(Table2[[#This Row],[Sharpe Ratio Z-Score]],Table2[Sharpe Ratio Z-Score])</f>
        <v>527.5</v>
      </c>
      <c r="AV666">
        <f>(Table2[[#This Row],[Rank 1Y]]+Table2[[#This Row],[Rank 6M]]+Table2[[#This Row],[Rank Sharpe]])/3</f>
        <v>615.5</v>
      </c>
    </row>
    <row r="667" spans="1:48" x14ac:dyDescent="0.3">
      <c r="A667" t="s">
        <v>343</v>
      </c>
      <c r="B667" t="s">
        <v>344</v>
      </c>
      <c r="C667" t="s">
        <v>3169</v>
      </c>
      <c r="D667" t="s">
        <v>345</v>
      </c>
      <c r="E667">
        <v>73599.587674380004</v>
      </c>
      <c r="F667">
        <v>773.7</v>
      </c>
      <c r="G667">
        <v>-34.293706484023403</v>
      </c>
      <c r="H667">
        <f>(Table2[[#This Row],[1Y Return vs Nifty]]-AVERAGE(Table2[1Y Return vs Nifty]))/_xlfn.STDEV.P(Table2[1Y Return vs Nifty])</f>
        <v>-0.98342271465408704</v>
      </c>
      <c r="I667">
        <v>6.2966773446225304</v>
      </c>
      <c r="J667">
        <f>(Table2[[#This Row],[1M Return vs Nifty]]-AVERAGE(Table2[1M Return vs Nifty]))/_xlfn.STDEV.P(Table2[1M Return vs Nifty])</f>
        <v>0.6638839912598361</v>
      </c>
      <c r="K667">
        <v>-3.15604784148243</v>
      </c>
      <c r="L667">
        <f>(Table2[[#This Row],[6M Return vs Nifty]]-AVERAGE(Table2[6M Return vs Nifty]))/_xlfn.STDEV.P(Table2[6M Return vs Nifty])</f>
        <v>-0.42901366063178648</v>
      </c>
      <c r="M667">
        <v>0.21522474524039301</v>
      </c>
      <c r="N667">
        <f>(Table2[[#This Row],[1W Return vs Nifty]]-AVERAGE(Table2[1W Return vs Nifty]))/_xlfn.STDEV.P(Table2[1W Return vs Nifty])</f>
        <v>-3.9146195489814378E-2</v>
      </c>
      <c r="O667">
        <v>776.91</v>
      </c>
      <c r="P667">
        <v>756.34861399301496</v>
      </c>
      <c r="Q667">
        <v>744.79273208594896</v>
      </c>
      <c r="R667">
        <v>43.802294895279502</v>
      </c>
      <c r="S667" s="1">
        <f>(Table2[[#This Row],[Close Price]]-Table2[[#This Row],[20D EMA]])/Table2[[#This Row],[20D EMA]]</f>
        <v>-4.1317527126693218E-3</v>
      </c>
      <c r="T667" s="1">
        <f>(Table2[[#This Row],[Close Price]]-Table2[[#This Row],[50D EMA]])/Table2[[#This Row],[50D EMA]]</f>
        <v>2.2940990022287954E-2</v>
      </c>
      <c r="U667" s="1">
        <f>(Table2[[#This Row],[Close Price]]-Table2[[#This Row],[200D EMA]])/Table2[[#This Row],[200D EMA]]</f>
        <v>3.8812499999953273E-2</v>
      </c>
      <c r="V667">
        <v>0.89945306028805705</v>
      </c>
      <c r="W667">
        <v>772.2</v>
      </c>
      <c r="X667">
        <v>791.55</v>
      </c>
      <c r="Y667">
        <v>772.2</v>
      </c>
      <c r="Z667">
        <v>791.55</v>
      </c>
      <c r="AA667">
        <v>722.6</v>
      </c>
      <c r="AB667">
        <v>817.4</v>
      </c>
      <c r="AC667" s="1">
        <f>(Table2[[#This Row],[Close Price]]/Table2[[#This Row],[Day Low]])-1</f>
        <v>1.9425019425018952E-3</v>
      </c>
      <c r="AD667" s="1">
        <f>(Table2[[#This Row],[Day High]]/Table2[[#This Row],[Close Price]])-1</f>
        <v>2.3070957735556341E-2</v>
      </c>
      <c r="AE667" s="1">
        <f>(Table2[[#This Row],[Close Price]]/Table2[[#This Row],[Current Week Low]])-1</f>
        <v>1.9425019425018952E-3</v>
      </c>
      <c r="AF667" s="1">
        <f>(Table2[[#This Row],[Current Week High]]/Table2[[#This Row],[Close Price]])-1</f>
        <v>2.3070957735556341E-2</v>
      </c>
      <c r="AG667" s="1">
        <f>(Table2[[#This Row],[Close Price]]/Table2[[#This Row],[Current Month Low]])-1</f>
        <v>7.0716855798505396E-2</v>
      </c>
      <c r="AH667" s="1">
        <f>(Table2[[#This Row],[Current Month High]]/Table2[[#This Row],[Close Price]])-1</f>
        <v>5.6481840506656278E-2</v>
      </c>
      <c r="AI667">
        <v>5.6481840506656198</v>
      </c>
      <c r="AJ667">
        <v>19.4073616791419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0.01</v>
      </c>
      <c r="AM667" t="s">
        <v>3215</v>
      </c>
      <c r="AN667">
        <v>-3.56</v>
      </c>
      <c r="AO667" t="s">
        <v>3214</v>
      </c>
      <c r="AP667">
        <v>-0.139266467544919</v>
      </c>
      <c r="AQ667">
        <f>(Table2[[#This Row],[Sharpe Ratio]]-AVERAGE(Table2[Sharpe Ratio]))/_xlfn.STDEV.P(Table2[Sharpe Ratio])</f>
        <v>-2.2858478394009092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-3.0735464189167607</v>
      </c>
      <c r="AS667">
        <f>_xlfn.RANK.AVG(Table2[[#This Row],[1Y Return vs Nifty Z-Score]],Table2[1Y Return vs Nifty Z-Score])</f>
        <v>654</v>
      </c>
      <c r="AT667">
        <f>_xlfn.RANK.AVG(Table2[[#This Row],[6M Return vs Nifty Z-Score]],Table2[6M Return vs Nifty Z-Score])</f>
        <v>464</v>
      </c>
      <c r="AU667">
        <f>_xlfn.RANK.AVG(Table2[[#This Row],[Sharpe Ratio Z-Score]],Table2[Sharpe Ratio Z-Score])</f>
        <v>730</v>
      </c>
      <c r="AV667">
        <f>(Table2[[#This Row],[Rank 1Y]]+Table2[[#This Row],[Rank 6M]]+Table2[[#This Row],[Rank Sharpe]])/3</f>
        <v>616</v>
      </c>
    </row>
    <row r="668" spans="1:48" x14ac:dyDescent="0.3">
      <c r="A668" t="s">
        <v>238</v>
      </c>
      <c r="B668" t="s">
        <v>239</v>
      </c>
      <c r="C668" t="s">
        <v>3169</v>
      </c>
      <c r="D668" t="s">
        <v>24</v>
      </c>
      <c r="E668">
        <v>112767.03941888</v>
      </c>
      <c r="F668">
        <v>1447.6</v>
      </c>
      <c r="G668">
        <v>-30.581245643826399</v>
      </c>
      <c r="H668">
        <f>(Table2[[#This Row],[1Y Return vs Nifty]]-AVERAGE(Table2[1Y Return vs Nifty]))/_xlfn.STDEV.P(Table2[1Y Return vs Nifty])</f>
        <v>-0.92110965763096542</v>
      </c>
      <c r="I668">
        <v>0.88130028578090203</v>
      </c>
      <c r="J668">
        <f>(Table2[[#This Row],[1M Return vs Nifty]]-AVERAGE(Table2[1M Return vs Nifty]))/_xlfn.STDEV.P(Table2[1M Return vs Nifty])</f>
        <v>0.16143347030198277</v>
      </c>
      <c r="K668">
        <v>-21.750536641238501</v>
      </c>
      <c r="L668">
        <f>(Table2[[#This Row],[6M Return vs Nifty]]-AVERAGE(Table2[6M Return vs Nifty]))/_xlfn.STDEV.P(Table2[6M Return vs Nifty])</f>
        <v>-1.0110393663038018</v>
      </c>
      <c r="M668">
        <v>-0.74475032942780195</v>
      </c>
      <c r="N668">
        <f>(Table2[[#This Row],[1W Return vs Nifty]]-AVERAGE(Table2[1W Return vs Nifty]))/_xlfn.STDEV.P(Table2[1W Return vs Nifty])</f>
        <v>-0.22743849818979733</v>
      </c>
      <c r="O668">
        <v>1446.87</v>
      </c>
      <c r="P668">
        <v>1434.2823011041</v>
      </c>
      <c r="Q668">
        <v>1442.6626944598599</v>
      </c>
      <c r="R668">
        <v>46.933362913203297</v>
      </c>
      <c r="S668" s="1">
        <f>(Table2[[#This Row],[Close Price]]-Table2[[#This Row],[20D EMA]])/Table2[[#This Row],[20D EMA]]</f>
        <v>5.0453738069074498E-4</v>
      </c>
      <c r="T668" s="1">
        <f>(Table2[[#This Row],[Close Price]]-Table2[[#This Row],[50D EMA]])/Table2[[#This Row],[50D EMA]]</f>
        <v>9.2852703304279766E-3</v>
      </c>
      <c r="U668" s="1">
        <f>(Table2[[#This Row],[Close Price]]-Table2[[#This Row],[200D EMA]])/Table2[[#This Row],[200D EMA]]</f>
        <v>3.4223561467973712E-3</v>
      </c>
      <c r="V668">
        <v>0.95297218245855897</v>
      </c>
      <c r="W668">
        <v>1437</v>
      </c>
      <c r="X668">
        <v>1474.8</v>
      </c>
      <c r="Y668">
        <v>1437</v>
      </c>
      <c r="Z668">
        <v>1474.8</v>
      </c>
      <c r="AA668">
        <v>1400.1</v>
      </c>
      <c r="AB668">
        <v>1498</v>
      </c>
      <c r="AC668" s="1">
        <f>(Table2[[#This Row],[Close Price]]/Table2[[#This Row],[Day Low]])-1</f>
        <v>7.3764787752261807E-3</v>
      </c>
      <c r="AD668" s="1">
        <f>(Table2[[#This Row],[Day High]]/Table2[[#This Row],[Close Price]])-1</f>
        <v>1.8789720917380626E-2</v>
      </c>
      <c r="AE668" s="1">
        <f>(Table2[[#This Row],[Close Price]]/Table2[[#This Row],[Current Week Low]])-1</f>
        <v>7.3764787752261807E-3</v>
      </c>
      <c r="AF668" s="1">
        <f>(Table2[[#This Row],[Current Week High]]/Table2[[#This Row],[Close Price]])-1</f>
        <v>1.8789720917380626E-2</v>
      </c>
      <c r="AG668" s="1">
        <f>(Table2[[#This Row],[Close Price]]/Table2[[#This Row],[Current Month Low]])-1</f>
        <v>3.3926148132276346E-2</v>
      </c>
      <c r="AH668" s="1">
        <f>(Table2[[#This Row],[Current Month High]]/Table2[[#This Row],[Close Price]])-1</f>
        <v>3.481624758220514E-2</v>
      </c>
      <c r="AI668">
        <v>17.055816523901601</v>
      </c>
      <c r="AJ668">
        <v>8.9076136021666894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</v>
      </c>
      <c r="AM668" t="s">
        <v>3216</v>
      </c>
      <c r="AN668">
        <v>0.28999999999999998</v>
      </c>
      <c r="AO668" t="s">
        <v>3215</v>
      </c>
      <c r="AP668">
        <v>-6.9148466030069999E-3</v>
      </c>
      <c r="AQ668">
        <f>(Table2[[#This Row],[Sharpe Ratio]]-AVERAGE(Table2[Sharpe Ratio]))/_xlfn.STDEV.P(Table2[Sharpe Ratio])</f>
        <v>-0.75899076591548253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631</v>
      </c>
      <c r="AT668">
        <f>_xlfn.RANK.AVG(Table2[[#This Row],[6M Return vs Nifty Z-Score]],Table2[6M Return vs Nifty Z-Score])</f>
        <v>649</v>
      </c>
      <c r="AU668">
        <f>_xlfn.RANK.AVG(Table2[[#This Row],[Sharpe Ratio Z-Score]],Table2[Sharpe Ratio Z-Score])</f>
        <v>569</v>
      </c>
      <c r="AV668">
        <f>(Table2[[#This Row],[Rank 1Y]]+Table2[[#This Row],[Rank 6M]]+Table2[[#This Row],[Rank Sharpe]])/3</f>
        <v>616.33333333333337</v>
      </c>
    </row>
    <row r="669" spans="1:48" x14ac:dyDescent="0.3">
      <c r="A669" t="s">
        <v>1450</v>
      </c>
      <c r="B669" t="s">
        <v>1451</v>
      </c>
      <c r="C669" t="s">
        <v>3181</v>
      </c>
      <c r="D669" t="s">
        <v>140</v>
      </c>
      <c r="E669">
        <v>7543.8142408800004</v>
      </c>
      <c r="F669">
        <v>424.8</v>
      </c>
      <c r="G669">
        <v>-62.620945638925399</v>
      </c>
      <c r="H669">
        <f>(Table2[[#This Row],[1Y Return vs Nifty]]-AVERAGE(Table2[1Y Return vs Nifty]))/_xlfn.STDEV.P(Table2[1Y Return vs Nifty])</f>
        <v>-1.4588908595715</v>
      </c>
      <c r="I669">
        <v>-2.9430906752614501</v>
      </c>
      <c r="J669">
        <f>(Table2[[#This Row],[1M Return vs Nifty]]-AVERAGE(Table2[1M Return vs Nifty]))/_xlfn.STDEV.P(Table2[1M Return vs Nifty])</f>
        <v>-0.19340188277558598</v>
      </c>
      <c r="K669">
        <v>-28.617478821422701</v>
      </c>
      <c r="L669">
        <f>(Table2[[#This Row],[6M Return vs Nifty]]-AVERAGE(Table2[6M Return vs Nifty]))/_xlfn.STDEV.P(Table2[6M Return vs Nifty])</f>
        <v>-1.2259813801053896</v>
      </c>
      <c r="M669">
        <v>-0.44958469951674601</v>
      </c>
      <c r="N669">
        <f>(Table2[[#This Row],[1W Return vs Nifty]]-AVERAGE(Table2[1W Return vs Nifty]))/_xlfn.STDEV.P(Table2[1W Return vs Nifty])</f>
        <v>-0.16954385321367293</v>
      </c>
      <c r="O669">
        <v>441.8</v>
      </c>
      <c r="P669">
        <v>446.49129412461502</v>
      </c>
      <c r="Q669">
        <v>473.19231192236799</v>
      </c>
      <c r="R669">
        <v>35.528485361474502</v>
      </c>
      <c r="S669" s="1">
        <f>(Table2[[#This Row],[Close Price]]-Table2[[#This Row],[20D EMA]])/Table2[[#This Row],[20D EMA]]</f>
        <v>-3.8478949751018558E-2</v>
      </c>
      <c r="T669" s="1">
        <f>(Table2[[#This Row],[Close Price]]-Table2[[#This Row],[50D EMA]])/Table2[[#This Row],[50D EMA]]</f>
        <v>-4.8581673170453817E-2</v>
      </c>
      <c r="U669" s="1">
        <f>(Table2[[#This Row],[Close Price]]-Table2[[#This Row],[200D EMA]])/Table2[[#This Row],[200D EMA]]</f>
        <v>-0.10226774760091037</v>
      </c>
      <c r="V669">
        <v>1.01248458955431</v>
      </c>
      <c r="W669">
        <v>420.2</v>
      </c>
      <c r="X669">
        <v>446</v>
      </c>
      <c r="Y669">
        <v>420.2</v>
      </c>
      <c r="Z669">
        <v>446</v>
      </c>
      <c r="AA669">
        <v>417.2</v>
      </c>
      <c r="AB669">
        <v>480.5</v>
      </c>
      <c r="AC669" s="1">
        <f>(Table2[[#This Row],[Close Price]]/Table2[[#This Row],[Day Low]])-1</f>
        <v>1.0947168015230879E-2</v>
      </c>
      <c r="AD669" s="1">
        <f>(Table2[[#This Row],[Day High]]/Table2[[#This Row],[Close Price]])-1</f>
        <v>4.9905838041431227E-2</v>
      </c>
      <c r="AE669" s="1">
        <f>(Table2[[#This Row],[Close Price]]/Table2[[#This Row],[Current Week Low]])-1</f>
        <v>1.0947168015230879E-2</v>
      </c>
      <c r="AF669" s="1">
        <f>(Table2[[#This Row],[Current Week High]]/Table2[[#This Row],[Close Price]])-1</f>
        <v>4.9905838041431227E-2</v>
      </c>
      <c r="AG669" s="1">
        <f>(Table2[[#This Row],[Close Price]]/Table2[[#This Row],[Current Month Low]])-1</f>
        <v>1.8216682646212901E-2</v>
      </c>
      <c r="AH669" s="1">
        <f>(Table2[[#This Row],[Current Month High]]/Table2[[#This Row],[Close Price]])-1</f>
        <v>0.13112052730696799</v>
      </c>
      <c r="AI669">
        <v>66.007532956685495</v>
      </c>
      <c r="AJ669">
        <v>10.02331002331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-0.22</v>
      </c>
      <c r="AM669" t="s">
        <v>3214</v>
      </c>
      <c r="AN669">
        <v>-8.4</v>
      </c>
      <c r="AO669" t="s">
        <v>3214</v>
      </c>
      <c r="AP669">
        <v>2.3727230141875E-2</v>
      </c>
      <c r="AQ669">
        <f>(Table2[[#This Row],[Sharpe Ratio]]-AVERAGE(Table2[Sharpe Ratio]))/_xlfn.STDEV.P(Table2[Sharpe Ratio])</f>
        <v>-0.40549247634983843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724</v>
      </c>
      <c r="AT669">
        <f>_xlfn.RANK.AVG(Table2[[#This Row],[6M Return vs Nifty Z-Score]],Table2[6M Return vs Nifty Z-Score])</f>
        <v>685</v>
      </c>
      <c r="AU669">
        <f>_xlfn.RANK.AVG(Table2[[#This Row],[Sharpe Ratio Z-Score]],Table2[Sharpe Ratio Z-Score])</f>
        <v>441</v>
      </c>
      <c r="AV669">
        <f>(Table2[[#This Row],[Rank 1Y]]+Table2[[#This Row],[Rank 6M]]+Table2[[#This Row],[Rank Sharpe]])/3</f>
        <v>616.66666666666663</v>
      </c>
    </row>
    <row r="670" spans="1:48" x14ac:dyDescent="0.3">
      <c r="A670" t="s">
        <v>1625</v>
      </c>
      <c r="B670" t="s">
        <v>1626</v>
      </c>
      <c r="C670" t="s">
        <v>3171</v>
      </c>
      <c r="D670" t="s">
        <v>1008</v>
      </c>
      <c r="E670">
        <v>5852.6376215999999</v>
      </c>
      <c r="F670">
        <v>127.6</v>
      </c>
      <c r="G670">
        <v>-58.755688140742897</v>
      </c>
      <c r="H670">
        <f>(Table2[[#This Row],[1Y Return vs Nifty]]-AVERAGE(Table2[1Y Return vs Nifty]))/_xlfn.STDEV.P(Table2[1Y Return vs Nifty])</f>
        <v>-1.3940131352638374</v>
      </c>
      <c r="I670">
        <v>-14.122047614012599</v>
      </c>
      <c r="J670">
        <f>(Table2[[#This Row],[1M Return vs Nifty]]-AVERAGE(Table2[1M Return vs Nifty]))/_xlfn.STDEV.P(Table2[1M Return vs Nifty])</f>
        <v>-1.2306099435643201</v>
      </c>
      <c r="K670">
        <v>-38.504573195876198</v>
      </c>
      <c r="L670">
        <f>(Table2[[#This Row],[6M Return vs Nifty]]-AVERAGE(Table2[6M Return vs Nifty]))/_xlfn.STDEV.P(Table2[6M Return vs Nifty])</f>
        <v>-1.5354571146796363</v>
      </c>
      <c r="M670">
        <v>0.40004400243939697</v>
      </c>
      <c r="N670">
        <f>(Table2[[#This Row],[1W Return vs Nifty]]-AVERAGE(Table2[1W Return vs Nifty]))/_xlfn.STDEV.P(Table2[1W Return vs Nifty])</f>
        <v>-2.8952089385967661E-3</v>
      </c>
      <c r="O670">
        <v>161.72999999999999</v>
      </c>
      <c r="P670">
        <v>135.93419208304201</v>
      </c>
      <c r="Q670">
        <v>148.83572381031999</v>
      </c>
      <c r="R670">
        <v>35.9314040791946</v>
      </c>
      <c r="S670" s="1">
        <f>(Table2[[#This Row],[Close Price]]-Table2[[#This Row],[20D EMA]])/Table2[[#This Row],[20D EMA]]</f>
        <v>-0.21103073022939464</v>
      </c>
      <c r="T670" s="1">
        <f>(Table2[[#This Row],[Close Price]]-Table2[[#This Row],[50D EMA]])/Table2[[#This Row],[50D EMA]]</f>
        <v>-6.1310491167304443E-2</v>
      </c>
      <c r="U670" s="1">
        <f>(Table2[[#This Row],[Close Price]]-Table2[[#This Row],[200D EMA]])/Table2[[#This Row],[200D EMA]]</f>
        <v>-0.14267894337909989</v>
      </c>
      <c r="V670">
        <v>1.5128078432241601</v>
      </c>
      <c r="W670">
        <v>126.1</v>
      </c>
      <c r="X670">
        <v>128.59</v>
      </c>
      <c r="Y670">
        <v>125.11</v>
      </c>
      <c r="Z670">
        <v>128.99</v>
      </c>
      <c r="AA670">
        <v>125.11</v>
      </c>
      <c r="AB670">
        <v>128.99</v>
      </c>
      <c r="AC670" s="1">
        <f>(Table2[[#This Row],[Close Price]]/Table2[[#This Row],[Day Low]])-1</f>
        <v>1.1895321173671647E-2</v>
      </c>
      <c r="AD670" s="1">
        <f>(Table2[[#This Row],[Day High]]/Table2[[#This Row],[Close Price]])-1</f>
        <v>7.7586206896551602E-3</v>
      </c>
      <c r="AE670" s="1">
        <f>(Table2[[#This Row],[Close Price]]/Table2[[#This Row],[Current Week Low]])-1</f>
        <v>1.9902485812484993E-2</v>
      </c>
      <c r="AF670" s="1">
        <f>(Table2[[#This Row],[Current Week High]]/Table2[[#This Row],[Close Price]])-1</f>
        <v>1.0893416927899802E-2</v>
      </c>
      <c r="AG670" s="1">
        <f>(Table2[[#This Row],[Close Price]]/Table2[[#This Row],[Current Month Low]])-1</f>
        <v>1.9902485812484993E-2</v>
      </c>
      <c r="AH670" s="1">
        <f>(Table2[[#This Row],[Current Month High]]/Table2[[#This Row],[Close Price]])-1</f>
        <v>1.0893416927899802E-2</v>
      </c>
      <c r="AI670">
        <v>65.047021943573597</v>
      </c>
      <c r="AJ670">
        <v>3.4874290348742898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-0.15</v>
      </c>
      <c r="AM670" t="s">
        <v>3214</v>
      </c>
      <c r="AN670">
        <v>-8.73</v>
      </c>
      <c r="AO670" t="s">
        <v>3214</v>
      </c>
      <c r="AP670">
        <v>3.4069371238781003E-2</v>
      </c>
      <c r="AQ670">
        <f>(Table2[[#This Row],[Sharpe Ratio]]-AVERAGE(Table2[Sharpe Ratio]))/_xlfn.STDEV.P(Table2[Sharpe Ratio])</f>
        <v>-0.28618172536382841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719</v>
      </c>
      <c r="AT670">
        <f>_xlfn.RANK.AVG(Table2[[#This Row],[6M Return vs Nifty Z-Score]],Table2[6M Return vs Nifty Z-Score])</f>
        <v>722</v>
      </c>
      <c r="AU670">
        <f>_xlfn.RANK.AVG(Table2[[#This Row],[Sharpe Ratio Z-Score]],Table2[Sharpe Ratio Z-Score])</f>
        <v>409</v>
      </c>
      <c r="AV670">
        <f>(Table2[[#This Row],[Rank 1Y]]+Table2[[#This Row],[Rank 6M]]+Table2[[#This Row],[Rank Sharpe]])/3</f>
        <v>616.66666666666663</v>
      </c>
    </row>
    <row r="671" spans="1:48" x14ac:dyDescent="0.3">
      <c r="A671" t="s">
        <v>2414</v>
      </c>
      <c r="B671" t="s">
        <v>2415</v>
      </c>
      <c r="C671" t="s">
        <v>3177</v>
      </c>
      <c r="D671" t="s">
        <v>80</v>
      </c>
      <c r="E671">
        <v>2183.3713520000001</v>
      </c>
      <c r="F671">
        <v>84.52</v>
      </c>
      <c r="G671">
        <v>-56.997012974357197</v>
      </c>
      <c r="H671">
        <f>(Table2[[#This Row],[1Y Return vs Nifty]]-AVERAGE(Table2[1Y Return vs Nifty]))/_xlfn.STDEV.P(Table2[1Y Return vs Nifty])</f>
        <v>-1.3644940559670105</v>
      </c>
      <c r="I671">
        <v>-8.7198488056777492</v>
      </c>
      <c r="J671">
        <f>(Table2[[#This Row],[1M Return vs Nifty]]-AVERAGE(Table2[1M Return vs Nifty]))/_xlfn.STDEV.P(Table2[1M Return vs Nifty])</f>
        <v>-0.72938212949474024</v>
      </c>
      <c r="K671">
        <v>-26.4951514184473</v>
      </c>
      <c r="L671">
        <f>(Table2[[#This Row],[6M Return vs Nifty]]-AVERAGE(Table2[6M Return vs Nifty]))/_xlfn.STDEV.P(Table2[6M Return vs Nifty])</f>
        <v>-1.1595504543786217</v>
      </c>
      <c r="M671">
        <v>-1.8781333548999699</v>
      </c>
      <c r="N671">
        <f>(Table2[[#This Row],[1W Return vs Nifty]]-AVERAGE(Table2[1W Return vs Nifty]))/_xlfn.STDEV.P(Table2[1W Return vs Nifty])</f>
        <v>-0.44974354062122701</v>
      </c>
      <c r="O671">
        <v>104.01</v>
      </c>
      <c r="P671">
        <v>89.505908669423505</v>
      </c>
      <c r="Q671">
        <v>96.282887714853402</v>
      </c>
      <c r="R671">
        <v>35.793448414187502</v>
      </c>
      <c r="S671" s="1">
        <f>(Table2[[#This Row],[Close Price]]-Table2[[#This Row],[20D EMA]])/Table2[[#This Row],[20D EMA]]</f>
        <v>-0.18738582828574182</v>
      </c>
      <c r="T671" s="1">
        <f>(Table2[[#This Row],[Close Price]]-Table2[[#This Row],[50D EMA]])/Table2[[#This Row],[50D EMA]]</f>
        <v>-5.5704799197539082E-2</v>
      </c>
      <c r="U671" s="1">
        <f>(Table2[[#This Row],[Close Price]]-Table2[[#This Row],[200D EMA]])/Table2[[#This Row],[200D EMA]]</f>
        <v>-0.12217007605432222</v>
      </c>
      <c r="V671">
        <v>0.42506733490895299</v>
      </c>
      <c r="W671">
        <v>84.2</v>
      </c>
      <c r="X671">
        <v>85.73</v>
      </c>
      <c r="Y671">
        <v>83.59</v>
      </c>
      <c r="Z671">
        <v>85.39</v>
      </c>
      <c r="AA671">
        <v>83.59</v>
      </c>
      <c r="AB671">
        <v>85.39</v>
      </c>
      <c r="AC671" s="1">
        <f>(Table2[[#This Row],[Close Price]]/Table2[[#This Row],[Day Low]])-1</f>
        <v>3.8004750593823022E-3</v>
      </c>
      <c r="AD671" s="1">
        <f>(Table2[[#This Row],[Day High]]/Table2[[#This Row],[Close Price]])-1</f>
        <v>1.4316138192143946E-2</v>
      </c>
      <c r="AE671" s="1">
        <f>(Table2[[#This Row],[Close Price]]/Table2[[#This Row],[Current Week Low]])-1</f>
        <v>1.1125732743151096E-2</v>
      </c>
      <c r="AF671" s="1">
        <f>(Table2[[#This Row],[Current Week High]]/Table2[[#This Row],[Close Price]])-1</f>
        <v>1.0293421675343195E-2</v>
      </c>
      <c r="AG671" s="1">
        <f>(Table2[[#This Row],[Close Price]]/Table2[[#This Row],[Current Month Low]])-1</f>
        <v>1.1125732743151096E-2</v>
      </c>
      <c r="AH671" s="1">
        <f>(Table2[[#This Row],[Current Month High]]/Table2[[#This Row],[Close Price]])-1</f>
        <v>1.0293421675343195E-2</v>
      </c>
      <c r="AI671">
        <v>84.5716990061524</v>
      </c>
      <c r="AJ671">
        <v>1.95416164053074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-0.15</v>
      </c>
      <c r="AM671" t="s">
        <v>3214</v>
      </c>
      <c r="AN671">
        <v>-3.27</v>
      </c>
      <c r="AO671" t="s">
        <v>3214</v>
      </c>
      <c r="AP671">
        <v>1.5244620665857999E-2</v>
      </c>
      <c r="AQ671">
        <f>(Table2[[#This Row],[Sharpe Ratio]]-AVERAGE(Table2[Sharpe Ratio]))/_xlfn.STDEV.P(Table2[Sharpe Ratio])</f>
        <v>-0.50335098528155353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717</v>
      </c>
      <c r="AT671">
        <f>_xlfn.RANK.AVG(Table2[[#This Row],[6M Return vs Nifty Z-Score]],Table2[6M Return vs Nifty Z-Score])</f>
        <v>674</v>
      </c>
      <c r="AU671">
        <f>_xlfn.RANK.AVG(Table2[[#This Row],[Sharpe Ratio Z-Score]],Table2[Sharpe Ratio Z-Score])</f>
        <v>464</v>
      </c>
      <c r="AV671">
        <f>(Table2[[#This Row],[Rank 1Y]]+Table2[[#This Row],[Rank 6M]]+Table2[[#This Row],[Rank Sharpe]])/3</f>
        <v>618.33333333333337</v>
      </c>
    </row>
    <row r="672" spans="1:48" x14ac:dyDescent="0.3">
      <c r="A672" t="s">
        <v>68</v>
      </c>
      <c r="B672" t="s">
        <v>69</v>
      </c>
      <c r="C672" t="s">
        <v>3169</v>
      </c>
      <c r="D672" t="s">
        <v>24</v>
      </c>
      <c r="E672">
        <v>368587.50962473999</v>
      </c>
      <c r="F672">
        <v>1853.95</v>
      </c>
      <c r="G672">
        <v>-24.0833933601401</v>
      </c>
      <c r="H672">
        <f>(Table2[[#This Row],[1Y Return vs Nifty]]-AVERAGE(Table2[1Y Return vs Nifty]))/_xlfn.STDEV.P(Table2[1Y Return vs Nifty])</f>
        <v>-0.81204425403207425</v>
      </c>
      <c r="I672">
        <v>2.93029477015439</v>
      </c>
      <c r="J672">
        <f>(Table2[[#This Row],[1M Return vs Nifty]]-AVERAGE(Table2[1M Return vs Nifty]))/_xlfn.STDEV.P(Table2[1M Return vs Nifty])</f>
        <v>0.35154365744626359</v>
      </c>
      <c r="K672">
        <v>-12.0721328111222</v>
      </c>
      <c r="L672">
        <f>(Table2[[#This Row],[6M Return vs Nifty]]-AVERAGE(Table2[6M Return vs Nifty]))/_xlfn.STDEV.P(Table2[6M Return vs Nifty])</f>
        <v>-0.70809585010043785</v>
      </c>
      <c r="M672">
        <v>-1.6766108697819699</v>
      </c>
      <c r="N672">
        <f>(Table2[[#This Row],[1W Return vs Nifty]]-AVERAGE(Table2[1W Return vs Nifty]))/_xlfn.STDEV.P(Table2[1W Return vs Nifty])</f>
        <v>-0.41021633437391214</v>
      </c>
      <c r="O672">
        <v>1852.68</v>
      </c>
      <c r="P672">
        <v>1819.6417395129499</v>
      </c>
      <c r="Q672">
        <v>1784.6759201679999</v>
      </c>
      <c r="R672">
        <v>45.5072029417571</v>
      </c>
      <c r="S672" s="1">
        <f>(Table2[[#This Row],[Close Price]]-Table2[[#This Row],[20D EMA]])/Table2[[#This Row],[20D EMA]]</f>
        <v>6.8549344733034401E-4</v>
      </c>
      <c r="T672" s="1">
        <f>(Table2[[#This Row],[Close Price]]-Table2[[#This Row],[50D EMA]])/Table2[[#This Row],[50D EMA]]</f>
        <v>1.885440399725781E-2</v>
      </c>
      <c r="U672" s="1">
        <f>(Table2[[#This Row],[Close Price]]-Table2[[#This Row],[200D EMA]])/Table2[[#This Row],[200D EMA]]</f>
        <v>3.8816055648623872E-2</v>
      </c>
      <c r="V672">
        <v>1.13987637250449</v>
      </c>
      <c r="W672">
        <v>1843.1</v>
      </c>
      <c r="X672">
        <v>1884.45</v>
      </c>
      <c r="Y672">
        <v>1843.1</v>
      </c>
      <c r="Z672">
        <v>1884.45</v>
      </c>
      <c r="AA672">
        <v>1756.5</v>
      </c>
      <c r="AB672">
        <v>1942</v>
      </c>
      <c r="AC672" s="1">
        <f>(Table2[[#This Row],[Close Price]]/Table2[[#This Row],[Day Low]])-1</f>
        <v>5.8868211165972184E-3</v>
      </c>
      <c r="AD672" s="1">
        <f>(Table2[[#This Row],[Day High]]/Table2[[#This Row],[Close Price]])-1</f>
        <v>1.6451360608430665E-2</v>
      </c>
      <c r="AE672" s="1">
        <f>(Table2[[#This Row],[Close Price]]/Table2[[#This Row],[Current Week Low]])-1</f>
        <v>5.8868211165972184E-3</v>
      </c>
      <c r="AF672" s="1">
        <f>(Table2[[#This Row],[Current Week High]]/Table2[[#This Row],[Close Price]])-1</f>
        <v>1.6451360608430665E-2</v>
      </c>
      <c r="AG672" s="1">
        <f>(Table2[[#This Row],[Close Price]]/Table2[[#This Row],[Current Month Low]])-1</f>
        <v>5.5479647025334478E-2</v>
      </c>
      <c r="AH672" s="1">
        <f>(Table2[[#This Row],[Current Month High]]/Table2[[#This Row],[Close Price]])-1</f>
        <v>4.7493190215485814E-2</v>
      </c>
      <c r="AI672">
        <v>4.7493190215485797</v>
      </c>
      <c r="AJ672">
        <v>20.0861482656993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-0.01</v>
      </c>
      <c r="AM672" t="s">
        <v>3214</v>
      </c>
      <c r="AN672">
        <v>1.45</v>
      </c>
      <c r="AO672" t="s">
        <v>3215</v>
      </c>
      <c r="AP672">
        <v>-9.5966290224901996E-2</v>
      </c>
      <c r="AQ672">
        <f>(Table2[[#This Row],[Sharpe Ratio]]-AVERAGE(Table2[Sharpe Ratio]))/_xlfn.STDEV.P(Table2[Sharpe Ratio])</f>
        <v>-1.7863210368296152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-3.3651338178897761</v>
      </c>
      <c r="AS672">
        <f>_xlfn.RANK.AVG(Table2[[#This Row],[1Y Return vs Nifty Z-Score]],Table2[1Y Return vs Nifty Z-Score])</f>
        <v>593</v>
      </c>
      <c r="AT672">
        <f>_xlfn.RANK.AVG(Table2[[#This Row],[6M Return vs Nifty Z-Score]],Table2[6M Return vs Nifty Z-Score])</f>
        <v>562</v>
      </c>
      <c r="AU672">
        <f>_xlfn.RANK.AVG(Table2[[#This Row],[Sharpe Ratio Z-Score]],Table2[Sharpe Ratio Z-Score])</f>
        <v>707</v>
      </c>
      <c r="AV672">
        <f>(Table2[[#This Row],[Rank 1Y]]+Table2[[#This Row],[Rank 6M]]+Table2[[#This Row],[Rank Sharpe]])/3</f>
        <v>620.66666666666663</v>
      </c>
    </row>
    <row r="673" spans="1:48" x14ac:dyDescent="0.3">
      <c r="A673" t="s">
        <v>912</v>
      </c>
      <c r="B673" t="s">
        <v>913</v>
      </c>
      <c r="C673" t="s">
        <v>3183</v>
      </c>
      <c r="D673" t="s">
        <v>472</v>
      </c>
      <c r="E673">
        <v>17065.4894652</v>
      </c>
      <c r="F673">
        <v>3441.35</v>
      </c>
      <c r="G673">
        <v>-41.351739960560998</v>
      </c>
      <c r="H673">
        <f>(Table2[[#This Row],[1Y Return vs Nifty]]-AVERAGE(Table2[1Y Return vs Nifty]))/_xlfn.STDEV.P(Table2[1Y Return vs Nifty])</f>
        <v>-1.1018906693143844</v>
      </c>
      <c r="I673">
        <v>1.3181574855662299</v>
      </c>
      <c r="J673">
        <f>(Table2[[#This Row],[1M Return vs Nifty]]-AVERAGE(Table2[1M Return vs Nifty]))/_xlfn.STDEV.P(Table2[1M Return vs Nifty])</f>
        <v>0.2019660362214607</v>
      </c>
      <c r="K673">
        <v>-5.6815700876845296</v>
      </c>
      <c r="L673">
        <f>(Table2[[#This Row],[6M Return vs Nifty]]-AVERAGE(Table2[6M Return vs Nifty]))/_xlfn.STDEV.P(Table2[6M Return vs Nifty])</f>
        <v>-0.50806497972776687</v>
      </c>
      <c r="M673">
        <v>4.15645855352677</v>
      </c>
      <c r="N673">
        <f>(Table2[[#This Row],[1W Return vs Nifty]]-AVERAGE(Table2[1W Return vs Nifty]))/_xlfn.STDEV.P(Table2[1W Return vs Nifty])</f>
        <v>0.73389886455798459</v>
      </c>
      <c r="O673">
        <v>3348.81</v>
      </c>
      <c r="P673">
        <v>3379.8770949039599</v>
      </c>
      <c r="Q673">
        <v>3489.4978817376</v>
      </c>
      <c r="R673">
        <v>75.225102781959393</v>
      </c>
      <c r="S673" s="1">
        <f>(Table2[[#This Row],[Close Price]]-Table2[[#This Row],[20D EMA]])/Table2[[#This Row],[20D EMA]]</f>
        <v>2.7633696746008272E-2</v>
      </c>
      <c r="T673" s="1">
        <f>(Table2[[#This Row],[Close Price]]-Table2[[#This Row],[50D EMA]])/Table2[[#This Row],[50D EMA]]</f>
        <v>1.818791138551349E-2</v>
      </c>
      <c r="U673" s="1">
        <f>(Table2[[#This Row],[Close Price]]-Table2[[#This Row],[200D EMA]])/Table2[[#This Row],[200D EMA]]</f>
        <v>-1.3797939809501983E-2</v>
      </c>
      <c r="V673">
        <v>0.80779746036022904</v>
      </c>
      <c r="W673">
        <v>3390.85</v>
      </c>
      <c r="X673">
        <v>3477</v>
      </c>
      <c r="Y673">
        <v>3390.85</v>
      </c>
      <c r="Z673">
        <v>3477</v>
      </c>
      <c r="AA673">
        <v>3160.4</v>
      </c>
      <c r="AB673">
        <v>3477</v>
      </c>
      <c r="AC673" s="1">
        <f>(Table2[[#This Row],[Close Price]]/Table2[[#This Row],[Day Low]])-1</f>
        <v>1.4893020923957057E-2</v>
      </c>
      <c r="AD673" s="1">
        <f>(Table2[[#This Row],[Day High]]/Table2[[#This Row],[Close Price]])-1</f>
        <v>1.035930666744167E-2</v>
      </c>
      <c r="AE673" s="1">
        <f>(Table2[[#This Row],[Close Price]]/Table2[[#This Row],[Current Week Low]])-1</f>
        <v>1.4893020923957057E-2</v>
      </c>
      <c r="AF673" s="1">
        <f>(Table2[[#This Row],[Current Week High]]/Table2[[#This Row],[Close Price]])-1</f>
        <v>1.035930666744167E-2</v>
      </c>
      <c r="AG673" s="1">
        <f>(Table2[[#This Row],[Close Price]]/Table2[[#This Row],[Current Month Low]])-1</f>
        <v>8.8896975066447226E-2</v>
      </c>
      <c r="AH673" s="1">
        <f>(Table2[[#This Row],[Current Month High]]/Table2[[#This Row],[Close Price]])-1</f>
        <v>1.035930666744167E-2</v>
      </c>
      <c r="AI673">
        <v>15.6363055196361</v>
      </c>
      <c r="AJ673">
        <v>19.659590743928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</v>
      </c>
      <c r="AM673" t="s">
        <v>3214</v>
      </c>
      <c r="AN673">
        <v>4.97</v>
      </c>
      <c r="AO673" t="s">
        <v>3215</v>
      </c>
      <c r="AP673">
        <v>-7.1075494654664007E-2</v>
      </c>
      <c r="AQ673">
        <f>(Table2[[#This Row],[Sharpe Ratio]]-AVERAGE(Table2[Sharpe Ratio]))/_xlfn.STDEV.P(Table2[Sharpe Ratio])</f>
        <v>-1.4991716463602871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679</v>
      </c>
      <c r="AT673">
        <f>_xlfn.RANK.AVG(Table2[[#This Row],[6M Return vs Nifty Z-Score]],Table2[6M Return vs Nifty Z-Score])</f>
        <v>500</v>
      </c>
      <c r="AU673">
        <f>_xlfn.RANK.AVG(Table2[[#This Row],[Sharpe Ratio Z-Score]],Table2[Sharpe Ratio Z-Score])</f>
        <v>683</v>
      </c>
      <c r="AV673">
        <f>(Table2[[#This Row],[Rank 1Y]]+Table2[[#This Row],[Rank 6M]]+Table2[[#This Row],[Rank Sharpe]])/3</f>
        <v>620.66666666666663</v>
      </c>
    </row>
    <row r="674" spans="1:48" x14ac:dyDescent="0.3">
      <c r="A674" t="s">
        <v>1876</v>
      </c>
      <c r="B674" t="s">
        <v>1877</v>
      </c>
      <c r="C674" t="s">
        <v>3171</v>
      </c>
      <c r="D674" t="s">
        <v>233</v>
      </c>
      <c r="E674">
        <v>4041.8982328099901</v>
      </c>
      <c r="F674">
        <v>478.9</v>
      </c>
      <c r="G674">
        <v>-31.878121931165001</v>
      </c>
      <c r="H674">
        <f>(Table2[[#This Row],[1Y Return vs Nifty]]-AVERAGE(Table2[1Y Return vs Nifty]))/_xlfn.STDEV.P(Table2[1Y Return vs Nifty])</f>
        <v>-0.94287751715149204</v>
      </c>
      <c r="I674">
        <v>-2.91840105498768</v>
      </c>
      <c r="J674">
        <f>(Table2[[#This Row],[1M Return vs Nifty]]-AVERAGE(Table2[1M Return vs Nifty]))/_xlfn.STDEV.P(Table2[1M Return vs Nifty])</f>
        <v>-0.19111112583770049</v>
      </c>
      <c r="K674">
        <v>-29.9640707949495</v>
      </c>
      <c r="L674">
        <f>(Table2[[#This Row],[6M Return vs Nifty]]-AVERAGE(Table2[6M Return vs Nifty]))/_xlfn.STDEV.P(Table2[6M Return vs Nifty])</f>
        <v>-1.2681310273521851</v>
      </c>
      <c r="M674">
        <v>-0.53414785612220494</v>
      </c>
      <c r="N674">
        <f>(Table2[[#This Row],[1W Return vs Nifty]]-AVERAGE(Table2[1W Return vs Nifty]))/_xlfn.STDEV.P(Table2[1W Return vs Nifty])</f>
        <v>-0.18613031665526239</v>
      </c>
      <c r="O674">
        <v>521.26</v>
      </c>
      <c r="P674">
        <v>488.03638718176899</v>
      </c>
      <c r="Q674">
        <v>500.67647193582201</v>
      </c>
      <c r="R674">
        <v>39.145845844668997</v>
      </c>
      <c r="S674" s="1">
        <f>(Table2[[#This Row],[Close Price]]-Table2[[#This Row],[20D EMA]])/Table2[[#This Row],[20D EMA]]</f>
        <v>-8.1264628016728721E-2</v>
      </c>
      <c r="T674" s="1">
        <f>(Table2[[#This Row],[Close Price]]-Table2[[#This Row],[50D EMA]])/Table2[[#This Row],[50D EMA]]</f>
        <v>-1.8720708991655913E-2</v>
      </c>
      <c r="U674" s="1">
        <f>(Table2[[#This Row],[Close Price]]-Table2[[#This Row],[200D EMA]])/Table2[[#This Row],[200D EMA]]</f>
        <v>-4.3494098797223678E-2</v>
      </c>
      <c r="V674">
        <v>1.04958164804802</v>
      </c>
      <c r="W674">
        <v>463.95</v>
      </c>
      <c r="X674">
        <v>481.65</v>
      </c>
      <c r="Y674">
        <v>476.55</v>
      </c>
      <c r="Z674">
        <v>484.55</v>
      </c>
      <c r="AA674">
        <v>476.55</v>
      </c>
      <c r="AB674">
        <v>484.55</v>
      </c>
      <c r="AC674" s="1">
        <f>(Table2[[#This Row],[Close Price]]/Table2[[#This Row],[Day Low]])-1</f>
        <v>3.2223299924560855E-2</v>
      </c>
      <c r="AD674" s="1">
        <f>(Table2[[#This Row],[Day High]]/Table2[[#This Row],[Close Price]])-1</f>
        <v>5.7423261641260659E-3</v>
      </c>
      <c r="AE674" s="1">
        <f>(Table2[[#This Row],[Close Price]]/Table2[[#This Row],[Current Week Low]])-1</f>
        <v>4.9312768859510747E-3</v>
      </c>
      <c r="AF674" s="1">
        <f>(Table2[[#This Row],[Current Week High]]/Table2[[#This Row],[Close Price]])-1</f>
        <v>1.1797870119022891E-2</v>
      </c>
      <c r="AG674" s="1">
        <f>(Table2[[#This Row],[Close Price]]/Table2[[#This Row],[Current Month Low]])-1</f>
        <v>4.9312768859510747E-3</v>
      </c>
      <c r="AH674" s="1">
        <f>(Table2[[#This Row],[Current Month High]]/Table2[[#This Row],[Close Price]])-1</f>
        <v>1.1797870119022891E-2</v>
      </c>
      <c r="AI674">
        <v>45.959490499060301</v>
      </c>
      <c r="AJ674">
        <v>7.1364653243847798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3214</v>
      </c>
      <c r="AN674">
        <v>-0.73</v>
      </c>
      <c r="AO674" t="s">
        <v>3214</v>
      </c>
      <c r="AQ674">
        <f>(Table2[[#This Row],[Sharpe Ratio]]-AVERAGE(Table2[Sharpe Ratio]))/_xlfn.STDEV.P(Table2[Sharpe Ratio])</f>
        <v>-0.67921854723973452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641</v>
      </c>
      <c r="AT674">
        <f>_xlfn.RANK.AVG(Table2[[#This Row],[6M Return vs Nifty Z-Score]],Table2[6M Return vs Nifty Z-Score])</f>
        <v>694</v>
      </c>
      <c r="AU674">
        <f>_xlfn.RANK.AVG(Table2[[#This Row],[Sharpe Ratio Z-Score]],Table2[Sharpe Ratio Z-Score])</f>
        <v>527.5</v>
      </c>
      <c r="AV674">
        <f>(Table2[[#This Row],[Rank 1Y]]+Table2[[#This Row],[Rank 6M]]+Table2[[#This Row],[Rank Sharpe]])/3</f>
        <v>620.83333333333337</v>
      </c>
    </row>
    <row r="675" spans="1:48" x14ac:dyDescent="0.3">
      <c r="A675" t="s">
        <v>49</v>
      </c>
      <c r="B675" t="s">
        <v>50</v>
      </c>
      <c r="C675" t="s">
        <v>3169</v>
      </c>
      <c r="D675" t="s">
        <v>51</v>
      </c>
      <c r="E675">
        <v>476422.49651349999</v>
      </c>
      <c r="F675">
        <v>7703</v>
      </c>
      <c r="G675">
        <v>-34.752132790413597</v>
      </c>
      <c r="H675">
        <f>(Table2[[#This Row],[1Y Return vs Nifty]]-AVERAGE(Table2[1Y Return vs Nifty]))/_xlfn.STDEV.P(Table2[1Y Return vs Nifty])</f>
        <v>-0.99111732634175553</v>
      </c>
      <c r="I675">
        <v>6.2093610124285998</v>
      </c>
      <c r="J675">
        <f>(Table2[[#This Row],[1M Return vs Nifty]]-AVERAGE(Table2[1M Return vs Nifty]))/_xlfn.STDEV.P(Table2[1M Return vs Nifty])</f>
        <v>0.65578259109466386</v>
      </c>
      <c r="K675">
        <v>-9.3699155828275291</v>
      </c>
      <c r="L675">
        <f>(Table2[[#This Row],[6M Return vs Nifty]]-AVERAGE(Table2[6M Return vs Nifty]))/_xlfn.STDEV.P(Table2[6M Return vs Nifty])</f>
        <v>-0.62351380505933318</v>
      </c>
      <c r="M675">
        <v>2.22627731456351</v>
      </c>
      <c r="N675">
        <f>(Table2[[#This Row],[1W Return vs Nifty]]-AVERAGE(Table2[1W Return vs Nifty]))/_xlfn.STDEV.P(Table2[1W Return vs Nifty])</f>
        <v>0.35530750348716011</v>
      </c>
      <c r="O675">
        <v>7473.11</v>
      </c>
      <c r="P675">
        <v>7222.9153084639001</v>
      </c>
      <c r="Q675">
        <v>7049.5412987568197</v>
      </c>
      <c r="R675">
        <v>64.846108553567902</v>
      </c>
      <c r="S675" s="1">
        <f>(Table2[[#This Row],[Close Price]]-Table2[[#This Row],[20D EMA]])/Table2[[#This Row],[20D EMA]]</f>
        <v>3.076229307477079E-2</v>
      </c>
      <c r="T675" s="1">
        <f>(Table2[[#This Row],[Close Price]]-Table2[[#This Row],[50D EMA]])/Table2[[#This Row],[50D EMA]]</f>
        <v>6.646688643483481E-2</v>
      </c>
      <c r="U675" s="1">
        <f>(Table2[[#This Row],[Close Price]]-Table2[[#This Row],[200D EMA]])/Table2[[#This Row],[200D EMA]]</f>
        <v>9.2695208602922449E-2</v>
      </c>
      <c r="V675">
        <v>1.3345951576387101</v>
      </c>
      <c r="W675">
        <v>7676.15</v>
      </c>
      <c r="X675">
        <v>7824</v>
      </c>
      <c r="Y675">
        <v>7676.15</v>
      </c>
      <c r="Z675">
        <v>7824</v>
      </c>
      <c r="AA675">
        <v>7193</v>
      </c>
      <c r="AB675">
        <v>7824</v>
      </c>
      <c r="AC675" s="1">
        <f>(Table2[[#This Row],[Close Price]]/Table2[[#This Row],[Day Low]])-1</f>
        <v>3.4978472281026463E-3</v>
      </c>
      <c r="AD675" s="1">
        <f>(Table2[[#This Row],[Day High]]/Table2[[#This Row],[Close Price]])-1</f>
        <v>1.5708165649746864E-2</v>
      </c>
      <c r="AE675" s="1">
        <f>(Table2[[#This Row],[Close Price]]/Table2[[#This Row],[Current Week Low]])-1</f>
        <v>3.4978472281026463E-3</v>
      </c>
      <c r="AF675" s="1">
        <f>(Table2[[#This Row],[Current Week High]]/Table2[[#This Row],[Close Price]])-1</f>
        <v>1.5708165649746864E-2</v>
      </c>
      <c r="AG675" s="1">
        <f>(Table2[[#This Row],[Close Price]]/Table2[[#This Row],[Current Month Low]])-1</f>
        <v>7.0902266092033983E-2</v>
      </c>
      <c r="AH675" s="1">
        <f>(Table2[[#This Row],[Current Month High]]/Table2[[#This Row],[Close Price]])-1</f>
        <v>1.5708165649746864E-2</v>
      </c>
      <c r="AI675">
        <v>6.34817603531092</v>
      </c>
      <c r="AJ675">
        <v>24.4868935647564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7.0000000000000007E-2</v>
      </c>
      <c r="AM675" t="s">
        <v>3215</v>
      </c>
      <c r="AN675">
        <v>3.7</v>
      </c>
      <c r="AO675" t="s">
        <v>3215</v>
      </c>
      <c r="AP675">
        <v>-6.0631158227627997E-2</v>
      </c>
      <c r="AQ675">
        <f>(Table2[[#This Row],[Sharpe Ratio]]-AVERAGE(Table2[Sharpe Ratio]))/_xlfn.STDEV.P(Table2[Sharpe Ratio])</f>
        <v>-1.3786819323848121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-1.9822229692040771</v>
      </c>
      <c r="AS675">
        <f>_xlfn.RANK.AVG(Table2[[#This Row],[1Y Return vs Nifty Z-Score]],Table2[1Y Return vs Nifty Z-Score])</f>
        <v>658</v>
      </c>
      <c r="AT675">
        <f>_xlfn.RANK.AVG(Table2[[#This Row],[6M Return vs Nifty Z-Score]],Table2[6M Return vs Nifty Z-Score])</f>
        <v>533</v>
      </c>
      <c r="AU675">
        <f>_xlfn.RANK.AVG(Table2[[#This Row],[Sharpe Ratio Z-Score]],Table2[Sharpe Ratio Z-Score])</f>
        <v>672</v>
      </c>
      <c r="AV675">
        <f>(Table2[[#This Row],[Rank 1Y]]+Table2[[#This Row],[Rank 6M]]+Table2[[#This Row],[Rank Sharpe]])/3</f>
        <v>621</v>
      </c>
    </row>
    <row r="676" spans="1:48" x14ac:dyDescent="0.3">
      <c r="A676" t="s">
        <v>875</v>
      </c>
      <c r="B676" t="s">
        <v>876</v>
      </c>
      <c r="C676" t="s">
        <v>613</v>
      </c>
      <c r="D676" t="s">
        <v>613</v>
      </c>
      <c r="E676">
        <v>18447.930930779999</v>
      </c>
      <c r="F676">
        <v>36.659999999999997</v>
      </c>
      <c r="G676">
        <v>-33.015075560983398</v>
      </c>
      <c r="H676">
        <f>(Table2[[#This Row],[1Y Return vs Nifty]]-AVERAGE(Table2[1Y Return vs Nifty]))/_xlfn.STDEV.P(Table2[1Y Return vs Nifty])</f>
        <v>-0.96196110063348217</v>
      </c>
      <c r="I676">
        <v>-6.4169743427595902</v>
      </c>
      <c r="J676">
        <f>(Table2[[#This Row],[1M Return vs Nifty]]-AVERAGE(Table2[1M Return vs Nifty]))/_xlfn.STDEV.P(Table2[1M Return vs Nifty])</f>
        <v>-0.5157164029864425</v>
      </c>
      <c r="K676">
        <v>-21.964424337777501</v>
      </c>
      <c r="L676">
        <f>(Table2[[#This Row],[6M Return vs Nifty]]-AVERAGE(Table2[6M Return vs Nifty]))/_xlfn.STDEV.P(Table2[6M Return vs Nifty])</f>
        <v>-1.0177342606272375</v>
      </c>
      <c r="M676">
        <v>-1.0242625421637299</v>
      </c>
      <c r="N676">
        <f>(Table2[[#This Row],[1W Return vs Nifty]]-AVERAGE(Table2[1W Return vs Nifty]))/_xlfn.STDEV.P(Table2[1W Return vs Nifty])</f>
        <v>-0.28226283640191852</v>
      </c>
      <c r="O676">
        <v>36.43</v>
      </c>
      <c r="P676">
        <v>37.008750153786998</v>
      </c>
      <c r="Q676">
        <v>37.966935990599801</v>
      </c>
      <c r="R676">
        <v>59.008641685672998</v>
      </c>
      <c r="S676" s="1">
        <f>(Table2[[#This Row],[Close Price]]-Table2[[#This Row],[20D EMA]])/Table2[[#This Row],[20D EMA]]</f>
        <v>6.3134779028272544E-3</v>
      </c>
      <c r="T676" s="1">
        <f>(Table2[[#This Row],[Close Price]]-Table2[[#This Row],[50D EMA]])/Table2[[#This Row],[50D EMA]]</f>
        <v>-9.4234512740310715E-3</v>
      </c>
      <c r="U676" s="1">
        <f>(Table2[[#This Row],[Close Price]]-Table2[[#This Row],[200D EMA]])/Table2[[#This Row],[200D EMA]]</f>
        <v>-3.4423004029700666E-2</v>
      </c>
      <c r="V676">
        <v>0.56921032162722696</v>
      </c>
      <c r="W676">
        <v>35.479999999999997</v>
      </c>
      <c r="X676">
        <v>37.35</v>
      </c>
      <c r="Y676">
        <v>35.479999999999997</v>
      </c>
      <c r="Z676">
        <v>37.35</v>
      </c>
      <c r="AA676">
        <v>35.479999999999997</v>
      </c>
      <c r="AB676">
        <v>38.04</v>
      </c>
      <c r="AC676" s="1">
        <f>(Table2[[#This Row],[Close Price]]/Table2[[#This Row],[Day Low]])-1</f>
        <v>3.3258173618940345E-2</v>
      </c>
      <c r="AD676" s="1">
        <f>(Table2[[#This Row],[Day High]]/Table2[[#This Row],[Close Price]])-1</f>
        <v>1.882160392798693E-2</v>
      </c>
      <c r="AE676" s="1">
        <f>(Table2[[#This Row],[Close Price]]/Table2[[#This Row],[Current Week Low]])-1</f>
        <v>3.3258173618940345E-2</v>
      </c>
      <c r="AF676" s="1">
        <f>(Table2[[#This Row],[Current Week High]]/Table2[[#This Row],[Close Price]])-1</f>
        <v>1.882160392798693E-2</v>
      </c>
      <c r="AG676" s="1">
        <f>(Table2[[#This Row],[Close Price]]/Table2[[#This Row],[Current Month Low]])-1</f>
        <v>3.3258173618940345E-2</v>
      </c>
      <c r="AH676" s="1">
        <f>(Table2[[#This Row],[Current Month High]]/Table2[[#This Row],[Close Price]])-1</f>
        <v>3.7643207855973859E-2</v>
      </c>
      <c r="AI676">
        <v>44.298963447899602</v>
      </c>
      <c r="AJ676">
        <v>13.148148148148101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3214</v>
      </c>
      <c r="AN676">
        <v>0.41</v>
      </c>
      <c r="AO676" t="s">
        <v>3215</v>
      </c>
      <c r="AP676">
        <v>-4.8639752113090002E-3</v>
      </c>
      <c r="AQ676">
        <f>(Table2[[#This Row],[Sharpe Ratio]]-AVERAGE(Table2[Sharpe Ratio]))/_xlfn.STDEV.P(Table2[Sharpe Ratio])</f>
        <v>-0.7353311577524867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646</v>
      </c>
      <c r="AT676">
        <f>_xlfn.RANK.AVG(Table2[[#This Row],[6M Return vs Nifty Z-Score]],Table2[6M Return vs Nifty Z-Score])</f>
        <v>651</v>
      </c>
      <c r="AU676">
        <f>_xlfn.RANK.AVG(Table2[[#This Row],[Sharpe Ratio Z-Score]],Table2[Sharpe Ratio Z-Score])</f>
        <v>566</v>
      </c>
      <c r="AV676">
        <f>(Table2[[#This Row],[Rank 1Y]]+Table2[[#This Row],[Rank 6M]]+Table2[[#This Row],[Rank Sharpe]])/3</f>
        <v>621</v>
      </c>
    </row>
    <row r="677" spans="1:48" x14ac:dyDescent="0.3">
      <c r="A677" t="s">
        <v>1559</v>
      </c>
      <c r="B677" t="s">
        <v>1560</v>
      </c>
      <c r="C677" t="s">
        <v>3181</v>
      </c>
      <c r="D677" t="s">
        <v>261</v>
      </c>
      <c r="E677">
        <v>6430.2317487199998</v>
      </c>
      <c r="F677">
        <v>1430.3</v>
      </c>
      <c r="G677">
        <v>-54.500244905667998</v>
      </c>
      <c r="H677">
        <f>(Table2[[#This Row],[1Y Return vs Nifty]]-AVERAGE(Table2[1Y Return vs Nifty]))/_xlfn.STDEV.P(Table2[1Y Return vs Nifty])</f>
        <v>-1.3225862062320939</v>
      </c>
      <c r="I677">
        <v>0.180597270857</v>
      </c>
      <c r="J677">
        <f>(Table2[[#This Row],[1M Return vs Nifty]]-AVERAGE(Table2[1M Return vs Nifty]))/_xlfn.STDEV.P(Table2[1M Return vs Nifty])</f>
        <v>9.6420712915046183E-2</v>
      </c>
      <c r="K677">
        <v>-5.1350685323180096</v>
      </c>
      <c r="L677">
        <f>(Table2[[#This Row],[6M Return vs Nifty]]-AVERAGE(Table2[6M Return vs Nifty]))/_xlfn.STDEV.P(Table2[6M Return vs Nifty])</f>
        <v>-0.49095894595408085</v>
      </c>
      <c r="M677">
        <v>-1.5290043927743999</v>
      </c>
      <c r="N677">
        <f>(Table2[[#This Row],[1W Return vs Nifty]]-AVERAGE(Table2[1W Return vs Nifty]))/_xlfn.STDEV.P(Table2[1W Return vs Nifty])</f>
        <v>-0.38126437074215441</v>
      </c>
      <c r="O677">
        <v>1430.77</v>
      </c>
      <c r="P677">
        <v>1402.13630179027</v>
      </c>
      <c r="Q677">
        <v>1417.4256406893001</v>
      </c>
      <c r="R677">
        <v>47.509128291104801</v>
      </c>
      <c r="S677" s="1">
        <f>(Table2[[#This Row],[Close Price]]-Table2[[#This Row],[20D EMA]])/Table2[[#This Row],[20D EMA]]</f>
        <v>-3.2849444704601531E-4</v>
      </c>
      <c r="T677" s="1">
        <f>(Table2[[#This Row],[Close Price]]-Table2[[#This Row],[50D EMA]])/Table2[[#This Row],[50D EMA]]</f>
        <v>2.0086277042945213E-2</v>
      </c>
      <c r="U677" s="1">
        <f>(Table2[[#This Row],[Close Price]]-Table2[[#This Row],[200D EMA]])/Table2[[#This Row],[200D EMA]]</f>
        <v>9.0829169030969738E-3</v>
      </c>
      <c r="V677">
        <v>0.51154380597165405</v>
      </c>
      <c r="W677">
        <v>1429.6</v>
      </c>
      <c r="X677">
        <v>1437.95</v>
      </c>
      <c r="Y677">
        <v>1414.8</v>
      </c>
      <c r="Z677">
        <v>1438</v>
      </c>
      <c r="AA677">
        <v>1414.8</v>
      </c>
      <c r="AB677">
        <v>1438</v>
      </c>
      <c r="AC677" s="1">
        <f>(Table2[[#This Row],[Close Price]]/Table2[[#This Row],[Day Low]])-1</f>
        <v>4.8964745383317521E-4</v>
      </c>
      <c r="AD677" s="1">
        <f>(Table2[[#This Row],[Day High]]/Table2[[#This Row],[Close Price]])-1</f>
        <v>5.3485282807803625E-3</v>
      </c>
      <c r="AE677" s="1">
        <f>(Table2[[#This Row],[Close Price]]/Table2[[#This Row],[Current Week Low]])-1</f>
        <v>1.0955612100650214E-2</v>
      </c>
      <c r="AF677" s="1">
        <f>(Table2[[#This Row],[Current Week High]]/Table2[[#This Row],[Close Price]])-1</f>
        <v>5.3834859819619219E-3</v>
      </c>
      <c r="AG677" s="1">
        <f>(Table2[[#This Row],[Close Price]]/Table2[[#This Row],[Current Month Low]])-1</f>
        <v>1.0955612100650214E-2</v>
      </c>
      <c r="AH677" s="1">
        <f>(Table2[[#This Row],[Current Month High]]/Table2[[#This Row],[Close Price]])-1</f>
        <v>5.3834859819619219E-3</v>
      </c>
      <c r="AI677">
        <v>32.168076627281003</v>
      </c>
      <c r="AJ677">
        <v>25.124661009535401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-0.03</v>
      </c>
      <c r="AM677" t="s">
        <v>3214</v>
      </c>
      <c r="AN677">
        <v>1.41</v>
      </c>
      <c r="AO677" t="s">
        <v>3215</v>
      </c>
      <c r="AP677">
        <v>-5.3325175068461003E-2</v>
      </c>
      <c r="AQ677">
        <f>(Table2[[#This Row],[Sharpe Ratio]]-AVERAGE(Table2[Sharpe Ratio]))/_xlfn.STDEV.P(Table2[Sharpe Ratio])</f>
        <v>-1.2943974182553217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714</v>
      </c>
      <c r="AT677">
        <f>_xlfn.RANK.AVG(Table2[[#This Row],[6M Return vs Nifty Z-Score]],Table2[6M Return vs Nifty Z-Score])</f>
        <v>491</v>
      </c>
      <c r="AU677">
        <f>_xlfn.RANK.AVG(Table2[[#This Row],[Sharpe Ratio Z-Score]],Table2[Sharpe Ratio Z-Score])</f>
        <v>661</v>
      </c>
      <c r="AV677">
        <f>(Table2[[#This Row],[Rank 1Y]]+Table2[[#This Row],[Rank 6M]]+Table2[[#This Row],[Rank Sharpe]])/3</f>
        <v>622</v>
      </c>
    </row>
    <row r="678" spans="1:48" x14ac:dyDescent="0.3">
      <c r="A678" t="s">
        <v>1511</v>
      </c>
      <c r="B678" t="s">
        <v>1512</v>
      </c>
      <c r="C678" t="s">
        <v>3178</v>
      </c>
      <c r="D678" t="s">
        <v>92</v>
      </c>
      <c r="E678">
        <v>6950.8564454399902</v>
      </c>
      <c r="F678">
        <v>1459.2</v>
      </c>
      <c r="G678">
        <v>-35.358496371456198</v>
      </c>
      <c r="H678">
        <f>(Table2[[#This Row],[1Y Return vs Nifty]]-AVERAGE(Table2[1Y Return vs Nifty]))/_xlfn.STDEV.P(Table2[1Y Return vs Nifty])</f>
        <v>-1.0012950413476993</v>
      </c>
      <c r="I678">
        <v>-0.79904260698212104</v>
      </c>
      <c r="J678">
        <f>(Table2[[#This Row],[1M Return vs Nifty]]-AVERAGE(Table2[1M Return vs Nifty]))/_xlfn.STDEV.P(Table2[1M Return vs Nifty])</f>
        <v>5.5275836605077821E-3</v>
      </c>
      <c r="K678">
        <v>-4.4948520602852504</v>
      </c>
      <c r="L678">
        <f>(Table2[[#This Row],[6M Return vs Nifty]]-AVERAGE(Table2[6M Return vs Nifty]))/_xlfn.STDEV.P(Table2[6M Return vs Nifty])</f>
        <v>-0.47091954353057341</v>
      </c>
      <c r="M678">
        <v>-0.74737521305268095</v>
      </c>
      <c r="N678">
        <f>(Table2[[#This Row],[1W Return vs Nifty]]-AVERAGE(Table2[1W Return vs Nifty]))/_xlfn.STDEV.P(Table2[1W Return vs Nifty])</f>
        <v>-0.22795335049699789</v>
      </c>
      <c r="O678">
        <v>1426.77</v>
      </c>
      <c r="P678">
        <v>1464.91651961298</v>
      </c>
      <c r="Q678">
        <v>1432.76854521727</v>
      </c>
      <c r="R678">
        <v>40.907952304656199</v>
      </c>
      <c r="S678" s="1">
        <f>(Table2[[#This Row],[Close Price]]-Table2[[#This Row],[20D EMA]])/Table2[[#This Row],[20D EMA]]</f>
        <v>2.2729662103913081E-2</v>
      </c>
      <c r="T678" s="1">
        <f>(Table2[[#This Row],[Close Price]]-Table2[[#This Row],[50D EMA]])/Table2[[#This Row],[50D EMA]]</f>
        <v>-3.9022835338700383E-3</v>
      </c>
      <c r="U678" s="1">
        <f>(Table2[[#This Row],[Close Price]]-Table2[[#This Row],[200D EMA]])/Table2[[#This Row],[200D EMA]]</f>
        <v>1.8447818994185055E-2</v>
      </c>
      <c r="V678">
        <v>0.41697163399513298</v>
      </c>
      <c r="W678">
        <v>1465.2</v>
      </c>
      <c r="X678">
        <v>1505</v>
      </c>
      <c r="Y678">
        <v>1453.85</v>
      </c>
      <c r="Z678">
        <v>1491.5</v>
      </c>
      <c r="AA678">
        <v>1453.85</v>
      </c>
      <c r="AB678">
        <v>1491.5</v>
      </c>
      <c r="AC678" s="1">
        <f>(Table2[[#This Row],[Close Price]]/Table2[[#This Row],[Day Low]])-1</f>
        <v>-4.0950040950040734E-3</v>
      </c>
      <c r="AD678" s="1">
        <f>(Table2[[#This Row],[Day High]]/Table2[[#This Row],[Close Price]])-1</f>
        <v>3.1387061403508776E-2</v>
      </c>
      <c r="AE678" s="1">
        <f>(Table2[[#This Row],[Close Price]]/Table2[[#This Row],[Current Week Low]])-1</f>
        <v>3.6798844447503143E-3</v>
      </c>
      <c r="AF678" s="1">
        <f>(Table2[[#This Row],[Current Week High]]/Table2[[#This Row],[Close Price]])-1</f>
        <v>2.2135416666666741E-2</v>
      </c>
      <c r="AG678" s="1">
        <f>(Table2[[#This Row],[Close Price]]/Table2[[#This Row],[Current Month Low]])-1</f>
        <v>3.6798844447503143E-3</v>
      </c>
      <c r="AH678" s="1">
        <f>(Table2[[#This Row],[Current Month High]]/Table2[[#This Row],[Close Price]])-1</f>
        <v>2.2135416666666741E-2</v>
      </c>
      <c r="AI678">
        <v>8.8267543859649091</v>
      </c>
      <c r="AJ678">
        <v>16.735999999999901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-0.11</v>
      </c>
      <c r="AM678" t="s">
        <v>3214</v>
      </c>
      <c r="AN678">
        <v>-2.6</v>
      </c>
      <c r="AO678" t="s">
        <v>3214</v>
      </c>
      <c r="AP678">
        <v>-0.13478959350172601</v>
      </c>
      <c r="AQ678">
        <f>(Table2[[#This Row],[Sharpe Ratio]]-AVERAGE(Table2[Sharpe Ratio]))/_xlfn.STDEV.P(Table2[Sharpe Ratio])</f>
        <v>-2.2342009706182999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664</v>
      </c>
      <c r="AT678">
        <f>_xlfn.RANK.AVG(Table2[[#This Row],[6M Return vs Nifty Z-Score]],Table2[6M Return vs Nifty Z-Score])</f>
        <v>481</v>
      </c>
      <c r="AU678">
        <f>_xlfn.RANK.AVG(Table2[[#This Row],[Sharpe Ratio Z-Score]],Table2[Sharpe Ratio Z-Score])</f>
        <v>726</v>
      </c>
      <c r="AV678">
        <f>(Table2[[#This Row],[Rank 1Y]]+Table2[[#This Row],[Rank 6M]]+Table2[[#This Row],[Rank Sharpe]])/3</f>
        <v>623.66666666666663</v>
      </c>
    </row>
    <row r="679" spans="1:48" x14ac:dyDescent="0.3">
      <c r="A679" t="s">
        <v>341</v>
      </c>
      <c r="B679" t="s">
        <v>342</v>
      </c>
      <c r="C679" t="s">
        <v>3183</v>
      </c>
      <c r="D679" t="s">
        <v>161</v>
      </c>
      <c r="E679">
        <v>74042.474912624995</v>
      </c>
      <c r="F679">
        <v>2497.85</v>
      </c>
      <c r="G679">
        <v>-20.6863370113679</v>
      </c>
      <c r="H679">
        <f>(Table2[[#This Row],[1Y Return vs Nifty]]-AVERAGE(Table2[1Y Return vs Nifty]))/_xlfn.STDEV.P(Table2[1Y Return vs Nifty])</f>
        <v>-0.75502521057717653</v>
      </c>
      <c r="I679">
        <v>-5.7071648079683897</v>
      </c>
      <c r="J679">
        <f>(Table2[[#This Row],[1M Return vs Nifty]]-AVERAGE(Table2[1M Return vs Nifty]))/_xlfn.STDEV.P(Table2[1M Return vs Nifty])</f>
        <v>-0.44985872278033356</v>
      </c>
      <c r="K679">
        <v>-20.142603267879899</v>
      </c>
      <c r="L679">
        <f>(Table2[[#This Row],[6M Return vs Nifty]]-AVERAGE(Table2[6M Return vs Nifty]))/_xlfn.STDEV.P(Table2[6M Return vs Nifty])</f>
        <v>-0.96070947735762657</v>
      </c>
      <c r="M679">
        <v>1.5845846011777101</v>
      </c>
      <c r="N679">
        <f>(Table2[[#This Row],[1W Return vs Nifty]]-AVERAGE(Table2[1W Return vs Nifty]))/_xlfn.STDEV.P(Table2[1W Return vs Nifty])</f>
        <v>0.22944402867665573</v>
      </c>
      <c r="O679">
        <v>2471.4</v>
      </c>
      <c r="P679">
        <v>2476.3811208020202</v>
      </c>
      <c r="Q679">
        <v>2431.0991374423002</v>
      </c>
      <c r="R679">
        <v>63.203001416979397</v>
      </c>
      <c r="S679" s="1">
        <f>(Table2[[#This Row],[Close Price]]-Table2[[#This Row],[20D EMA]])/Table2[[#This Row],[20D EMA]]</f>
        <v>1.070243586631052E-2</v>
      </c>
      <c r="T679" s="1">
        <f>(Table2[[#This Row],[Close Price]]-Table2[[#This Row],[50D EMA]])/Table2[[#This Row],[50D EMA]]</f>
        <v>8.6694568205344137E-3</v>
      </c>
      <c r="U679" s="1">
        <f>(Table2[[#This Row],[Close Price]]-Table2[[#This Row],[200D EMA]])/Table2[[#This Row],[200D EMA]]</f>
        <v>2.7457071383739082E-2</v>
      </c>
      <c r="V679">
        <v>1.4409430835474799</v>
      </c>
      <c r="W679">
        <v>2470.1</v>
      </c>
      <c r="X679">
        <v>2519.9499999999998</v>
      </c>
      <c r="Y679">
        <v>2470.1</v>
      </c>
      <c r="Z679">
        <v>2519.9499999999998</v>
      </c>
      <c r="AA679">
        <v>2360.3000000000002</v>
      </c>
      <c r="AB679">
        <v>2649</v>
      </c>
      <c r="AC679" s="1">
        <f>(Table2[[#This Row],[Close Price]]/Table2[[#This Row],[Day Low]])-1</f>
        <v>1.1234362981255908E-2</v>
      </c>
      <c r="AD679" s="1">
        <f>(Table2[[#This Row],[Day High]]/Table2[[#This Row],[Close Price]])-1</f>
        <v>8.8476089436915206E-3</v>
      </c>
      <c r="AE679" s="1">
        <f>(Table2[[#This Row],[Close Price]]/Table2[[#This Row],[Current Week Low]])-1</f>
        <v>1.1234362981255908E-2</v>
      </c>
      <c r="AF679" s="1">
        <f>(Table2[[#This Row],[Current Week High]]/Table2[[#This Row],[Close Price]])-1</f>
        <v>8.8476089436915206E-3</v>
      </c>
      <c r="AG679" s="1">
        <f>(Table2[[#This Row],[Close Price]]/Table2[[#This Row],[Current Month Low]])-1</f>
        <v>5.8276490276659709E-2</v>
      </c>
      <c r="AH679" s="1">
        <f>(Table2[[#This Row],[Current Month High]]/Table2[[#This Row],[Close Price]])-1</f>
        <v>6.0512040354705032E-2</v>
      </c>
      <c r="AI679">
        <v>7.8507516464159099</v>
      </c>
      <c r="AJ679">
        <v>19.959178772961899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</v>
      </c>
      <c r="AM679" t="s">
        <v>3216</v>
      </c>
      <c r="AN679">
        <v>0.39</v>
      </c>
      <c r="AO679" t="s">
        <v>3215</v>
      </c>
      <c r="AP679">
        <v>-5.6081439148263003E-2</v>
      </c>
      <c r="AQ679">
        <f>(Table2[[#This Row],[Sharpe Ratio]]-AVERAGE(Table2[Sharpe Ratio]))/_xlfn.STDEV.P(Table2[Sharpe Ratio])</f>
        <v>-1.3261946964200262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572</v>
      </c>
      <c r="AT679">
        <f>_xlfn.RANK.AVG(Table2[[#This Row],[6M Return vs Nifty Z-Score]],Table2[6M Return vs Nifty Z-Score])</f>
        <v>638</v>
      </c>
      <c r="AU679">
        <f>_xlfn.RANK.AVG(Table2[[#This Row],[Sharpe Ratio Z-Score]],Table2[Sharpe Ratio Z-Score])</f>
        <v>664</v>
      </c>
      <c r="AV679">
        <f>(Table2[[#This Row],[Rank 1Y]]+Table2[[#This Row],[Rank 6M]]+Table2[[#This Row],[Rank Sharpe]])/3</f>
        <v>624.66666666666663</v>
      </c>
    </row>
    <row r="680" spans="1:48" x14ac:dyDescent="0.3">
      <c r="A680" t="s">
        <v>1438</v>
      </c>
      <c r="B680" t="s">
        <v>1439</v>
      </c>
      <c r="C680" t="s">
        <v>3186</v>
      </c>
      <c r="D680" t="s">
        <v>610</v>
      </c>
      <c r="E680">
        <v>7637.4745128000004</v>
      </c>
      <c r="F680">
        <v>44.55</v>
      </c>
      <c r="G680">
        <v>-34.372359414122002</v>
      </c>
      <c r="H680">
        <f>(Table2[[#This Row],[1Y Return vs Nifty]]-AVERAGE(Table2[1Y Return vs Nifty]))/_xlfn.STDEV.P(Table2[1Y Return vs Nifty])</f>
        <v>-0.98474289141264104</v>
      </c>
      <c r="I680">
        <v>-16.569489682330602</v>
      </c>
      <c r="J680">
        <f>(Table2[[#This Row],[1M Return vs Nifty]]-AVERAGE(Table2[1M Return vs Nifty]))/_xlfn.STDEV.P(Table2[1M Return vs Nifty])</f>
        <v>-1.4576889685110312</v>
      </c>
      <c r="K680">
        <v>-24.125831656021202</v>
      </c>
      <c r="L680">
        <f>(Table2[[#This Row],[6M Return vs Nifty]]-AVERAGE(Table2[6M Return vs Nifty]))/_xlfn.STDEV.P(Table2[6M Return vs Nifty])</f>
        <v>-1.085388425965838</v>
      </c>
      <c r="M680">
        <v>-3.0833506816941898</v>
      </c>
      <c r="N680">
        <f>(Table2[[#This Row],[1W Return vs Nifty]]-AVERAGE(Table2[1W Return vs Nifty]))/_xlfn.STDEV.P(Table2[1W Return vs Nifty])</f>
        <v>-0.68613837180414972</v>
      </c>
      <c r="O680">
        <v>46.55</v>
      </c>
      <c r="P680">
        <v>46.599385583802203</v>
      </c>
      <c r="Q680">
        <v>46.664778517201597</v>
      </c>
      <c r="R680">
        <v>33.049971534567199</v>
      </c>
      <c r="S680" s="1">
        <f>(Table2[[#This Row],[Close Price]]-Table2[[#This Row],[20D EMA]])/Table2[[#This Row],[20D EMA]]</f>
        <v>-4.2964554242749732E-2</v>
      </c>
      <c r="T680" s="1">
        <f>(Table2[[#This Row],[Close Price]]-Table2[[#This Row],[50D EMA]])/Table2[[#This Row],[50D EMA]]</f>
        <v>-4.3978811268158988E-2</v>
      </c>
      <c r="U680" s="1">
        <f>(Table2[[#This Row],[Close Price]]-Table2[[#This Row],[200D EMA]])/Table2[[#This Row],[200D EMA]]</f>
        <v>-4.5318516114290552E-2</v>
      </c>
      <c r="V680">
        <v>0.53981597887551103</v>
      </c>
      <c r="W680">
        <v>44.25</v>
      </c>
      <c r="X680">
        <v>45.1</v>
      </c>
      <c r="Y680">
        <v>44.25</v>
      </c>
      <c r="Z680">
        <v>45.1</v>
      </c>
      <c r="AA680">
        <v>44.25</v>
      </c>
      <c r="AB680">
        <v>51.7</v>
      </c>
      <c r="AC680" s="1">
        <f>(Table2[[#This Row],[Close Price]]/Table2[[#This Row],[Day Low]])-1</f>
        <v>6.7796610169490457E-3</v>
      </c>
      <c r="AD680" s="1">
        <f>(Table2[[#This Row],[Day High]]/Table2[[#This Row],[Close Price]])-1</f>
        <v>1.2345679012345734E-2</v>
      </c>
      <c r="AE680" s="1">
        <f>(Table2[[#This Row],[Close Price]]/Table2[[#This Row],[Current Week Low]])-1</f>
        <v>6.7796610169490457E-3</v>
      </c>
      <c r="AF680" s="1">
        <f>(Table2[[#This Row],[Current Week High]]/Table2[[#This Row],[Close Price]])-1</f>
        <v>1.2345679012345734E-2</v>
      </c>
      <c r="AG680" s="1">
        <f>(Table2[[#This Row],[Close Price]]/Table2[[#This Row],[Current Month Low]])-1</f>
        <v>6.7796610169490457E-3</v>
      </c>
      <c r="AH680" s="1">
        <f>(Table2[[#This Row],[Current Month High]]/Table2[[#This Row],[Close Price]])-1</f>
        <v>0.16049382716049387</v>
      </c>
      <c r="AI680">
        <v>54.2087542087542</v>
      </c>
      <c r="AJ680">
        <v>15.2652005174644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-0.02</v>
      </c>
      <c r="AM680" t="s">
        <v>3214</v>
      </c>
      <c r="AN680">
        <v>-6.72</v>
      </c>
      <c r="AO680" t="s">
        <v>3214</v>
      </c>
      <c r="AP680">
        <v>-7.2687497857799996E-4</v>
      </c>
      <c r="AQ680">
        <f>(Table2[[#This Row],[Sharpe Ratio]]-AVERAGE(Table2[Sharpe Ratio]))/_xlfn.STDEV.P(Table2[Sharpe Ratio])</f>
        <v>-0.68760404486101778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655</v>
      </c>
      <c r="AT680">
        <f>_xlfn.RANK.AVG(Table2[[#This Row],[6M Return vs Nifty Z-Score]],Table2[6M Return vs Nifty Z-Score])</f>
        <v>664</v>
      </c>
      <c r="AU680">
        <f>_xlfn.RANK.AVG(Table2[[#This Row],[Sharpe Ratio Z-Score]],Table2[Sharpe Ratio Z-Score])</f>
        <v>555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1794</v>
      </c>
      <c r="B681" t="s">
        <v>1795</v>
      </c>
      <c r="C681" t="s">
        <v>3180</v>
      </c>
      <c r="D681" t="s">
        <v>428</v>
      </c>
      <c r="E681">
        <v>4563.2471541879904</v>
      </c>
      <c r="F681">
        <v>91.33</v>
      </c>
      <c r="G681">
        <v>-28.175106063940799</v>
      </c>
      <c r="H681">
        <f>(Table2[[#This Row],[1Y Return vs Nifty]]-AVERAGE(Table2[1Y Return vs Nifty]))/_xlfn.STDEV.P(Table2[1Y Return vs Nifty])</f>
        <v>-0.880722992477874</v>
      </c>
      <c r="I681">
        <v>-10.628242158092201</v>
      </c>
      <c r="J681">
        <f>(Table2[[#This Row],[1M Return vs Nifty]]-AVERAGE(Table2[1M Return vs Nifty]))/_xlfn.STDEV.P(Table2[1M Return vs Nifty])</f>
        <v>-0.90644703627673484</v>
      </c>
      <c r="K681">
        <v>-28.829924287723401</v>
      </c>
      <c r="L681">
        <f>(Table2[[#This Row],[6M Return vs Nifty]]-AVERAGE(Table2[6M Return vs Nifty]))/_xlfn.STDEV.P(Table2[6M Return vs Nifty])</f>
        <v>-1.2326311312102498</v>
      </c>
      <c r="M681">
        <v>-1.9246059770255199</v>
      </c>
      <c r="N681">
        <f>(Table2[[#This Row],[1W Return vs Nifty]]-AVERAGE(Table2[1W Return vs Nifty]))/_xlfn.STDEV.P(Table2[1W Return vs Nifty])</f>
        <v>-0.45885881586475397</v>
      </c>
      <c r="O681">
        <v>103.42</v>
      </c>
      <c r="P681">
        <v>98.987022220812605</v>
      </c>
      <c r="Q681">
        <v>100.162081575725</v>
      </c>
      <c r="R681">
        <v>12.981482962512599</v>
      </c>
      <c r="S681" s="1">
        <f>(Table2[[#This Row],[Close Price]]-Table2[[#This Row],[20D EMA]])/Table2[[#This Row],[20D EMA]]</f>
        <v>-0.11690195320054152</v>
      </c>
      <c r="T681" s="1">
        <f>(Table2[[#This Row],[Close Price]]-Table2[[#This Row],[50D EMA]])/Table2[[#This Row],[50D EMA]]</f>
        <v>-7.7353799003387666E-2</v>
      </c>
      <c r="U681" s="1">
        <f>(Table2[[#This Row],[Close Price]]-Table2[[#This Row],[200D EMA]])/Table2[[#This Row],[200D EMA]]</f>
        <v>-8.8177895634564338E-2</v>
      </c>
      <c r="V681">
        <v>0.71480376889451303</v>
      </c>
      <c r="W681">
        <v>91.25</v>
      </c>
      <c r="X681">
        <v>93</v>
      </c>
      <c r="Y681">
        <v>91.06</v>
      </c>
      <c r="Z681">
        <v>92.99</v>
      </c>
      <c r="AA681">
        <v>91.06</v>
      </c>
      <c r="AB681">
        <v>92.99</v>
      </c>
      <c r="AC681" s="1">
        <f>(Table2[[#This Row],[Close Price]]/Table2[[#This Row],[Day Low]])-1</f>
        <v>8.7671232876718186E-4</v>
      </c>
      <c r="AD681" s="1">
        <f>(Table2[[#This Row],[Day High]]/Table2[[#This Row],[Close Price]])-1</f>
        <v>1.8285338880981161E-2</v>
      </c>
      <c r="AE681" s="1">
        <f>(Table2[[#This Row],[Close Price]]/Table2[[#This Row],[Current Week Low]])-1</f>
        <v>2.9650779705687746E-3</v>
      </c>
      <c r="AF681" s="1">
        <f>(Table2[[#This Row],[Current Week High]]/Table2[[#This Row],[Close Price]])-1</f>
        <v>1.8175845833789506E-2</v>
      </c>
      <c r="AG681" s="1">
        <f>(Table2[[#This Row],[Close Price]]/Table2[[#This Row],[Current Month Low]])-1</f>
        <v>2.9650779705687746E-3</v>
      </c>
      <c r="AH681" s="1">
        <f>(Table2[[#This Row],[Current Month High]]/Table2[[#This Row],[Close Price]])-1</f>
        <v>1.8175845833789506E-2</v>
      </c>
      <c r="AI681">
        <v>33.088798861272302</v>
      </c>
      <c r="AJ681">
        <v>7.1319648093841597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-0.22</v>
      </c>
      <c r="AM681" t="s">
        <v>3214</v>
      </c>
      <c r="AN681">
        <v>-5.88</v>
      </c>
      <c r="AO681" t="s">
        <v>3214</v>
      </c>
      <c r="AP681">
        <v>-8.6807663282779998E-3</v>
      </c>
      <c r="AQ681">
        <f>(Table2[[#This Row],[Sharpe Ratio]]-AVERAGE(Table2[Sharpe Ratio]))/_xlfn.STDEV.P(Table2[Sharpe Ratio])</f>
        <v>-0.77936306664401578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616</v>
      </c>
      <c r="AT681">
        <f>_xlfn.RANK.AVG(Table2[[#This Row],[6M Return vs Nifty Z-Score]],Table2[6M Return vs Nifty Z-Score])</f>
        <v>687</v>
      </c>
      <c r="AU681">
        <f>_xlfn.RANK.AVG(Table2[[#This Row],[Sharpe Ratio Z-Score]],Table2[Sharpe Ratio Z-Score])</f>
        <v>573</v>
      </c>
      <c r="AV681">
        <f>(Table2[[#This Row],[Rank 1Y]]+Table2[[#This Row],[Rank 6M]]+Table2[[#This Row],[Rank Sharpe]])/3</f>
        <v>625.33333333333337</v>
      </c>
    </row>
    <row r="682" spans="1:48" x14ac:dyDescent="0.3">
      <c r="A682" t="s">
        <v>2118</v>
      </c>
      <c r="B682" t="s">
        <v>2119</v>
      </c>
      <c r="C682" t="s">
        <v>3182</v>
      </c>
      <c r="D682" t="s">
        <v>132</v>
      </c>
      <c r="E682">
        <v>2991.1535161950001</v>
      </c>
      <c r="F682">
        <v>393.55</v>
      </c>
      <c r="G682">
        <v>-46.678302573123503</v>
      </c>
      <c r="H682">
        <f>(Table2[[#This Row],[1Y Return vs Nifty]]-AVERAGE(Table2[1Y Return vs Nifty]))/_xlfn.STDEV.P(Table2[1Y Return vs Nifty])</f>
        <v>-1.1912961645104554</v>
      </c>
      <c r="I682">
        <v>-12.031110931631099</v>
      </c>
      <c r="J682">
        <f>(Table2[[#This Row],[1M Return vs Nifty]]-AVERAGE(Table2[1M Return vs Nifty]))/_xlfn.STDEV.P(Table2[1M Return vs Nifty])</f>
        <v>-1.03660826760767</v>
      </c>
      <c r="K682">
        <v>-33.168158806250602</v>
      </c>
      <c r="L682">
        <f>(Table2[[#This Row],[6M Return vs Nifty]]-AVERAGE(Table2[6M Return vs Nifty]))/_xlfn.STDEV.P(Table2[6M Return vs Nifty])</f>
        <v>-1.368422119293214</v>
      </c>
      <c r="M682">
        <v>-4.1364935177803099</v>
      </c>
      <c r="N682">
        <f>(Table2[[#This Row],[1W Return vs Nifty]]-AVERAGE(Table2[1W Return vs Nifty]))/_xlfn.STDEV.P(Table2[1W Return vs Nifty])</f>
        <v>-0.89270487015535538</v>
      </c>
      <c r="O682">
        <v>469.73</v>
      </c>
      <c r="P682">
        <v>413.63759306075701</v>
      </c>
      <c r="Q682">
        <v>439.54995517150002</v>
      </c>
      <c r="R682">
        <v>28.033573477780699</v>
      </c>
      <c r="S682" s="1">
        <f>(Table2[[#This Row],[Close Price]]-Table2[[#This Row],[20D EMA]])/Table2[[#This Row],[20D EMA]]</f>
        <v>-0.1621782726246993</v>
      </c>
      <c r="T682" s="1">
        <f>(Table2[[#This Row],[Close Price]]-Table2[[#This Row],[50D EMA]])/Table2[[#This Row],[50D EMA]]</f>
        <v>-4.8563267453803315E-2</v>
      </c>
      <c r="U682" s="1">
        <f>(Table2[[#This Row],[Close Price]]-Table2[[#This Row],[200D EMA]])/Table2[[#This Row],[200D EMA]]</f>
        <v>-0.10465239418248176</v>
      </c>
      <c r="V682">
        <v>1.0147463649748201</v>
      </c>
      <c r="W682">
        <v>392.5</v>
      </c>
      <c r="X682">
        <v>398.6</v>
      </c>
      <c r="Y682">
        <v>391</v>
      </c>
      <c r="Z682">
        <v>401</v>
      </c>
      <c r="AA682">
        <v>391</v>
      </c>
      <c r="AB682">
        <v>401</v>
      </c>
      <c r="AC682" s="1">
        <f>(Table2[[#This Row],[Close Price]]/Table2[[#This Row],[Day Low]])-1</f>
        <v>2.6751592356688558E-3</v>
      </c>
      <c r="AD682" s="1">
        <f>(Table2[[#This Row],[Day High]]/Table2[[#This Row],[Close Price]])-1</f>
        <v>1.2831914623300689E-2</v>
      </c>
      <c r="AE682" s="1">
        <f>(Table2[[#This Row],[Close Price]]/Table2[[#This Row],[Current Week Low]])-1</f>
        <v>6.521739130434856E-3</v>
      </c>
      <c r="AF682" s="1">
        <f>(Table2[[#This Row],[Current Week High]]/Table2[[#This Row],[Close Price]])-1</f>
        <v>1.8930250285859485E-2</v>
      </c>
      <c r="AG682" s="1">
        <f>(Table2[[#This Row],[Close Price]]/Table2[[#This Row],[Current Month Low]])-1</f>
        <v>6.521739130434856E-3</v>
      </c>
      <c r="AH682" s="1">
        <f>(Table2[[#This Row],[Current Month High]]/Table2[[#This Row],[Close Price]])-1</f>
        <v>1.8930250285859485E-2</v>
      </c>
      <c r="AI682">
        <v>48.646931774869699</v>
      </c>
      <c r="AJ682">
        <v>14.072463768115901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3214</v>
      </c>
      <c r="AN682">
        <v>-2.8</v>
      </c>
      <c r="AO682" t="s">
        <v>3214</v>
      </c>
      <c r="AP682">
        <v>1.0679682162473E-2</v>
      </c>
      <c r="AQ682">
        <f>(Table2[[#This Row],[Sharpe Ratio]]-AVERAGE(Table2[Sharpe Ratio]))/_xlfn.STDEV.P(Table2[Sharpe Ratio])</f>
        <v>-0.55601379813050567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695</v>
      </c>
      <c r="AT682">
        <f>_xlfn.RANK.AVG(Table2[[#This Row],[6M Return vs Nifty Z-Score]],Table2[6M Return vs Nifty Z-Score])</f>
        <v>708</v>
      </c>
      <c r="AU682">
        <f>_xlfn.RANK.AVG(Table2[[#This Row],[Sharpe Ratio Z-Score]],Table2[Sharpe Ratio Z-Score])</f>
        <v>476</v>
      </c>
      <c r="AV682">
        <f>(Table2[[#This Row],[Rank 1Y]]+Table2[[#This Row],[Rank 6M]]+Table2[[#This Row],[Rank Sharpe]])/3</f>
        <v>626.33333333333337</v>
      </c>
    </row>
    <row r="683" spans="1:48" x14ac:dyDescent="0.3">
      <c r="A683" t="s">
        <v>2022</v>
      </c>
      <c r="B683" t="s">
        <v>2023</v>
      </c>
      <c r="C683" t="s">
        <v>3175</v>
      </c>
      <c r="D683" t="s">
        <v>187</v>
      </c>
      <c r="E683">
        <v>3365.1924453000001</v>
      </c>
      <c r="F683">
        <v>214.44</v>
      </c>
      <c r="G683">
        <v>-57.384221617566901</v>
      </c>
      <c r="H683">
        <f>(Table2[[#This Row],[1Y Return vs Nifty]]-AVERAGE(Table2[1Y Return vs Nifty]))/_xlfn.STDEV.P(Table2[1Y Return vs Nifty])</f>
        <v>-1.3709932906533193</v>
      </c>
      <c r="I683">
        <v>-8.5905943016710804</v>
      </c>
      <c r="J683">
        <f>(Table2[[#This Row],[1M Return vs Nifty]]-AVERAGE(Table2[1M Return vs Nifty]))/_xlfn.STDEV.P(Table2[1M Return vs Nifty])</f>
        <v>-0.71738961407639712</v>
      </c>
      <c r="K683">
        <v>-23.924065865168298</v>
      </c>
      <c r="L683">
        <f>(Table2[[#This Row],[6M Return vs Nifty]]-AVERAGE(Table2[6M Return vs Nifty]))/_xlfn.STDEV.P(Table2[6M Return vs Nifty])</f>
        <v>-1.0790729591591799</v>
      </c>
      <c r="M683">
        <v>-0.44253262468055099</v>
      </c>
      <c r="N683">
        <f>(Table2[[#This Row],[1W Return vs Nifty]]-AVERAGE(Table2[1W Return vs Nifty]))/_xlfn.STDEV.P(Table2[1W Return vs Nifty])</f>
        <v>-0.16816063874825701</v>
      </c>
      <c r="O683">
        <v>241.84</v>
      </c>
      <c r="P683">
        <v>220.78095911007301</v>
      </c>
      <c r="Q683">
        <v>228.69180735044199</v>
      </c>
      <c r="R683">
        <v>47.379692408275901</v>
      </c>
      <c r="S683" s="1">
        <f>(Table2[[#This Row],[Close Price]]-Table2[[#This Row],[20D EMA]])/Table2[[#This Row],[20D EMA]]</f>
        <v>-0.11329804829639434</v>
      </c>
      <c r="T683" s="1">
        <f>(Table2[[#This Row],[Close Price]]-Table2[[#This Row],[50D EMA]])/Table2[[#This Row],[50D EMA]]</f>
        <v>-2.8720588657791153E-2</v>
      </c>
      <c r="U683" s="1">
        <f>(Table2[[#This Row],[Close Price]]-Table2[[#This Row],[200D EMA]])/Table2[[#This Row],[200D EMA]]</f>
        <v>-6.2318836496852971E-2</v>
      </c>
      <c r="V683">
        <v>0.89949152218728601</v>
      </c>
      <c r="W683">
        <v>214.44</v>
      </c>
      <c r="X683">
        <v>217.99</v>
      </c>
      <c r="Y683">
        <v>210.95</v>
      </c>
      <c r="Z683">
        <v>215.39</v>
      </c>
      <c r="AA683">
        <v>210.95</v>
      </c>
      <c r="AB683">
        <v>215.39</v>
      </c>
      <c r="AC683" s="1">
        <f>(Table2[[#This Row],[Close Price]]/Table2[[#This Row],[Day Low]])-1</f>
        <v>0</v>
      </c>
      <c r="AD683" s="1">
        <f>(Table2[[#This Row],[Day High]]/Table2[[#This Row],[Close Price]])-1</f>
        <v>1.6554747248647583E-2</v>
      </c>
      <c r="AE683" s="1">
        <f>(Table2[[#This Row],[Close Price]]/Table2[[#This Row],[Current Week Low]])-1</f>
        <v>1.6544204787864558E-2</v>
      </c>
      <c r="AF683" s="1">
        <f>(Table2[[#This Row],[Current Week High]]/Table2[[#This Row],[Close Price]])-1</f>
        <v>4.4301436299196695E-3</v>
      </c>
      <c r="AG683" s="1">
        <f>(Table2[[#This Row],[Close Price]]/Table2[[#This Row],[Current Month Low]])-1</f>
        <v>1.6544204787864558E-2</v>
      </c>
      <c r="AH683" s="1">
        <f>(Table2[[#This Row],[Current Month High]]/Table2[[#This Row],[Close Price]])-1</f>
        <v>4.4301436299196695E-3</v>
      </c>
      <c r="AI683">
        <v>39.432941615370197</v>
      </c>
      <c r="AJ683">
        <v>12.537391760692699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3214</v>
      </c>
      <c r="AN683">
        <v>-3.72</v>
      </c>
      <c r="AO683" t="s">
        <v>3214</v>
      </c>
      <c r="AP683">
        <v>1.52728371173E-4</v>
      </c>
      <c r="AQ683">
        <f>(Table2[[#This Row],[Sharpe Ratio]]-AVERAGE(Table2[Sharpe Ratio]))/_xlfn.STDEV.P(Table2[Sharpe Ratio])</f>
        <v>-0.67745661646633093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718</v>
      </c>
      <c r="AT683">
        <f>_xlfn.RANK.AVG(Table2[[#This Row],[6M Return vs Nifty Z-Score]],Table2[6M Return vs Nifty Z-Score])</f>
        <v>663</v>
      </c>
      <c r="AU683">
        <f>_xlfn.RANK.AVG(Table2[[#This Row],[Sharpe Ratio Z-Score]],Table2[Sharpe Ratio Z-Score])</f>
        <v>501</v>
      </c>
      <c r="AV683">
        <f>(Table2[[#This Row],[Rank 1Y]]+Table2[[#This Row],[Rank 6M]]+Table2[[#This Row],[Rank Sharpe]])/3</f>
        <v>627.33333333333337</v>
      </c>
    </row>
    <row r="684" spans="1:48" x14ac:dyDescent="0.3">
      <c r="A684" t="s">
        <v>1711</v>
      </c>
      <c r="B684" t="s">
        <v>1712</v>
      </c>
      <c r="C684" t="s">
        <v>3169</v>
      </c>
      <c r="D684" t="s">
        <v>395</v>
      </c>
      <c r="E684">
        <v>4953.9602583899996</v>
      </c>
      <c r="F684">
        <v>44.98</v>
      </c>
      <c r="G684">
        <v>-44.260640307874901</v>
      </c>
      <c r="H684">
        <f>(Table2[[#This Row],[1Y Return vs Nifty]]-AVERAGE(Table2[1Y Return vs Nifty]))/_xlfn.STDEV.P(Table2[1Y Return vs Nifty])</f>
        <v>-1.1507160929401674</v>
      </c>
      <c r="I684">
        <v>-9.1974421680462193</v>
      </c>
      <c r="J684">
        <f>(Table2[[#This Row],[1M Return vs Nifty]]-AVERAGE(Table2[1M Return vs Nifty]))/_xlfn.STDEV.P(Table2[1M Return vs Nifty])</f>
        <v>-0.77369428562360276</v>
      </c>
      <c r="K684">
        <v>-24.459387595763499</v>
      </c>
      <c r="L684">
        <f>(Table2[[#This Row],[6M Return vs Nifty]]-AVERAGE(Table2[6M Return vs Nifty]))/_xlfn.STDEV.P(Table2[6M Return vs Nifty])</f>
        <v>-1.0958290534711312</v>
      </c>
      <c r="M684">
        <v>-4.2007969627456703</v>
      </c>
      <c r="N684">
        <f>(Table2[[#This Row],[1W Return vs Nifty]]-AVERAGE(Table2[1W Return vs Nifty]))/_xlfn.STDEV.P(Table2[1W Return vs Nifty])</f>
        <v>-0.90531753484173205</v>
      </c>
      <c r="O684">
        <v>52.28</v>
      </c>
      <c r="P684">
        <v>48.467381860692797</v>
      </c>
      <c r="Q684">
        <v>50.830770592766498</v>
      </c>
      <c r="R684">
        <v>21.977523563581599</v>
      </c>
      <c r="S684" s="1">
        <f>(Table2[[#This Row],[Close Price]]-Table2[[#This Row],[20D EMA]])/Table2[[#This Row],[20D EMA]]</f>
        <v>-0.13963274674827858</v>
      </c>
      <c r="T684" s="1">
        <f>(Table2[[#This Row],[Close Price]]-Table2[[#This Row],[50D EMA]])/Table2[[#This Row],[50D EMA]]</f>
        <v>-7.1953171943894043E-2</v>
      </c>
      <c r="U684" s="1">
        <f>(Table2[[#This Row],[Close Price]]-Table2[[#This Row],[200D EMA]])/Table2[[#This Row],[200D EMA]]</f>
        <v>-0.11510292927959465</v>
      </c>
      <c r="V684">
        <v>1.12805729241285</v>
      </c>
      <c r="W684">
        <v>44.92</v>
      </c>
      <c r="X684">
        <v>45.29</v>
      </c>
      <c r="Y684">
        <v>44.81</v>
      </c>
      <c r="Z684">
        <v>45.8</v>
      </c>
      <c r="AA684">
        <v>44.81</v>
      </c>
      <c r="AB684">
        <v>45.8</v>
      </c>
      <c r="AC684" s="1">
        <f>(Table2[[#This Row],[Close Price]]/Table2[[#This Row],[Day Low]])-1</f>
        <v>1.3357079252003246E-3</v>
      </c>
      <c r="AD684" s="1">
        <f>(Table2[[#This Row],[Day High]]/Table2[[#This Row],[Close Price]])-1</f>
        <v>6.8919519786572181E-3</v>
      </c>
      <c r="AE684" s="1">
        <f>(Table2[[#This Row],[Close Price]]/Table2[[#This Row],[Current Week Low]])-1</f>
        <v>3.7937960276723803E-3</v>
      </c>
      <c r="AF684" s="1">
        <f>(Table2[[#This Row],[Current Week High]]/Table2[[#This Row],[Close Price]])-1</f>
        <v>1.8230324588706104E-2</v>
      </c>
      <c r="AG684" s="1">
        <f>(Table2[[#This Row],[Close Price]]/Table2[[#This Row],[Current Month Low]])-1</f>
        <v>3.7937960276723803E-3</v>
      </c>
      <c r="AH684" s="1">
        <f>(Table2[[#This Row],[Current Month High]]/Table2[[#This Row],[Close Price]])-1</f>
        <v>1.8230324588706104E-2</v>
      </c>
      <c r="AI684">
        <v>51.845264562027502</v>
      </c>
      <c r="AJ684">
        <v>0.37937960276723798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3214</v>
      </c>
      <c r="AN684">
        <v>-6.04</v>
      </c>
      <c r="AO684" t="s">
        <v>3214</v>
      </c>
      <c r="AQ684">
        <f>(Table2[[#This Row],[Sharpe Ratio]]-AVERAGE(Table2[Sharpe Ratio]))/_xlfn.STDEV.P(Table2[Sharpe Ratio])</f>
        <v>-0.67921854723973452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690</v>
      </c>
      <c r="AT684">
        <f>_xlfn.RANK.AVG(Table2[[#This Row],[6M Return vs Nifty Z-Score]],Table2[6M Return vs Nifty Z-Score])</f>
        <v>665</v>
      </c>
      <c r="AU684">
        <f>_xlfn.RANK.AVG(Table2[[#This Row],[Sharpe Ratio Z-Score]],Table2[Sharpe Ratio Z-Score])</f>
        <v>527.5</v>
      </c>
      <c r="AV684">
        <f>(Table2[[#This Row],[Rank 1Y]]+Table2[[#This Row],[Rank 6M]]+Table2[[#This Row],[Rank Sharpe]])/3</f>
        <v>627.5</v>
      </c>
    </row>
    <row r="685" spans="1:48" x14ac:dyDescent="0.3">
      <c r="A685" t="s">
        <v>1911</v>
      </c>
      <c r="B685" t="s">
        <v>1912</v>
      </c>
      <c r="C685" t="s">
        <v>3185</v>
      </c>
      <c r="D685" t="s">
        <v>428</v>
      </c>
      <c r="E685">
        <v>3827.0672319599998</v>
      </c>
      <c r="F685">
        <v>24.82</v>
      </c>
      <c r="G685">
        <v>-37.0585593693893</v>
      </c>
      <c r="H685">
        <f>(Table2[[#This Row],[1Y Return vs Nifty]]-AVERAGE(Table2[1Y Return vs Nifty]))/_xlfn.STDEV.P(Table2[1Y Return vs Nifty])</f>
        <v>-1.0298303248410823</v>
      </c>
      <c r="I685">
        <v>8.0869948607858895</v>
      </c>
      <c r="J685">
        <f>(Table2[[#This Row],[1M Return vs Nifty]]-AVERAGE(Table2[1M Return vs Nifty]))/_xlfn.STDEV.P(Table2[1M Return vs Nifty])</f>
        <v>0.82999356385322931</v>
      </c>
      <c r="K685">
        <v>-28.972508428367501</v>
      </c>
      <c r="L685">
        <f>(Table2[[#This Row],[6M Return vs Nifty]]-AVERAGE(Table2[6M Return vs Nifty]))/_xlfn.STDEV.P(Table2[6M Return vs Nifty])</f>
        <v>-1.2370941544194229</v>
      </c>
      <c r="M685">
        <v>5.5811920469414904</v>
      </c>
      <c r="N685">
        <f>(Table2[[#This Row],[1W Return vs Nifty]]-AVERAGE(Table2[1W Return vs Nifty]))/_xlfn.STDEV.P(Table2[1W Return vs Nifty])</f>
        <v>1.0133502350027559</v>
      </c>
      <c r="O685">
        <v>25.51</v>
      </c>
      <c r="P685">
        <v>22.499238029711201</v>
      </c>
      <c r="Q685">
        <v>23.800285675710501</v>
      </c>
      <c r="R685">
        <v>63.398448665163201</v>
      </c>
      <c r="S685" s="1">
        <f>(Table2[[#This Row],[Close Price]]-Table2[[#This Row],[20D EMA]])/Table2[[#This Row],[20D EMA]]</f>
        <v>-2.7048216385731134E-2</v>
      </c>
      <c r="T685" s="1">
        <f>(Table2[[#This Row],[Close Price]]-Table2[[#This Row],[50D EMA]])/Table2[[#This Row],[50D EMA]]</f>
        <v>0.10314846961591032</v>
      </c>
      <c r="U685" s="1">
        <f>(Table2[[#This Row],[Close Price]]-Table2[[#This Row],[200D EMA]])/Table2[[#This Row],[200D EMA]]</f>
        <v>4.2844625404230896E-2</v>
      </c>
      <c r="V685">
        <v>0.99438239509269999</v>
      </c>
      <c r="W685">
        <v>24.15</v>
      </c>
      <c r="X685">
        <v>25.88</v>
      </c>
      <c r="Y685">
        <v>23.63</v>
      </c>
      <c r="Z685">
        <v>25.35</v>
      </c>
      <c r="AA685">
        <v>23.63</v>
      </c>
      <c r="AB685">
        <v>25.35</v>
      </c>
      <c r="AC685" s="1">
        <f>(Table2[[#This Row],[Close Price]]/Table2[[#This Row],[Day Low]])-1</f>
        <v>2.7743271221532195E-2</v>
      </c>
      <c r="AD685" s="1">
        <f>(Table2[[#This Row],[Day High]]/Table2[[#This Row],[Close Price]])-1</f>
        <v>4.2707493956486653E-2</v>
      </c>
      <c r="AE685" s="1">
        <f>(Table2[[#This Row],[Close Price]]/Table2[[#This Row],[Current Week Low]])-1</f>
        <v>5.0359712230215958E-2</v>
      </c>
      <c r="AF685" s="1">
        <f>(Table2[[#This Row],[Current Week High]]/Table2[[#This Row],[Close Price]])-1</f>
        <v>2.1353746978243437E-2</v>
      </c>
      <c r="AG685" s="1">
        <f>(Table2[[#This Row],[Close Price]]/Table2[[#This Row],[Current Month Low]])-1</f>
        <v>5.0359712230215958E-2</v>
      </c>
      <c r="AH685" s="1">
        <f>(Table2[[#This Row],[Current Month High]]/Table2[[#This Row],[Close Price]])-1</f>
        <v>2.1353746978243437E-2</v>
      </c>
      <c r="AI685">
        <v>81.909750201450393</v>
      </c>
      <c r="AJ685">
        <v>48.622754491017901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0.16</v>
      </c>
      <c r="AM685" t="s">
        <v>3215</v>
      </c>
      <c r="AN685">
        <v>-0.12</v>
      </c>
      <c r="AO685" t="s">
        <v>3214</v>
      </c>
      <c r="AQ685">
        <f>(Table2[[#This Row],[Sharpe Ratio]]-AVERAGE(Table2[Sharpe Ratio]))/_xlfn.STDEV.P(Table2[Sharpe Ratio])</f>
        <v>-0.67921854723973452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675</v>
      </c>
      <c r="AT685">
        <f>_xlfn.RANK.AVG(Table2[[#This Row],[6M Return vs Nifty Z-Score]],Table2[6M Return vs Nifty Z-Score])</f>
        <v>688</v>
      </c>
      <c r="AU685">
        <f>_xlfn.RANK.AVG(Table2[[#This Row],[Sharpe Ratio Z-Score]],Table2[Sharpe Ratio Z-Score])</f>
        <v>527.5</v>
      </c>
      <c r="AV685">
        <f>(Table2[[#This Row],[Rank 1Y]]+Table2[[#This Row],[Rank 6M]]+Table2[[#This Row],[Rank Sharpe]])/3</f>
        <v>630.16666666666663</v>
      </c>
    </row>
    <row r="686" spans="1:48" x14ac:dyDescent="0.3">
      <c r="A686" t="s">
        <v>1089</v>
      </c>
      <c r="B686" t="s">
        <v>1090</v>
      </c>
      <c r="C686" t="s">
        <v>3169</v>
      </c>
      <c r="D686" t="s">
        <v>24</v>
      </c>
      <c r="E686">
        <v>12409.214308971999</v>
      </c>
      <c r="F686">
        <v>204.28</v>
      </c>
      <c r="G686">
        <v>-50.241824571076798</v>
      </c>
      <c r="H686">
        <f>(Table2[[#This Row],[1Y Return vs Nifty]]-AVERAGE(Table2[1Y Return vs Nifty]))/_xlfn.STDEV.P(Table2[1Y Return vs Nifty])</f>
        <v>-1.2511093070646615</v>
      </c>
      <c r="I686">
        <v>-11.6344651297282</v>
      </c>
      <c r="J686">
        <f>(Table2[[#This Row],[1M Return vs Nifty]]-AVERAGE(Table2[1M Return vs Nifty]))/_xlfn.STDEV.P(Table2[1M Return vs Nifty])</f>
        <v>-0.99980660308156455</v>
      </c>
      <c r="K686">
        <v>-33.133540358424199</v>
      </c>
      <c r="L686">
        <f>(Table2[[#This Row],[6M Return vs Nifty]]-AVERAGE(Table2[6M Return vs Nifty]))/_xlfn.STDEV.P(Table2[6M Return vs Nifty])</f>
        <v>-1.3673385279806261</v>
      </c>
      <c r="M686">
        <v>-2.1242534471111001</v>
      </c>
      <c r="N686">
        <f>(Table2[[#This Row],[1W Return vs Nifty]]-AVERAGE(Table2[1W Return vs Nifty]))/_xlfn.STDEV.P(Table2[1W Return vs Nifty])</f>
        <v>-0.49801825121116983</v>
      </c>
      <c r="O686">
        <v>212.74</v>
      </c>
      <c r="P686">
        <v>221.18456512306099</v>
      </c>
      <c r="Q686">
        <v>234.719159127311</v>
      </c>
      <c r="R686">
        <v>27.913142788053499</v>
      </c>
      <c r="S686" s="1">
        <f>(Table2[[#This Row],[Close Price]]-Table2[[#This Row],[20D EMA]])/Table2[[#This Row],[20D EMA]]</f>
        <v>-3.9766851555889854E-2</v>
      </c>
      <c r="T686" s="1">
        <f>(Table2[[#This Row],[Close Price]]-Table2[[#This Row],[50D EMA]])/Table2[[#This Row],[50D EMA]]</f>
        <v>-7.6427417589720853E-2</v>
      </c>
      <c r="U686" s="1">
        <f>(Table2[[#This Row],[Close Price]]-Table2[[#This Row],[200D EMA]])/Table2[[#This Row],[200D EMA]]</f>
        <v>-0.12968331703506525</v>
      </c>
      <c r="V686">
        <v>0.92162292383995004</v>
      </c>
      <c r="W686">
        <v>203.5</v>
      </c>
      <c r="X686">
        <v>208.52</v>
      </c>
      <c r="Y686">
        <v>203.5</v>
      </c>
      <c r="Z686">
        <v>208.52</v>
      </c>
      <c r="AA686">
        <v>203.11</v>
      </c>
      <c r="AB686">
        <v>229</v>
      </c>
      <c r="AC686" s="1">
        <f>(Table2[[#This Row],[Close Price]]/Table2[[#This Row],[Day Low]])-1</f>
        <v>3.8329238329237736E-3</v>
      </c>
      <c r="AD686" s="1">
        <f>(Table2[[#This Row],[Day High]]/Table2[[#This Row],[Close Price]])-1</f>
        <v>2.0755825337771761E-2</v>
      </c>
      <c r="AE686" s="1">
        <f>(Table2[[#This Row],[Close Price]]/Table2[[#This Row],[Current Week Low]])-1</f>
        <v>3.8329238329237736E-3</v>
      </c>
      <c r="AF686" s="1">
        <f>(Table2[[#This Row],[Current Week High]]/Table2[[#This Row],[Close Price]])-1</f>
        <v>2.0755825337771761E-2</v>
      </c>
      <c r="AG686" s="1">
        <f>(Table2[[#This Row],[Close Price]]/Table2[[#This Row],[Current Month Low]])-1</f>
        <v>5.7604253852592269E-3</v>
      </c>
      <c r="AH686" s="1">
        <f>(Table2[[#This Row],[Current Month High]]/Table2[[#This Row],[Close Price]])-1</f>
        <v>0.12101037791266878</v>
      </c>
      <c r="AI686">
        <v>47.1999216761307</v>
      </c>
      <c r="AJ686">
        <v>0.57604253852592202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-0.18</v>
      </c>
      <c r="AM686" t="s">
        <v>3214</v>
      </c>
      <c r="AN686">
        <v>-4.37</v>
      </c>
      <c r="AO686" t="s">
        <v>3214</v>
      </c>
      <c r="AP686">
        <v>5.5098051852119998E-3</v>
      </c>
      <c r="AQ686">
        <f>(Table2[[#This Row],[Sharpe Ratio]]-AVERAGE(Table2[Sharpe Ratio]))/_xlfn.STDEV.P(Table2[Sharpe Ratio])</f>
        <v>-0.6156554041463842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702</v>
      </c>
      <c r="AT686">
        <f>_xlfn.RANK.AVG(Table2[[#This Row],[6M Return vs Nifty Z-Score]],Table2[6M Return vs Nifty Z-Score])</f>
        <v>707</v>
      </c>
      <c r="AU686">
        <f>_xlfn.RANK.AVG(Table2[[#This Row],[Sharpe Ratio Z-Score]],Table2[Sharpe Ratio Z-Score])</f>
        <v>485</v>
      </c>
      <c r="AV686">
        <f>(Table2[[#This Row],[Rank 1Y]]+Table2[[#This Row],[Rank 6M]]+Table2[[#This Row],[Rank Sharpe]])/3</f>
        <v>631.33333333333337</v>
      </c>
    </row>
    <row r="687" spans="1:48" x14ac:dyDescent="0.3">
      <c r="A687" t="s">
        <v>436</v>
      </c>
      <c r="B687" t="s">
        <v>437</v>
      </c>
      <c r="C687" t="s">
        <v>3171</v>
      </c>
      <c r="D687" t="s">
        <v>195</v>
      </c>
      <c r="E687">
        <v>54127.141154240002</v>
      </c>
      <c r="F687">
        <v>16674.650000000001</v>
      </c>
      <c r="G687">
        <v>-37.6830628647106</v>
      </c>
      <c r="H687">
        <f>(Table2[[#This Row],[1Y Return vs Nifty]]-AVERAGE(Table2[1Y Return vs Nifty]))/_xlfn.STDEV.P(Table2[1Y Return vs Nifty])</f>
        <v>-1.0403125153853547</v>
      </c>
      <c r="I687">
        <v>-3.4922761887976699</v>
      </c>
      <c r="J687">
        <f>(Table2[[#This Row],[1M Return vs Nifty]]-AVERAGE(Table2[1M Return vs Nifty]))/_xlfn.STDEV.P(Table2[1M Return vs Nifty])</f>
        <v>-0.24435651518262361</v>
      </c>
      <c r="K687">
        <v>-15.1330859782343</v>
      </c>
      <c r="L687">
        <f>(Table2[[#This Row],[6M Return vs Nifty]]-AVERAGE(Table2[6M Return vs Nifty]))/_xlfn.STDEV.P(Table2[6M Return vs Nifty])</f>
        <v>-0.80390668127213316</v>
      </c>
      <c r="M687">
        <v>-0.42544694740637401</v>
      </c>
      <c r="N687">
        <f>(Table2[[#This Row],[1W Return vs Nifty]]-AVERAGE(Table2[1W Return vs Nifty]))/_xlfn.STDEV.P(Table2[1W Return vs Nifty])</f>
        <v>-0.16480940432349289</v>
      </c>
      <c r="O687">
        <v>16548.46</v>
      </c>
      <c r="P687">
        <v>16622.014798785902</v>
      </c>
      <c r="Q687">
        <v>16481.163640410101</v>
      </c>
      <c r="R687">
        <v>62.375939210397</v>
      </c>
      <c r="S687" s="1">
        <f>(Table2[[#This Row],[Close Price]]-Table2[[#This Row],[20D EMA]])/Table2[[#This Row],[20D EMA]]</f>
        <v>7.6254829754552594E-3</v>
      </c>
      <c r="T687" s="1">
        <f>(Table2[[#This Row],[Close Price]]-Table2[[#This Row],[50D EMA]])/Table2[[#This Row],[50D EMA]]</f>
        <v>3.1665957377167184E-3</v>
      </c>
      <c r="U687" s="1">
        <f>(Table2[[#This Row],[Close Price]]-Table2[[#This Row],[200D EMA]])/Table2[[#This Row],[200D EMA]]</f>
        <v>1.1739848217724875E-2</v>
      </c>
      <c r="V687">
        <v>1.1888792494615901</v>
      </c>
      <c r="W687">
        <v>16427.25</v>
      </c>
      <c r="X687">
        <v>16724.95</v>
      </c>
      <c r="Y687">
        <v>16427.25</v>
      </c>
      <c r="Z687">
        <v>16724.95</v>
      </c>
      <c r="AA687">
        <v>16085.85</v>
      </c>
      <c r="AB687">
        <v>16739</v>
      </c>
      <c r="AC687" s="1">
        <f>(Table2[[#This Row],[Close Price]]/Table2[[#This Row],[Day Low]])-1</f>
        <v>1.5060341810102296E-2</v>
      </c>
      <c r="AD687" s="1">
        <f>(Table2[[#This Row],[Day High]]/Table2[[#This Row],[Close Price]])-1</f>
        <v>3.0165550701213295E-3</v>
      </c>
      <c r="AE687" s="1">
        <f>(Table2[[#This Row],[Close Price]]/Table2[[#This Row],[Current Week Low]])-1</f>
        <v>1.5060341810102296E-2</v>
      </c>
      <c r="AF687" s="1">
        <f>(Table2[[#This Row],[Current Week High]]/Table2[[#This Row],[Close Price]])-1</f>
        <v>3.0165550701213295E-3</v>
      </c>
      <c r="AG687" s="1">
        <f>(Table2[[#This Row],[Close Price]]/Table2[[#This Row],[Current Month Low]])-1</f>
        <v>3.6603598815107663E-2</v>
      </c>
      <c r="AH687" s="1">
        <f>(Table2[[#This Row],[Current Month High]]/Table2[[#This Row],[Close Price]])-1</f>
        <v>3.8591514664474413E-3</v>
      </c>
      <c r="AI687">
        <v>15.4447019877478</v>
      </c>
      <c r="AJ687">
        <v>8.6622049604441802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</v>
      </c>
      <c r="AM687" t="s">
        <v>3214</v>
      </c>
      <c r="AN687">
        <v>0.69</v>
      </c>
      <c r="AO687" t="s">
        <v>3215</v>
      </c>
      <c r="AP687">
        <v>-4.0482918713997E-2</v>
      </c>
      <c r="AQ687">
        <f>(Table2[[#This Row],[Sharpe Ratio]]-AVERAGE(Table2[Sharpe Ratio]))/_xlfn.STDEV.P(Table2[Sharpe Ratio])</f>
        <v>-1.1462444163141334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676</v>
      </c>
      <c r="AT687">
        <f>_xlfn.RANK.AVG(Table2[[#This Row],[6M Return vs Nifty Z-Score]],Table2[6M Return vs Nifty Z-Score])</f>
        <v>583</v>
      </c>
      <c r="AU687">
        <f>_xlfn.RANK.AVG(Table2[[#This Row],[Sharpe Ratio Z-Score]],Table2[Sharpe Ratio Z-Score])</f>
        <v>637</v>
      </c>
      <c r="AV687">
        <f>(Table2[[#This Row],[Rank 1Y]]+Table2[[#This Row],[Rank 6M]]+Table2[[#This Row],[Rank Sharpe]])/3</f>
        <v>632</v>
      </c>
    </row>
    <row r="688" spans="1:48" x14ac:dyDescent="0.3">
      <c r="A688" t="s">
        <v>299</v>
      </c>
      <c r="B688" t="s">
        <v>300</v>
      </c>
      <c r="C688" t="s">
        <v>3177</v>
      </c>
      <c r="D688" t="s">
        <v>80</v>
      </c>
      <c r="E688">
        <v>94924.479105719904</v>
      </c>
      <c r="F688">
        <v>26308.9</v>
      </c>
      <c r="G688">
        <v>-28.758698836774901</v>
      </c>
      <c r="H688">
        <f>(Table2[[#This Row],[1Y Return vs Nifty]]-AVERAGE(Table2[1Y Return vs Nifty]))/_xlfn.STDEV.P(Table2[1Y Return vs Nifty])</f>
        <v>-0.89051850313704184</v>
      </c>
      <c r="I688">
        <v>3.5173449736988101</v>
      </c>
      <c r="J688">
        <f>(Table2[[#This Row],[1M Return vs Nifty]]-AVERAGE(Table2[1M Return vs Nifty]))/_xlfn.STDEV.P(Table2[1M Return vs Nifty])</f>
        <v>0.40601145856044896</v>
      </c>
      <c r="K688">
        <v>-16.167805739776899</v>
      </c>
      <c r="L688">
        <f>(Table2[[#This Row],[6M Return vs Nifty]]-AVERAGE(Table2[6M Return vs Nifty]))/_xlfn.STDEV.P(Table2[6M Return vs Nifty])</f>
        <v>-0.83629442292343958</v>
      </c>
      <c r="M688">
        <v>5.0675422981107197</v>
      </c>
      <c r="N688">
        <f>(Table2[[#This Row],[1W Return vs Nifty]]-AVERAGE(Table2[1W Return vs Nifty]))/_xlfn.STDEV.P(Table2[1W Return vs Nifty])</f>
        <v>0.91260147960195281</v>
      </c>
      <c r="O688">
        <v>25731.05</v>
      </c>
      <c r="P688">
        <v>25820.2365329569</v>
      </c>
      <c r="Q688">
        <v>26024.436871512102</v>
      </c>
      <c r="R688">
        <v>70.310563086562297</v>
      </c>
      <c r="S688" s="1">
        <f>(Table2[[#This Row],[Close Price]]-Table2[[#This Row],[20D EMA]])/Table2[[#This Row],[20D EMA]]</f>
        <v>2.2457303530170832E-2</v>
      </c>
      <c r="T688" s="1">
        <f>(Table2[[#This Row],[Close Price]]-Table2[[#This Row],[50D EMA]])/Table2[[#This Row],[50D EMA]]</f>
        <v>1.8925599942485893E-2</v>
      </c>
      <c r="U688" s="1">
        <f>(Table2[[#This Row],[Close Price]]-Table2[[#This Row],[200D EMA]])/Table2[[#This Row],[200D EMA]]</f>
        <v>1.0930616093341483E-2</v>
      </c>
      <c r="V688">
        <v>0.59925536502001997</v>
      </c>
      <c r="W688">
        <v>25907.7</v>
      </c>
      <c r="X688">
        <v>26448.25</v>
      </c>
      <c r="Y688">
        <v>25907.7</v>
      </c>
      <c r="Z688">
        <v>26448.25</v>
      </c>
      <c r="AA688">
        <v>24690.7</v>
      </c>
      <c r="AB688">
        <v>26550</v>
      </c>
      <c r="AC688" s="1">
        <f>(Table2[[#This Row],[Close Price]]/Table2[[#This Row],[Day Low]])-1</f>
        <v>1.5485743620622383E-2</v>
      </c>
      <c r="AD688" s="1">
        <f>(Table2[[#This Row],[Day High]]/Table2[[#This Row],[Close Price]])-1</f>
        <v>5.2966866725707717E-3</v>
      </c>
      <c r="AE688" s="1">
        <f>(Table2[[#This Row],[Close Price]]/Table2[[#This Row],[Current Week Low]])-1</f>
        <v>1.5485743620622383E-2</v>
      </c>
      <c r="AF688" s="1">
        <f>(Table2[[#This Row],[Current Week High]]/Table2[[#This Row],[Close Price]])-1</f>
        <v>5.2966866725707717E-3</v>
      </c>
      <c r="AG688" s="1">
        <f>(Table2[[#This Row],[Close Price]]/Table2[[#This Row],[Current Month Low]])-1</f>
        <v>6.5538846610262214E-2</v>
      </c>
      <c r="AH688" s="1">
        <f>(Table2[[#This Row],[Current Month High]]/Table2[[#This Row],[Close Price]])-1</f>
        <v>9.1641991873472328E-3</v>
      </c>
      <c r="AI688">
        <v>16.8340371509261</v>
      </c>
      <c r="AJ688">
        <v>11.0080168776371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-0.08</v>
      </c>
      <c r="AM688" t="s">
        <v>3214</v>
      </c>
      <c r="AN688">
        <v>1.1100000000000001</v>
      </c>
      <c r="AO688" t="s">
        <v>3215</v>
      </c>
      <c r="AP688">
        <v>-6.4236014365080002E-2</v>
      </c>
      <c r="AQ688">
        <f>(Table2[[#This Row],[Sharpe Ratio]]-AVERAGE(Table2[Sharpe Ratio]))/_xlfn.STDEV.P(Table2[Sharpe Ratio])</f>
        <v>-1.4202688812502262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623</v>
      </c>
      <c r="AT688">
        <f>_xlfn.RANK.AVG(Table2[[#This Row],[6M Return vs Nifty Z-Score]],Table2[6M Return vs Nifty Z-Score])</f>
        <v>601</v>
      </c>
      <c r="AU688">
        <f>_xlfn.RANK.AVG(Table2[[#This Row],[Sharpe Ratio Z-Score]],Table2[Sharpe Ratio Z-Score])</f>
        <v>674</v>
      </c>
      <c r="AV688">
        <f>(Table2[[#This Row],[Rank 1Y]]+Table2[[#This Row],[Rank 6M]]+Table2[[#This Row],[Rank Sharpe]])/3</f>
        <v>632.66666666666663</v>
      </c>
    </row>
    <row r="689" spans="1:48" x14ac:dyDescent="0.3">
      <c r="A689" t="s">
        <v>1155</v>
      </c>
      <c r="B689" t="s">
        <v>1156</v>
      </c>
      <c r="C689" t="s">
        <v>3178</v>
      </c>
      <c r="D689" t="s">
        <v>332</v>
      </c>
      <c r="E689">
        <v>11207.8382148</v>
      </c>
      <c r="F689">
        <v>972.25</v>
      </c>
      <c r="G689">
        <v>-42.380990600613799</v>
      </c>
      <c r="H689">
        <f>(Table2[[#This Row],[1Y Return vs Nifty]]-AVERAGE(Table2[1Y Return vs Nifty]))/_xlfn.STDEV.P(Table2[1Y Return vs Nifty])</f>
        <v>-1.119166475467074</v>
      </c>
      <c r="I689">
        <v>-0.72081462008948205</v>
      </c>
      <c r="J689">
        <f>(Table2[[#This Row],[1M Return vs Nifty]]-AVERAGE(Table2[1M Return vs Nifty]))/_xlfn.STDEV.P(Table2[1M Return vs Nifty])</f>
        <v>1.2785747282469543E-2</v>
      </c>
      <c r="K689">
        <v>-10.8190148435342</v>
      </c>
      <c r="L689">
        <f>(Table2[[#This Row],[6M Return vs Nifty]]-AVERAGE(Table2[6M Return vs Nifty]))/_xlfn.STDEV.P(Table2[6M Return vs Nifty])</f>
        <v>-0.66887203076181434</v>
      </c>
      <c r="M689">
        <v>-0.79826095437922295</v>
      </c>
      <c r="N689">
        <f>(Table2[[#This Row],[1W Return vs Nifty]]-AVERAGE(Table2[1W Return vs Nifty]))/_xlfn.STDEV.P(Table2[1W Return vs Nifty])</f>
        <v>-0.23793422777371467</v>
      </c>
      <c r="O689">
        <v>981.37</v>
      </c>
      <c r="P689">
        <v>985.69090998828904</v>
      </c>
      <c r="Q689">
        <v>995.77417932889705</v>
      </c>
      <c r="R689">
        <v>42.7102942725584</v>
      </c>
      <c r="S689" s="1">
        <f>(Table2[[#This Row],[Close Price]]-Table2[[#This Row],[20D EMA]])/Table2[[#This Row],[20D EMA]]</f>
        <v>-9.2931310311095763E-3</v>
      </c>
      <c r="T689" s="1">
        <f>(Table2[[#This Row],[Close Price]]-Table2[[#This Row],[50D EMA]])/Table2[[#This Row],[50D EMA]]</f>
        <v>-1.3636029156897395E-2</v>
      </c>
      <c r="U689" s="1">
        <f>(Table2[[#This Row],[Close Price]]-Table2[[#This Row],[200D EMA]])/Table2[[#This Row],[200D EMA]]</f>
        <v>-2.3624010159362829E-2</v>
      </c>
      <c r="V689">
        <v>0.67614772751572705</v>
      </c>
      <c r="W689">
        <v>964.05</v>
      </c>
      <c r="X689">
        <v>983.4</v>
      </c>
      <c r="Y689">
        <v>964.05</v>
      </c>
      <c r="Z689">
        <v>983.4</v>
      </c>
      <c r="AA689">
        <v>959.7</v>
      </c>
      <c r="AB689">
        <v>1038</v>
      </c>
      <c r="AC689" s="1">
        <f>(Table2[[#This Row],[Close Price]]/Table2[[#This Row],[Day Low]])-1</f>
        <v>8.5057828950780845E-3</v>
      </c>
      <c r="AD689" s="1">
        <f>(Table2[[#This Row],[Day High]]/Table2[[#This Row],[Close Price]])-1</f>
        <v>1.1468243764463759E-2</v>
      </c>
      <c r="AE689" s="1">
        <f>(Table2[[#This Row],[Close Price]]/Table2[[#This Row],[Current Week Low]])-1</f>
        <v>8.5057828950780845E-3</v>
      </c>
      <c r="AF689" s="1">
        <f>(Table2[[#This Row],[Current Week High]]/Table2[[#This Row],[Close Price]])-1</f>
        <v>1.1468243764463759E-2</v>
      </c>
      <c r="AG689" s="1">
        <f>(Table2[[#This Row],[Close Price]]/Table2[[#This Row],[Current Month Low]])-1</f>
        <v>1.3077003230176132E-2</v>
      </c>
      <c r="AH689" s="1">
        <f>(Table2[[#This Row],[Current Month High]]/Table2[[#This Row],[Close Price]])-1</f>
        <v>6.7626639238878905E-2</v>
      </c>
      <c r="AI689">
        <v>18.076626382103299</v>
      </c>
      <c r="AJ689">
        <v>18.5453880387733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</v>
      </c>
      <c r="AM689" t="s">
        <v>3214</v>
      </c>
      <c r="AN689">
        <v>-1.07</v>
      </c>
      <c r="AO689" t="s">
        <v>3214</v>
      </c>
      <c r="AP689">
        <v>-5.8498756440163002E-2</v>
      </c>
      <c r="AQ689">
        <f>(Table2[[#This Row],[Sharpe Ratio]]-AVERAGE(Table2[Sharpe Ratio]))/_xlfn.STDEV.P(Table2[Sharpe Ratio])</f>
        <v>-1.3540817595306176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683</v>
      </c>
      <c r="AT689">
        <f>_xlfn.RANK.AVG(Table2[[#This Row],[6M Return vs Nifty Z-Score]],Table2[6M Return vs Nifty Z-Score])</f>
        <v>552</v>
      </c>
      <c r="AU689">
        <f>_xlfn.RANK.AVG(Table2[[#This Row],[Sharpe Ratio Z-Score]],Table2[Sharpe Ratio Z-Score])</f>
        <v>667</v>
      </c>
      <c r="AV689">
        <f>(Table2[[#This Row],[Rank 1Y]]+Table2[[#This Row],[Rank 6M]]+Table2[[#This Row],[Rank Sharpe]])/3</f>
        <v>634</v>
      </c>
    </row>
    <row r="690" spans="1:48" x14ac:dyDescent="0.3">
      <c r="A690" t="s">
        <v>1436</v>
      </c>
      <c r="B690" t="s">
        <v>1437</v>
      </c>
      <c r="C690" t="s">
        <v>3178</v>
      </c>
      <c r="D690" t="s">
        <v>465</v>
      </c>
      <c r="E690">
        <v>7640.2019057549996</v>
      </c>
      <c r="F690">
        <v>538.04999999999995</v>
      </c>
      <c r="G690">
        <v>-50.411758158109897</v>
      </c>
      <c r="H690">
        <f>(Table2[[#This Row],[1Y Return vs Nifty]]-AVERAGE(Table2[1Y Return vs Nifty]))/_xlfn.STDEV.P(Table2[1Y Return vs Nifty])</f>
        <v>-1.2539616149420356</v>
      </c>
      <c r="I690">
        <v>12.7994182643867</v>
      </c>
      <c r="J690">
        <f>(Table2[[#This Row],[1M Return vs Nifty]]-AVERAGE(Table2[1M Return vs Nifty]))/_xlfn.STDEV.P(Table2[1M Return vs Nifty])</f>
        <v>1.2672225080958821</v>
      </c>
      <c r="K690">
        <v>-14.562017559945801</v>
      </c>
      <c r="L690">
        <f>(Table2[[#This Row],[6M Return vs Nifty]]-AVERAGE(Table2[6M Return vs Nifty]))/_xlfn.STDEV.P(Table2[6M Return vs Nifty])</f>
        <v>-0.78603168063507745</v>
      </c>
      <c r="M690">
        <v>10.662886318853101</v>
      </c>
      <c r="N690">
        <f>(Table2[[#This Row],[1W Return vs Nifty]]-AVERAGE(Table2[1W Return vs Nifty]))/_xlfn.STDEV.P(Table2[1W Return vs Nifty])</f>
        <v>2.0100885267821265</v>
      </c>
      <c r="O690">
        <v>520.14</v>
      </c>
      <c r="P690">
        <v>498.30612657856898</v>
      </c>
      <c r="Q690">
        <v>520.48646143601104</v>
      </c>
      <c r="R690">
        <v>54.695177151304598</v>
      </c>
      <c r="S690" s="1">
        <f>(Table2[[#This Row],[Close Price]]-Table2[[#This Row],[20D EMA]])/Table2[[#This Row],[20D EMA]]</f>
        <v>3.4433037259199384E-2</v>
      </c>
      <c r="T690" s="1">
        <f>(Table2[[#This Row],[Close Price]]-Table2[[#This Row],[50D EMA]])/Table2[[#This Row],[50D EMA]]</f>
        <v>7.9757946574563088E-2</v>
      </c>
      <c r="U690" s="1">
        <f>(Table2[[#This Row],[Close Price]]-Table2[[#This Row],[200D EMA]])/Table2[[#This Row],[200D EMA]]</f>
        <v>3.3744467657297918E-2</v>
      </c>
      <c r="V690">
        <v>3.0437232804732202</v>
      </c>
      <c r="W690">
        <v>534</v>
      </c>
      <c r="X690">
        <v>556</v>
      </c>
      <c r="Y690">
        <v>534</v>
      </c>
      <c r="Z690">
        <v>556</v>
      </c>
      <c r="AA690">
        <v>481.05</v>
      </c>
      <c r="AB690">
        <v>589.75</v>
      </c>
      <c r="AC690" s="1">
        <f>(Table2[[#This Row],[Close Price]]/Table2[[#This Row],[Day Low]])-1</f>
        <v>7.5842696629213613E-3</v>
      </c>
      <c r="AD690" s="1">
        <f>(Table2[[#This Row],[Day High]]/Table2[[#This Row],[Close Price]])-1</f>
        <v>3.3361211783291544E-2</v>
      </c>
      <c r="AE690" s="1">
        <f>(Table2[[#This Row],[Close Price]]/Table2[[#This Row],[Current Week Low]])-1</f>
        <v>7.5842696629213613E-3</v>
      </c>
      <c r="AF690" s="1">
        <f>(Table2[[#This Row],[Current Week High]]/Table2[[#This Row],[Close Price]])-1</f>
        <v>3.3361211783291544E-2</v>
      </c>
      <c r="AG690" s="1">
        <f>(Table2[[#This Row],[Close Price]]/Table2[[#This Row],[Current Month Low]])-1</f>
        <v>0.11849080137199852</v>
      </c>
      <c r="AH690" s="1">
        <f>(Table2[[#This Row],[Current Month High]]/Table2[[#This Row],[Close Price]])-1</f>
        <v>9.6087724189201751E-2</v>
      </c>
      <c r="AI690">
        <v>29.616206672242299</v>
      </c>
      <c r="AJ690">
        <v>25.565927654608998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0.04</v>
      </c>
      <c r="AM690" t="s">
        <v>3215</v>
      </c>
      <c r="AN690">
        <v>9.85</v>
      </c>
      <c r="AO690" t="s">
        <v>3215</v>
      </c>
      <c r="AP690">
        <v>-2.9776764566772002E-2</v>
      </c>
      <c r="AQ690">
        <f>(Table2[[#This Row],[Sharpe Ratio]]-AVERAGE(Table2[Sharpe Ratio]))/_xlfn.STDEV.P(Table2[Sharpe Ratio])</f>
        <v>-1.0227342766333336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704</v>
      </c>
      <c r="AT690">
        <f>_xlfn.RANK.AVG(Table2[[#This Row],[6M Return vs Nifty Z-Score]],Table2[6M Return vs Nifty Z-Score])</f>
        <v>580</v>
      </c>
      <c r="AU690">
        <f>_xlfn.RANK.AVG(Table2[[#This Row],[Sharpe Ratio Z-Score]],Table2[Sharpe Ratio Z-Score])</f>
        <v>620</v>
      </c>
      <c r="AV690">
        <f>(Table2[[#This Row],[Rank 1Y]]+Table2[[#This Row],[Rank 6M]]+Table2[[#This Row],[Rank Sharpe]])/3</f>
        <v>634.66666666666663</v>
      </c>
    </row>
    <row r="691" spans="1:48" x14ac:dyDescent="0.3">
      <c r="A691" t="s">
        <v>1239</v>
      </c>
      <c r="B691" t="s">
        <v>1240</v>
      </c>
      <c r="C691" t="s">
        <v>3168</v>
      </c>
      <c r="D691" t="s">
        <v>21</v>
      </c>
      <c r="E691">
        <v>9748.8464528999993</v>
      </c>
      <c r="F691">
        <v>473.25</v>
      </c>
      <c r="G691">
        <v>-13.8389354593742</v>
      </c>
      <c r="H691">
        <f>(Table2[[#This Row],[1Y Return vs Nifty]]-AVERAGE(Table2[1Y Return vs Nifty]))/_xlfn.STDEV.P(Table2[1Y Return vs Nifty])</f>
        <v>-0.64009267883175014</v>
      </c>
      <c r="I691">
        <v>-5.6624482843305</v>
      </c>
      <c r="J691">
        <f>(Table2[[#This Row],[1M Return vs Nifty]]-AVERAGE(Table2[1M Return vs Nifty]))/_xlfn.STDEV.P(Table2[1M Return vs Nifty])</f>
        <v>-0.44570982597164338</v>
      </c>
      <c r="K691">
        <v>-25.0301084016467</v>
      </c>
      <c r="L691">
        <f>(Table2[[#This Row],[6M Return vs Nifty]]-AVERAGE(Table2[6M Return vs Nifty]))/_xlfn.STDEV.P(Table2[6M Return vs Nifty])</f>
        <v>-1.1136931734995468</v>
      </c>
      <c r="M691">
        <v>-0.40225149658435699</v>
      </c>
      <c r="N691">
        <f>(Table2[[#This Row],[1W Return vs Nifty]]-AVERAGE(Table2[1W Return vs Nifty]))/_xlfn.STDEV.P(Table2[1W Return vs Nifty])</f>
        <v>-0.16025978114817099</v>
      </c>
      <c r="O691">
        <v>481.52</v>
      </c>
      <c r="P691">
        <v>489.580493357443</v>
      </c>
      <c r="Q691">
        <v>482.38691044073403</v>
      </c>
      <c r="R691">
        <v>38.492974390211799</v>
      </c>
      <c r="S691" s="1">
        <f>(Table2[[#This Row],[Close Price]]-Table2[[#This Row],[20D EMA]])/Table2[[#This Row],[20D EMA]]</f>
        <v>-1.7174779863764707E-2</v>
      </c>
      <c r="T691" s="1">
        <f>(Table2[[#This Row],[Close Price]]-Table2[[#This Row],[50D EMA]])/Table2[[#This Row],[50D EMA]]</f>
        <v>-3.3356094817936506E-2</v>
      </c>
      <c r="U691" s="1">
        <f>(Table2[[#This Row],[Close Price]]-Table2[[#This Row],[200D EMA]])/Table2[[#This Row],[200D EMA]]</f>
        <v>-1.89410413984618E-2</v>
      </c>
      <c r="V691">
        <v>0.743671452831424</v>
      </c>
      <c r="W691">
        <v>470</v>
      </c>
      <c r="X691">
        <v>477.25</v>
      </c>
      <c r="Y691">
        <v>470</v>
      </c>
      <c r="Z691">
        <v>477.25</v>
      </c>
      <c r="AA691">
        <v>454.8</v>
      </c>
      <c r="AB691">
        <v>500</v>
      </c>
      <c r="AC691" s="1">
        <f>(Table2[[#This Row],[Close Price]]/Table2[[#This Row],[Day Low]])-1</f>
        <v>6.914893617021356E-3</v>
      </c>
      <c r="AD691" s="1">
        <f>(Table2[[#This Row],[Day High]]/Table2[[#This Row],[Close Price]])-1</f>
        <v>8.4521922873745936E-3</v>
      </c>
      <c r="AE691" s="1">
        <f>(Table2[[#This Row],[Close Price]]/Table2[[#This Row],[Current Week Low]])-1</f>
        <v>6.914893617021356E-3</v>
      </c>
      <c r="AF691" s="1">
        <f>(Table2[[#This Row],[Current Week High]]/Table2[[#This Row],[Close Price]])-1</f>
        <v>8.4521922873745936E-3</v>
      </c>
      <c r="AG691" s="1">
        <f>(Table2[[#This Row],[Close Price]]/Table2[[#This Row],[Current Month Low]])-1</f>
        <v>4.0567282321899656E-2</v>
      </c>
      <c r="AH691" s="1">
        <f>(Table2[[#This Row],[Current Month High]]/Table2[[#This Row],[Close Price]])-1</f>
        <v>5.6524035921817317E-2</v>
      </c>
      <c r="AI691">
        <v>21.500264131008901</v>
      </c>
      <c r="AJ691">
        <v>20.465826651393598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>
        <v>0</v>
      </c>
      <c r="AN691">
        <v>-3.18</v>
      </c>
      <c r="AO691" t="s">
        <v>3214</v>
      </c>
      <c r="AP691">
        <v>-9.2172994369319999E-2</v>
      </c>
      <c r="AQ691">
        <f>(Table2[[#This Row],[Sharpe Ratio]]-AVERAGE(Table2[Sharpe Ratio]))/_xlfn.STDEV.P(Table2[Sharpe Ratio])</f>
        <v>-1.7425601779319344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535</v>
      </c>
      <c r="AT691">
        <f>_xlfn.RANK.AVG(Table2[[#This Row],[6M Return vs Nifty Z-Score]],Table2[6M Return vs Nifty Z-Score])</f>
        <v>669</v>
      </c>
      <c r="AU691">
        <f>_xlfn.RANK.AVG(Table2[[#This Row],[Sharpe Ratio Z-Score]],Table2[Sharpe Ratio Z-Score])</f>
        <v>704</v>
      </c>
      <c r="AV691">
        <f>(Table2[[#This Row],[Rank 1Y]]+Table2[[#This Row],[Rank 6M]]+Table2[[#This Row],[Rank Sharpe]])/3</f>
        <v>636</v>
      </c>
    </row>
    <row r="692" spans="1:48" x14ac:dyDescent="0.3">
      <c r="A692" t="s">
        <v>2154</v>
      </c>
      <c r="B692" t="s">
        <v>2155</v>
      </c>
      <c r="C692" t="s">
        <v>3167</v>
      </c>
      <c r="D692" t="s">
        <v>445</v>
      </c>
      <c r="E692">
        <v>2866.5757190039999</v>
      </c>
      <c r="F692">
        <v>86.28</v>
      </c>
      <c r="G692">
        <v>-35.136540086390902</v>
      </c>
      <c r="H692">
        <f>(Table2[[#This Row],[1Y Return vs Nifty]]-AVERAGE(Table2[1Y Return vs Nifty]))/_xlfn.STDEV.P(Table2[1Y Return vs Nifty])</f>
        <v>-0.99756954086614258</v>
      </c>
      <c r="I692">
        <v>-2.69780307665394</v>
      </c>
      <c r="J692">
        <f>(Table2[[#This Row],[1M Return vs Nifty]]-AVERAGE(Table2[1M Return vs Nifty]))/_xlfn.STDEV.P(Table2[1M Return vs Nifty])</f>
        <v>-0.17064356320416785</v>
      </c>
      <c r="K692">
        <v>-20.1089750102369</v>
      </c>
      <c r="L692">
        <f>(Table2[[#This Row],[6M Return vs Nifty]]-AVERAGE(Table2[6M Return vs Nifty]))/_xlfn.STDEV.P(Table2[6M Return vs Nifty])</f>
        <v>-0.95965687996729432</v>
      </c>
      <c r="M692">
        <v>-5.0547482364924496</v>
      </c>
      <c r="N692">
        <f>(Table2[[#This Row],[1W Return vs Nifty]]-AVERAGE(Table2[1W Return vs Nifty]))/_xlfn.STDEV.P(Table2[1W Return vs Nifty])</f>
        <v>-1.072814020917624</v>
      </c>
      <c r="O692">
        <v>88.69</v>
      </c>
      <c r="P692">
        <v>87.566972473625697</v>
      </c>
      <c r="Q692">
        <v>86.535137482705295</v>
      </c>
      <c r="R692">
        <v>36.080954164856699</v>
      </c>
      <c r="S692" s="1">
        <f>(Table2[[#This Row],[Close Price]]-Table2[[#This Row],[20D EMA]])/Table2[[#This Row],[20D EMA]]</f>
        <v>-2.7173300259330214E-2</v>
      </c>
      <c r="T692" s="1">
        <f>(Table2[[#This Row],[Close Price]]-Table2[[#This Row],[50D EMA]])/Table2[[#This Row],[50D EMA]]</f>
        <v>-1.4697007756129961E-2</v>
      </c>
      <c r="U692" s="1">
        <f>(Table2[[#This Row],[Close Price]]-Table2[[#This Row],[200D EMA]])/Table2[[#This Row],[200D EMA]]</f>
        <v>-2.9483686064089871E-3</v>
      </c>
      <c r="V692">
        <v>1.5635444765383499</v>
      </c>
      <c r="W692">
        <v>86.26</v>
      </c>
      <c r="X692">
        <v>87.79</v>
      </c>
      <c r="Y692">
        <v>85.32</v>
      </c>
      <c r="Z692">
        <v>88.1</v>
      </c>
      <c r="AA692">
        <v>85.32</v>
      </c>
      <c r="AB692">
        <v>88.1</v>
      </c>
      <c r="AC692" s="1">
        <f>(Table2[[#This Row],[Close Price]]/Table2[[#This Row],[Day Low]])-1</f>
        <v>2.3185717597962174E-4</v>
      </c>
      <c r="AD692" s="1">
        <f>(Table2[[#This Row],[Day High]]/Table2[[#This Row],[Close Price]])-1</f>
        <v>1.7501159017153434E-2</v>
      </c>
      <c r="AE692" s="1">
        <f>(Table2[[#This Row],[Close Price]]/Table2[[#This Row],[Current Week Low]])-1</f>
        <v>1.1251758087201136E-2</v>
      </c>
      <c r="AF692" s="1">
        <f>(Table2[[#This Row],[Current Week High]]/Table2[[#This Row],[Close Price]])-1</f>
        <v>2.1094112192860281E-2</v>
      </c>
      <c r="AG692" s="1">
        <f>(Table2[[#This Row],[Close Price]]/Table2[[#This Row],[Current Month Low]])-1</f>
        <v>1.1251758087201136E-2</v>
      </c>
      <c r="AH692" s="1">
        <f>(Table2[[#This Row],[Current Month High]]/Table2[[#This Row],[Close Price]])-1</f>
        <v>2.1094112192860281E-2</v>
      </c>
      <c r="AI692">
        <v>39.082058414464498</v>
      </c>
      <c r="AJ692">
        <v>37.937649880095897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0.03</v>
      </c>
      <c r="AM692" t="s">
        <v>3215</v>
      </c>
      <c r="AN692">
        <v>-1.7</v>
      </c>
      <c r="AO692" t="s">
        <v>3214</v>
      </c>
      <c r="AP692">
        <v>-2.5122154849151E-2</v>
      </c>
      <c r="AQ692">
        <f>(Table2[[#This Row],[Sharpe Ratio]]-AVERAGE(Table2[Sharpe Ratio]))/_xlfn.STDEV.P(Table2[Sharpe Ratio])</f>
        <v>-0.96903698361126478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-4.1697209885664934</v>
      </c>
      <c r="AS692">
        <f>_xlfn.RANK.AVG(Table2[[#This Row],[1Y Return vs Nifty Z-Score]],Table2[1Y Return vs Nifty Z-Score])</f>
        <v>662</v>
      </c>
      <c r="AT692">
        <f>_xlfn.RANK.AVG(Table2[[#This Row],[6M Return vs Nifty Z-Score]],Table2[6M Return vs Nifty Z-Score])</f>
        <v>637</v>
      </c>
      <c r="AU692">
        <f>_xlfn.RANK.AVG(Table2[[#This Row],[Sharpe Ratio Z-Score]],Table2[Sharpe Ratio Z-Score])</f>
        <v>609</v>
      </c>
      <c r="AV692">
        <f>(Table2[[#This Row],[Rank 1Y]]+Table2[[#This Row],[Rank 6M]]+Table2[[#This Row],[Rank Sharpe]])/3</f>
        <v>636</v>
      </c>
    </row>
    <row r="693" spans="1:48" x14ac:dyDescent="0.3">
      <c r="A693" t="s">
        <v>1665</v>
      </c>
      <c r="B693" t="s">
        <v>1666</v>
      </c>
      <c r="C693" t="s">
        <v>3181</v>
      </c>
      <c r="D693" t="s">
        <v>261</v>
      </c>
      <c r="E693">
        <v>5370.4707906449903</v>
      </c>
      <c r="F693">
        <v>1745.95</v>
      </c>
      <c r="G693">
        <v>-63.455710878125899</v>
      </c>
      <c r="H693">
        <f>(Table2[[#This Row],[1Y Return vs Nifty]]-AVERAGE(Table2[1Y Return vs Nifty]))/_xlfn.STDEV.P(Table2[1Y Return vs Nifty])</f>
        <v>-1.4729022596078329</v>
      </c>
      <c r="I693">
        <v>-5.3652231451416696</v>
      </c>
      <c r="J693">
        <f>(Table2[[#This Row],[1M Return vs Nifty]]-AVERAGE(Table2[1M Return vs Nifty]))/_xlfn.STDEV.P(Table2[1M Return vs Nifty])</f>
        <v>-0.41813262785514826</v>
      </c>
      <c r="K693">
        <v>-17.046551634276</v>
      </c>
      <c r="L693">
        <f>(Table2[[#This Row],[6M Return vs Nifty]]-AVERAGE(Table2[6M Return vs Nifty]))/_xlfn.STDEV.P(Table2[6M Return vs Nifty])</f>
        <v>-0.86380002981912019</v>
      </c>
      <c r="M693">
        <v>-1.71611524785511</v>
      </c>
      <c r="N693">
        <f>(Table2[[#This Row],[1W Return vs Nifty]]-AVERAGE(Table2[1W Return vs Nifty]))/_xlfn.STDEV.P(Table2[1W Return vs Nifty])</f>
        <v>-0.41796483796573014</v>
      </c>
      <c r="O693">
        <v>1967.18</v>
      </c>
      <c r="P693">
        <v>1793.4237030796901</v>
      </c>
      <c r="Q693">
        <v>1900.0322130228899</v>
      </c>
      <c r="R693">
        <v>46.594214472682403</v>
      </c>
      <c r="S693" s="1">
        <f>(Table2[[#This Row],[Close Price]]-Table2[[#This Row],[20D EMA]])/Table2[[#This Row],[20D EMA]]</f>
        <v>-0.11246047641801971</v>
      </c>
      <c r="T693" s="1">
        <f>(Table2[[#This Row],[Close Price]]-Table2[[#This Row],[50D EMA]])/Table2[[#This Row],[50D EMA]]</f>
        <v>-2.6470991209811487E-2</v>
      </c>
      <c r="U693" s="1">
        <f>(Table2[[#This Row],[Close Price]]-Table2[[#This Row],[200D EMA]])/Table2[[#This Row],[200D EMA]]</f>
        <v>-8.1094526696339542E-2</v>
      </c>
      <c r="V693">
        <v>0.47506125005032501</v>
      </c>
      <c r="W693">
        <v>1731.05</v>
      </c>
      <c r="X693">
        <v>1757</v>
      </c>
      <c r="Y693">
        <v>1716.85</v>
      </c>
      <c r="Z693">
        <v>1750</v>
      </c>
      <c r="AA693">
        <v>1716.85</v>
      </c>
      <c r="AB693">
        <v>1750</v>
      </c>
      <c r="AC693" s="1">
        <f>(Table2[[#This Row],[Close Price]]/Table2[[#This Row],[Day Low]])-1</f>
        <v>8.6074925623176313E-3</v>
      </c>
      <c r="AD693" s="1">
        <f>(Table2[[#This Row],[Day High]]/Table2[[#This Row],[Close Price]])-1</f>
        <v>6.3289326727569151E-3</v>
      </c>
      <c r="AE693" s="1">
        <f>(Table2[[#This Row],[Close Price]]/Table2[[#This Row],[Current Week Low]])-1</f>
        <v>1.6949646154294173E-2</v>
      </c>
      <c r="AF693" s="1">
        <f>(Table2[[#This Row],[Current Week High]]/Table2[[#This Row],[Close Price]])-1</f>
        <v>2.3196540565308954E-3</v>
      </c>
      <c r="AG693" s="1">
        <f>(Table2[[#This Row],[Close Price]]/Table2[[#This Row],[Current Month Low]])-1</f>
        <v>1.6949646154294173E-2</v>
      </c>
      <c r="AH693" s="1">
        <f>(Table2[[#This Row],[Current Month High]]/Table2[[#This Row],[Close Price]])-1</f>
        <v>2.3196540565308954E-3</v>
      </c>
      <c r="AI693">
        <v>59.446146796872704</v>
      </c>
      <c r="AJ693">
        <v>9.1218750000000099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-0.16</v>
      </c>
      <c r="AM693" t="s">
        <v>3214</v>
      </c>
      <c r="AN693">
        <v>-1.73</v>
      </c>
      <c r="AO693" t="s">
        <v>3214</v>
      </c>
      <c r="AP693">
        <v>-1.0420439937735001E-2</v>
      </c>
      <c r="AQ693">
        <f>(Table2[[#This Row],[Sharpe Ratio]]-AVERAGE(Table2[Sharpe Ratio]))/_xlfn.STDEV.P(Table2[Sharpe Ratio])</f>
        <v>-0.79943258250828408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726</v>
      </c>
      <c r="AT693">
        <f>_xlfn.RANK.AVG(Table2[[#This Row],[6M Return vs Nifty Z-Score]],Table2[6M Return vs Nifty Z-Score])</f>
        <v>609</v>
      </c>
      <c r="AU693">
        <f>_xlfn.RANK.AVG(Table2[[#This Row],[Sharpe Ratio Z-Score]],Table2[Sharpe Ratio Z-Score])</f>
        <v>578</v>
      </c>
      <c r="AV693">
        <f>(Table2[[#This Row],[Rank 1Y]]+Table2[[#This Row],[Rank 6M]]+Table2[[#This Row],[Rank Sharpe]])/3</f>
        <v>637.66666666666663</v>
      </c>
    </row>
    <row r="694" spans="1:48" x14ac:dyDescent="0.3">
      <c r="A694" t="s">
        <v>1653</v>
      </c>
      <c r="B694" t="s">
        <v>1654</v>
      </c>
      <c r="C694" t="s">
        <v>3179</v>
      </c>
      <c r="D694" t="s">
        <v>496</v>
      </c>
      <c r="E694">
        <v>5521.0557910919997</v>
      </c>
      <c r="F694">
        <v>110.82</v>
      </c>
      <c r="G694">
        <v>-42.597515608864398</v>
      </c>
      <c r="H694">
        <f>(Table2[[#This Row],[1Y Return vs Nifty]]-AVERAGE(Table2[1Y Return vs Nifty]))/_xlfn.STDEV.P(Table2[1Y Return vs Nifty])</f>
        <v>-1.1228008128424241</v>
      </c>
      <c r="I694">
        <v>-1.6645835313147399</v>
      </c>
      <c r="J694">
        <f>(Table2[[#This Row],[1M Return vs Nifty]]-AVERAGE(Table2[1M Return vs Nifty]))/_xlfn.STDEV.P(Table2[1M Return vs Nifty])</f>
        <v>-7.4779195279515154E-2</v>
      </c>
      <c r="K694">
        <v>-8.4800564846492001</v>
      </c>
      <c r="L694">
        <f>(Table2[[#This Row],[6M Return vs Nifty]]-AVERAGE(Table2[6M Return vs Nifty]))/_xlfn.STDEV.P(Table2[6M Return vs Nifty])</f>
        <v>-0.59566034400733048</v>
      </c>
      <c r="M694">
        <v>3.70690101913809</v>
      </c>
      <c r="N694">
        <f>(Table2[[#This Row],[1W Return vs Nifty]]-AVERAGE(Table2[1W Return vs Nifty]))/_xlfn.STDEV.P(Table2[1W Return vs Nifty])</f>
        <v>0.64572134247447732</v>
      </c>
      <c r="O694">
        <v>109.85</v>
      </c>
      <c r="P694">
        <v>108.620253621334</v>
      </c>
      <c r="Q694">
        <v>108.736860463624</v>
      </c>
      <c r="R694">
        <v>55.272961652282198</v>
      </c>
      <c r="S694" s="1">
        <f>(Table2[[#This Row],[Close Price]]-Table2[[#This Row],[20D EMA]])/Table2[[#This Row],[20D EMA]]</f>
        <v>8.8302230314064537E-3</v>
      </c>
      <c r="T694" s="1">
        <f>(Table2[[#This Row],[Close Price]]-Table2[[#This Row],[50D EMA]])/Table2[[#This Row],[50D EMA]]</f>
        <v>2.0251714623449765E-2</v>
      </c>
      <c r="U694" s="1">
        <f>(Table2[[#This Row],[Close Price]]-Table2[[#This Row],[200D EMA]])/Table2[[#This Row],[200D EMA]]</f>
        <v>1.9157620769020389E-2</v>
      </c>
      <c r="V694">
        <v>1.00941934596866</v>
      </c>
      <c r="W694">
        <v>110.62</v>
      </c>
      <c r="X694">
        <v>112.29</v>
      </c>
      <c r="Y694">
        <v>110.26</v>
      </c>
      <c r="Z694">
        <v>112.95</v>
      </c>
      <c r="AA694">
        <v>110.26</v>
      </c>
      <c r="AB694">
        <v>112.95</v>
      </c>
      <c r="AC694" s="1">
        <f>(Table2[[#This Row],[Close Price]]/Table2[[#This Row],[Day Low]])-1</f>
        <v>1.8079913216415555E-3</v>
      </c>
      <c r="AD694" s="1">
        <f>(Table2[[#This Row],[Day High]]/Table2[[#This Row],[Close Price]])-1</f>
        <v>1.3264753654575134E-2</v>
      </c>
      <c r="AE694" s="1">
        <f>(Table2[[#This Row],[Close Price]]/Table2[[#This Row],[Current Week Low]])-1</f>
        <v>5.0789044077632628E-3</v>
      </c>
      <c r="AF694" s="1">
        <f>(Table2[[#This Row],[Current Week High]]/Table2[[#This Row],[Close Price]])-1</f>
        <v>1.9220357336221072E-2</v>
      </c>
      <c r="AG694" s="1">
        <f>(Table2[[#This Row],[Close Price]]/Table2[[#This Row],[Current Month Low]])-1</f>
        <v>5.0789044077632628E-3</v>
      </c>
      <c r="AH694" s="1">
        <f>(Table2[[#This Row],[Current Month High]]/Table2[[#This Row],[Close Price]])-1</f>
        <v>1.9220357336221072E-2</v>
      </c>
      <c r="AI694">
        <v>20.6460927630391</v>
      </c>
      <c r="AJ694">
        <v>21.114754098360599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-0.11</v>
      </c>
      <c r="AM694" t="s">
        <v>3214</v>
      </c>
      <c r="AN694">
        <v>6.15</v>
      </c>
      <c r="AO694" t="s">
        <v>3215</v>
      </c>
      <c r="AP694">
        <v>-9.1807210327945005E-2</v>
      </c>
      <c r="AQ694">
        <f>(Table2[[#This Row],[Sharpe Ratio]]-AVERAGE(Table2[Sharpe Ratio]))/_xlfn.STDEV.P(Table2[Sharpe Ratio])</f>
        <v>-1.7383403584316761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685</v>
      </c>
      <c r="AT694">
        <f>_xlfn.RANK.AVG(Table2[[#This Row],[6M Return vs Nifty Z-Score]],Table2[6M Return vs Nifty Z-Score])</f>
        <v>526</v>
      </c>
      <c r="AU694">
        <f>_xlfn.RANK.AVG(Table2[[#This Row],[Sharpe Ratio Z-Score]],Table2[Sharpe Ratio Z-Score])</f>
        <v>703</v>
      </c>
      <c r="AV694">
        <f>(Table2[[#This Row],[Rank 1Y]]+Table2[[#This Row],[Rank 6M]]+Table2[[#This Row],[Rank Sharpe]])/3</f>
        <v>638</v>
      </c>
    </row>
    <row r="695" spans="1:48" x14ac:dyDescent="0.3">
      <c r="A695" t="s">
        <v>651</v>
      </c>
      <c r="B695" t="s">
        <v>652</v>
      </c>
      <c r="C695" t="s">
        <v>3173</v>
      </c>
      <c r="D695" t="s">
        <v>54</v>
      </c>
      <c r="E695">
        <v>29587.76193357</v>
      </c>
      <c r="F695">
        <v>1795.9</v>
      </c>
      <c r="G695">
        <v>-24.919113671248599</v>
      </c>
      <c r="H695">
        <f>(Table2[[#This Row],[1Y Return vs Nifty]]-AVERAGE(Table2[1Y Return vs Nifty]))/_xlfn.STDEV.P(Table2[1Y Return vs Nifty])</f>
        <v>-0.82607168479649451</v>
      </c>
      <c r="I695">
        <v>-5.7283506494370702</v>
      </c>
      <c r="J695">
        <f>(Table2[[#This Row],[1M Return vs Nifty]]-AVERAGE(Table2[1M Return vs Nifty]))/_xlfn.STDEV.P(Table2[1M Return vs Nifty])</f>
        <v>-0.45182439146179487</v>
      </c>
      <c r="K695">
        <v>-16.5884199439257</v>
      </c>
      <c r="L695">
        <f>(Table2[[#This Row],[6M Return vs Nifty]]-AVERAGE(Table2[6M Return vs Nifty]))/_xlfn.STDEV.P(Table2[6M Return vs Nifty])</f>
        <v>-0.84946005934516211</v>
      </c>
      <c r="M695">
        <v>-1.6960057028678199</v>
      </c>
      <c r="N695">
        <f>(Table2[[#This Row],[1W Return vs Nifty]]-AVERAGE(Table2[1W Return vs Nifty]))/_xlfn.STDEV.P(Table2[1W Return vs Nifty])</f>
        <v>-0.41402049333447549</v>
      </c>
      <c r="O695">
        <v>1853.28</v>
      </c>
      <c r="P695">
        <v>1887.7350667742501</v>
      </c>
      <c r="Q695">
        <v>1838.5167950125699</v>
      </c>
      <c r="R695">
        <v>33.593522157778402</v>
      </c>
      <c r="S695" s="1">
        <f>(Table2[[#This Row],[Close Price]]-Table2[[#This Row],[20D EMA]])/Table2[[#This Row],[20D EMA]]</f>
        <v>-3.0961322627989233E-2</v>
      </c>
      <c r="T695" s="1">
        <f>(Table2[[#This Row],[Close Price]]-Table2[[#This Row],[50D EMA]])/Table2[[#This Row],[50D EMA]]</f>
        <v>-4.8648281419689451E-2</v>
      </c>
      <c r="U695" s="1">
        <f>(Table2[[#This Row],[Close Price]]-Table2[[#This Row],[200D EMA]])/Table2[[#This Row],[200D EMA]]</f>
        <v>-2.3179986785096755E-2</v>
      </c>
      <c r="V695">
        <v>1.0192698578011501</v>
      </c>
      <c r="W695">
        <v>1771</v>
      </c>
      <c r="X695">
        <v>1799.9</v>
      </c>
      <c r="Y695">
        <v>1771</v>
      </c>
      <c r="Z695">
        <v>1799.9</v>
      </c>
      <c r="AA695">
        <v>1771</v>
      </c>
      <c r="AB695">
        <v>1974.55</v>
      </c>
      <c r="AC695" s="1">
        <f>(Table2[[#This Row],[Close Price]]/Table2[[#This Row],[Day Low]])-1</f>
        <v>1.4059853190288019E-2</v>
      </c>
      <c r="AD695" s="1">
        <f>(Table2[[#This Row],[Day High]]/Table2[[#This Row],[Close Price]])-1</f>
        <v>2.2272955064313038E-3</v>
      </c>
      <c r="AE695" s="1">
        <f>(Table2[[#This Row],[Close Price]]/Table2[[#This Row],[Current Week Low]])-1</f>
        <v>1.4059853190288019E-2</v>
      </c>
      <c r="AF695" s="1">
        <f>(Table2[[#This Row],[Current Week High]]/Table2[[#This Row],[Close Price]])-1</f>
        <v>2.2272955064313038E-3</v>
      </c>
      <c r="AG695" s="1">
        <f>(Table2[[#This Row],[Close Price]]/Table2[[#This Row],[Current Month Low]])-1</f>
        <v>1.4059853190288019E-2</v>
      </c>
      <c r="AH695" s="1">
        <f>(Table2[[#This Row],[Current Month High]]/Table2[[#This Row],[Close Price]])-1</f>
        <v>9.9476585555988484E-2</v>
      </c>
      <c r="AI695">
        <v>23.667798875215698</v>
      </c>
      <c r="AJ695">
        <v>21.7518050235585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-0.23</v>
      </c>
      <c r="AM695" t="s">
        <v>3214</v>
      </c>
      <c r="AN695">
        <v>-5.0199999999999996</v>
      </c>
      <c r="AO695" t="s">
        <v>3214</v>
      </c>
      <c r="AP695">
        <v>-0.117261563152728</v>
      </c>
      <c r="AQ695">
        <f>(Table2[[#This Row],[Sharpe Ratio]]-AVERAGE(Table2[Sharpe Ratio]))/_xlfn.STDEV.P(Table2[Sharpe Ratio])</f>
        <v>-2.0319911530718962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599</v>
      </c>
      <c r="AT695">
        <f>_xlfn.RANK.AVG(Table2[[#This Row],[6M Return vs Nifty Z-Score]],Table2[6M Return vs Nifty Z-Score])</f>
        <v>604</v>
      </c>
      <c r="AU695">
        <f>_xlfn.RANK.AVG(Table2[[#This Row],[Sharpe Ratio Z-Score]],Table2[Sharpe Ratio Z-Score])</f>
        <v>722</v>
      </c>
      <c r="AV695">
        <f>(Table2[[#This Row],[Rank 1Y]]+Table2[[#This Row],[Rank 6M]]+Table2[[#This Row],[Rank Sharpe]])/3</f>
        <v>641.66666666666663</v>
      </c>
    </row>
    <row r="696" spans="1:48" x14ac:dyDescent="0.3">
      <c r="A696" t="s">
        <v>2202</v>
      </c>
      <c r="B696" t="s">
        <v>2203</v>
      </c>
      <c r="C696" t="s">
        <v>3175</v>
      </c>
      <c r="D696" t="s">
        <v>1570</v>
      </c>
      <c r="E696">
        <v>2738.7927511500002</v>
      </c>
      <c r="F696">
        <v>662.65</v>
      </c>
      <c r="G696">
        <v>-50.890313906766799</v>
      </c>
      <c r="H696">
        <f>(Table2[[#This Row],[1Y Return vs Nifty]]-AVERAGE(Table2[1Y Return vs Nifty]))/_xlfn.STDEV.P(Table2[1Y Return vs Nifty])</f>
        <v>-1.2619940960747438</v>
      </c>
      <c r="I696">
        <v>10.739089361480699</v>
      </c>
      <c r="J696">
        <f>(Table2[[#This Row],[1M Return vs Nifty]]-AVERAGE(Table2[1M Return vs Nifty]))/_xlfn.STDEV.P(Table2[1M Return vs Nifty])</f>
        <v>1.0760606888243207</v>
      </c>
      <c r="K696">
        <v>-29.534651649977601</v>
      </c>
      <c r="L696">
        <f>(Table2[[#This Row],[6M Return vs Nifty]]-AVERAGE(Table2[6M Return vs Nifty]))/_xlfn.STDEV.P(Table2[6M Return vs Nifty])</f>
        <v>-1.2546897876616043</v>
      </c>
      <c r="M696">
        <v>4.6368637303305604</v>
      </c>
      <c r="N696">
        <f>(Table2[[#This Row],[1W Return vs Nifty]]-AVERAGE(Table2[1W Return vs Nifty]))/_xlfn.STDEV.P(Table2[1W Return vs Nifty])</f>
        <v>0.82812693292803419</v>
      </c>
      <c r="O696">
        <v>720.73</v>
      </c>
      <c r="P696">
        <v>620.16841149296795</v>
      </c>
      <c r="Q696">
        <v>678.11484655471497</v>
      </c>
      <c r="R696">
        <v>83.074085449620199</v>
      </c>
      <c r="S696" s="1">
        <f>(Table2[[#This Row],[Close Price]]-Table2[[#This Row],[20D EMA]])/Table2[[#This Row],[20D EMA]]</f>
        <v>-8.0584962468608273E-2</v>
      </c>
      <c r="T696" s="1">
        <f>(Table2[[#This Row],[Close Price]]-Table2[[#This Row],[50D EMA]])/Table2[[#This Row],[50D EMA]]</f>
        <v>6.8500084363799826E-2</v>
      </c>
      <c r="U696" s="1">
        <f>(Table2[[#This Row],[Close Price]]-Table2[[#This Row],[200D EMA]])/Table2[[#This Row],[200D EMA]]</f>
        <v>-2.2805645140033349E-2</v>
      </c>
      <c r="V696">
        <v>1.01162063397113</v>
      </c>
      <c r="W696">
        <v>650</v>
      </c>
      <c r="X696">
        <v>665</v>
      </c>
      <c r="Y696">
        <v>644.20000000000005</v>
      </c>
      <c r="Z696">
        <v>669</v>
      </c>
      <c r="AA696">
        <v>644.20000000000005</v>
      </c>
      <c r="AB696">
        <v>669</v>
      </c>
      <c r="AC696" s="1">
        <f>(Table2[[#This Row],[Close Price]]/Table2[[#This Row],[Day Low]])-1</f>
        <v>1.9461538461538419E-2</v>
      </c>
      <c r="AD696" s="1">
        <f>(Table2[[#This Row],[Day High]]/Table2[[#This Row],[Close Price]])-1</f>
        <v>3.5463668603334941E-3</v>
      </c>
      <c r="AE696" s="1">
        <f>(Table2[[#This Row],[Close Price]]/Table2[[#This Row],[Current Week Low]])-1</f>
        <v>2.8640173859049822E-2</v>
      </c>
      <c r="AF696" s="1">
        <f>(Table2[[#This Row],[Current Week High]]/Table2[[#This Row],[Close Price]])-1</f>
        <v>9.5827359843054793E-3</v>
      </c>
      <c r="AG696" s="1">
        <f>(Table2[[#This Row],[Close Price]]/Table2[[#This Row],[Current Month Low]])-1</f>
        <v>2.8640173859049822E-2</v>
      </c>
      <c r="AH696" s="1">
        <f>(Table2[[#This Row],[Current Month High]]/Table2[[#This Row],[Close Price]])-1</f>
        <v>9.5827359843054793E-3</v>
      </c>
      <c r="AI696">
        <v>36.572851429864897</v>
      </c>
      <c r="AJ696">
        <v>22.440872135993999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3214</v>
      </c>
      <c r="AN696">
        <v>14.63</v>
      </c>
      <c r="AO696" t="s">
        <v>3215</v>
      </c>
      <c r="AQ696">
        <f>(Table2[[#This Row],[Sharpe Ratio]]-AVERAGE(Table2[Sharpe Ratio]))/_xlfn.STDEV.P(Table2[Sharpe Ratio])</f>
        <v>-0.67921854723973452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706</v>
      </c>
      <c r="AT696">
        <f>_xlfn.RANK.AVG(Table2[[#This Row],[6M Return vs Nifty Z-Score]],Table2[6M Return vs Nifty Z-Score])</f>
        <v>692</v>
      </c>
      <c r="AU696">
        <f>_xlfn.RANK.AVG(Table2[[#This Row],[Sharpe Ratio Z-Score]],Table2[Sharpe Ratio Z-Score])</f>
        <v>527.5</v>
      </c>
      <c r="AV696">
        <f>(Table2[[#This Row],[Rank 1Y]]+Table2[[#This Row],[Rank 6M]]+Table2[[#This Row],[Rank Sharpe]])/3</f>
        <v>641.83333333333337</v>
      </c>
    </row>
    <row r="697" spans="1:48" x14ac:dyDescent="0.3">
      <c r="A697" t="s">
        <v>2169</v>
      </c>
      <c r="B697" t="s">
        <v>2170</v>
      </c>
      <c r="C697" t="s">
        <v>3173</v>
      </c>
      <c r="D697" t="s">
        <v>192</v>
      </c>
      <c r="E697">
        <v>2823.3499747599999</v>
      </c>
      <c r="F697">
        <v>180.08</v>
      </c>
      <c r="G697">
        <v>-21.256817694222001</v>
      </c>
      <c r="H697">
        <f>(Table2[[#This Row],[1Y Return vs Nifty]]-AVERAGE(Table2[1Y Return vs Nifty]))/_xlfn.STDEV.P(Table2[1Y Return vs Nifty])</f>
        <v>-0.76460063691874847</v>
      </c>
      <c r="I697">
        <v>-11.426816794352201</v>
      </c>
      <c r="J697">
        <f>(Table2[[#This Row],[1M Return vs Nifty]]-AVERAGE(Table2[1M Return vs Nifty]))/_xlfn.STDEV.P(Table2[1M Return vs Nifty])</f>
        <v>-0.98054053662819385</v>
      </c>
      <c r="K697">
        <v>-41.603860150314397</v>
      </c>
      <c r="L697">
        <f>(Table2[[#This Row],[6M Return vs Nifty]]-AVERAGE(Table2[6M Return vs Nifty]))/_xlfn.STDEV.P(Table2[6M Return vs Nifty])</f>
        <v>-1.6324678309280243</v>
      </c>
      <c r="M697">
        <v>-3.5676600260548899</v>
      </c>
      <c r="N697">
        <f>(Table2[[#This Row],[1W Return vs Nifty]]-AVERAGE(Table2[1W Return vs Nifty]))/_xlfn.STDEV.P(Table2[1W Return vs Nifty])</f>
        <v>-0.78113221495191543</v>
      </c>
      <c r="O697">
        <v>191.74</v>
      </c>
      <c r="P697">
        <v>189.32523693037101</v>
      </c>
      <c r="Q697">
        <v>186.49958494332</v>
      </c>
      <c r="R697">
        <v>31.355558108972701</v>
      </c>
      <c r="S697" s="1">
        <f>(Table2[[#This Row],[Close Price]]-Table2[[#This Row],[20D EMA]])/Table2[[#This Row],[20D EMA]]</f>
        <v>-6.0811515594033569E-2</v>
      </c>
      <c r="T697" s="1">
        <f>(Table2[[#This Row],[Close Price]]-Table2[[#This Row],[50D EMA]])/Table2[[#This Row],[50D EMA]]</f>
        <v>-4.8832564956837507E-2</v>
      </c>
      <c r="U697" s="1">
        <f>(Table2[[#This Row],[Close Price]]-Table2[[#This Row],[200D EMA]])/Table2[[#This Row],[200D EMA]]</f>
        <v>-3.44214435934053E-2</v>
      </c>
      <c r="V697">
        <v>0.54055372038211202</v>
      </c>
      <c r="W697">
        <v>178.2</v>
      </c>
      <c r="X697">
        <v>183.35</v>
      </c>
      <c r="Y697">
        <v>179.25</v>
      </c>
      <c r="Z697">
        <v>184.01</v>
      </c>
      <c r="AA697">
        <v>179.25</v>
      </c>
      <c r="AB697">
        <v>184.01</v>
      </c>
      <c r="AC697" s="1">
        <f>(Table2[[#This Row],[Close Price]]/Table2[[#This Row],[Day Low]])-1</f>
        <v>1.0549943883277457E-2</v>
      </c>
      <c r="AD697" s="1">
        <f>(Table2[[#This Row],[Day High]]/Table2[[#This Row],[Close Price]])-1</f>
        <v>1.8158596179475683E-2</v>
      </c>
      <c r="AE697" s="1">
        <f>(Table2[[#This Row],[Close Price]]/Table2[[#This Row],[Current Week Low]])-1</f>
        <v>4.6304044630405272E-3</v>
      </c>
      <c r="AF697" s="1">
        <f>(Table2[[#This Row],[Current Week High]]/Table2[[#This Row],[Close Price]])-1</f>
        <v>2.182363394047071E-2</v>
      </c>
      <c r="AG697" s="1">
        <f>(Table2[[#This Row],[Close Price]]/Table2[[#This Row],[Current Month Low]])-1</f>
        <v>4.6304044630405272E-3</v>
      </c>
      <c r="AH697" s="1">
        <f>(Table2[[#This Row],[Current Month High]]/Table2[[#This Row],[Close Price]])-1</f>
        <v>2.182363394047071E-2</v>
      </c>
      <c r="AI697">
        <v>57.152376721457102</v>
      </c>
      <c r="AJ697">
        <v>35.398496240601503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-0.04</v>
      </c>
      <c r="AM697" t="s">
        <v>3214</v>
      </c>
      <c r="AN697">
        <v>-10.45</v>
      </c>
      <c r="AO697" t="s">
        <v>3214</v>
      </c>
      <c r="AP697">
        <v>-3.2048053498576E-2</v>
      </c>
      <c r="AQ697">
        <f>(Table2[[#This Row],[Sharpe Ratio]]-AVERAGE(Table2[Sharpe Ratio]))/_xlfn.STDEV.P(Table2[Sharpe Ratio])</f>
        <v>-1.0489367027673977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-5.2076779221942795</v>
      </c>
      <c r="AS697">
        <f>_xlfn.RANK.AVG(Table2[[#This Row],[1Y Return vs Nifty Z-Score]],Table2[1Y Return vs Nifty Z-Score])</f>
        <v>578</v>
      </c>
      <c r="AT697">
        <f>_xlfn.RANK.AVG(Table2[[#This Row],[6M Return vs Nifty Z-Score]],Table2[6M Return vs Nifty Z-Score])</f>
        <v>725</v>
      </c>
      <c r="AU697">
        <f>_xlfn.RANK.AVG(Table2[[#This Row],[Sharpe Ratio Z-Score]],Table2[Sharpe Ratio Z-Score])</f>
        <v>625</v>
      </c>
      <c r="AV697">
        <f>(Table2[[#This Row],[Rank 1Y]]+Table2[[#This Row],[Rank 6M]]+Table2[[#This Row],[Rank Sharpe]])/3</f>
        <v>642.66666666666663</v>
      </c>
    </row>
    <row r="698" spans="1:48" x14ac:dyDescent="0.3">
      <c r="A698" t="s">
        <v>813</v>
      </c>
      <c r="B698" t="s">
        <v>814</v>
      </c>
      <c r="C698" t="s">
        <v>3177</v>
      </c>
      <c r="D698" t="s">
        <v>80</v>
      </c>
      <c r="E698">
        <v>20486.549346</v>
      </c>
      <c r="F698">
        <v>867</v>
      </c>
      <c r="G698">
        <v>-36.873434006899402</v>
      </c>
      <c r="H698">
        <f>(Table2[[#This Row],[1Y Return vs Nifty]]-AVERAGE(Table2[1Y Return vs Nifty]))/_xlfn.STDEV.P(Table2[1Y Return vs Nifty])</f>
        <v>-1.0267230254604787</v>
      </c>
      <c r="I698">
        <v>2.6499916886351</v>
      </c>
      <c r="J698">
        <f>(Table2[[#This Row],[1M Return vs Nifty]]-AVERAGE(Table2[1M Return vs Nifty]))/_xlfn.STDEV.P(Table2[1M Return vs Nifty])</f>
        <v>0.32553652483016743</v>
      </c>
      <c r="K698">
        <v>-13.1159443478141</v>
      </c>
      <c r="L698">
        <f>(Table2[[#This Row],[6M Return vs Nifty]]-AVERAGE(Table2[6M Return vs Nifty]))/_xlfn.STDEV.P(Table2[6M Return vs Nifty])</f>
        <v>-0.74076817321585808</v>
      </c>
      <c r="M698">
        <v>3.2801156371137701</v>
      </c>
      <c r="N698">
        <f>(Table2[[#This Row],[1W Return vs Nifty]]-AVERAGE(Table2[1W Return vs Nifty]))/_xlfn.STDEV.P(Table2[1W Return vs Nifty])</f>
        <v>0.56201041657587858</v>
      </c>
      <c r="O698">
        <v>845.78</v>
      </c>
      <c r="P698">
        <v>832.51716275212596</v>
      </c>
      <c r="Q698">
        <v>842.30933201494895</v>
      </c>
      <c r="R698">
        <v>72.930406895752597</v>
      </c>
      <c r="S698" s="1">
        <f>(Table2[[#This Row],[Close Price]]-Table2[[#This Row],[20D EMA]])/Table2[[#This Row],[20D EMA]]</f>
        <v>2.508926671238387E-2</v>
      </c>
      <c r="T698" s="1">
        <f>(Table2[[#This Row],[Close Price]]-Table2[[#This Row],[50D EMA]])/Table2[[#This Row],[50D EMA]]</f>
        <v>4.1419971612214057E-2</v>
      </c>
      <c r="U698" s="1">
        <f>(Table2[[#This Row],[Close Price]]-Table2[[#This Row],[200D EMA]])/Table2[[#This Row],[200D EMA]]</f>
        <v>2.9313064745450132E-2</v>
      </c>
      <c r="V698">
        <v>0.64724014308080002</v>
      </c>
      <c r="W698">
        <v>855</v>
      </c>
      <c r="X698">
        <v>869</v>
      </c>
      <c r="Y698">
        <v>855</v>
      </c>
      <c r="Z698">
        <v>869</v>
      </c>
      <c r="AA698">
        <v>817</v>
      </c>
      <c r="AB698">
        <v>877</v>
      </c>
      <c r="AC698" s="1">
        <f>(Table2[[#This Row],[Close Price]]/Table2[[#This Row],[Day Low]])-1</f>
        <v>1.4035087719298289E-2</v>
      </c>
      <c r="AD698" s="1">
        <f>(Table2[[#This Row],[Day High]]/Table2[[#This Row],[Close Price]])-1</f>
        <v>2.3068050749712743E-3</v>
      </c>
      <c r="AE698" s="1">
        <f>(Table2[[#This Row],[Close Price]]/Table2[[#This Row],[Current Week Low]])-1</f>
        <v>1.4035087719298289E-2</v>
      </c>
      <c r="AF698" s="1">
        <f>(Table2[[#This Row],[Current Week High]]/Table2[[#This Row],[Close Price]])-1</f>
        <v>2.3068050749712743E-3</v>
      </c>
      <c r="AG698" s="1">
        <f>(Table2[[#This Row],[Close Price]]/Table2[[#This Row],[Current Month Low]])-1</f>
        <v>6.119951040391669E-2</v>
      </c>
      <c r="AH698" s="1">
        <f>(Table2[[#This Row],[Current Month High]]/Table2[[#This Row],[Close Price]])-1</f>
        <v>1.1534025374855927E-2</v>
      </c>
      <c r="AI698">
        <v>22.0530565167243</v>
      </c>
      <c r="AJ698">
        <v>23.857142857142801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0.05</v>
      </c>
      <c r="AM698" t="s">
        <v>3215</v>
      </c>
      <c r="AN698">
        <v>3.07</v>
      </c>
      <c r="AO698" t="s">
        <v>3215</v>
      </c>
      <c r="AP698">
        <v>-7.7268030675845006E-2</v>
      </c>
      <c r="AQ698">
        <f>(Table2[[#This Row],[Sharpe Ratio]]-AVERAGE(Table2[Sharpe Ratio]))/_xlfn.STDEV.P(Table2[Sharpe Ratio])</f>
        <v>-1.5706110239777571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673</v>
      </c>
      <c r="AT698">
        <f>_xlfn.RANK.AVG(Table2[[#This Row],[6M Return vs Nifty Z-Score]],Table2[6M Return vs Nifty Z-Score])</f>
        <v>568</v>
      </c>
      <c r="AU698">
        <f>_xlfn.RANK.AVG(Table2[[#This Row],[Sharpe Ratio Z-Score]],Table2[Sharpe Ratio Z-Score])</f>
        <v>689</v>
      </c>
      <c r="AV698">
        <f>(Table2[[#This Row],[Rank 1Y]]+Table2[[#This Row],[Rank 6M]]+Table2[[#This Row],[Rank Sharpe]])/3</f>
        <v>643.33333333333337</v>
      </c>
    </row>
    <row r="699" spans="1:48" x14ac:dyDescent="0.3">
      <c r="A699" t="s">
        <v>1116</v>
      </c>
      <c r="B699" t="s">
        <v>1117</v>
      </c>
      <c r="C699" t="s">
        <v>3169</v>
      </c>
      <c r="D699" t="s">
        <v>573</v>
      </c>
      <c r="E699">
        <v>11807.809748449001</v>
      </c>
      <c r="F699">
        <v>162.88999999999999</v>
      </c>
      <c r="G699">
        <v>-31.601660312301501</v>
      </c>
      <c r="H699">
        <f>(Table2[[#This Row],[1Y Return vs Nifty]]-AVERAGE(Table2[1Y Return vs Nifty]))/_xlfn.STDEV.P(Table2[1Y Return vs Nifty])</f>
        <v>-0.93823715342444147</v>
      </c>
      <c r="I699">
        <v>-0.22962288220173599</v>
      </c>
      <c r="J699">
        <f>(Table2[[#This Row],[1M Return vs Nifty]]-AVERAGE(Table2[1M Return vs Nifty]))/_xlfn.STDEV.P(Table2[1M Return vs Nifty])</f>
        <v>5.8359590416613698E-2</v>
      </c>
      <c r="K699">
        <v>-25.0091654081026</v>
      </c>
      <c r="L699">
        <f>(Table2[[#This Row],[6M Return vs Nifty]]-AVERAGE(Table2[6M Return vs Nifty]))/_xlfn.STDEV.P(Table2[6M Return vs Nifty])</f>
        <v>-1.1130376372959085</v>
      </c>
      <c r="M699">
        <v>1.62756885853568</v>
      </c>
      <c r="N699">
        <f>(Table2[[#This Row],[1W Return vs Nifty]]-AVERAGE(Table2[1W Return vs Nifty]))/_xlfn.STDEV.P(Table2[1W Return vs Nifty])</f>
        <v>0.23787508591069725</v>
      </c>
      <c r="O699">
        <v>164.78</v>
      </c>
      <c r="P699">
        <v>164.81478952013299</v>
      </c>
      <c r="Q699">
        <v>164.83919706368701</v>
      </c>
      <c r="R699">
        <v>44.530252339107598</v>
      </c>
      <c r="S699" s="1">
        <f>(Table2[[#This Row],[Close Price]]-Table2[[#This Row],[20D EMA]])/Table2[[#This Row],[20D EMA]]</f>
        <v>-1.14698385726424E-2</v>
      </c>
      <c r="T699" s="1">
        <f>(Table2[[#This Row],[Close Price]]-Table2[[#This Row],[50D EMA]])/Table2[[#This Row],[50D EMA]]</f>
        <v>-1.1678500004381469E-2</v>
      </c>
      <c r="U699" s="1">
        <f>(Table2[[#This Row],[Close Price]]-Table2[[#This Row],[200D EMA]])/Table2[[#This Row],[200D EMA]]</f>
        <v>-1.182483959160475E-2</v>
      </c>
      <c r="V699">
        <v>1.0961878365170501</v>
      </c>
      <c r="W699">
        <v>161.47999999999999</v>
      </c>
      <c r="X699">
        <v>165.84</v>
      </c>
      <c r="Y699">
        <v>161.47999999999999</v>
      </c>
      <c r="Z699">
        <v>165.84</v>
      </c>
      <c r="AA699">
        <v>156.37</v>
      </c>
      <c r="AB699">
        <v>174</v>
      </c>
      <c r="AC699" s="1">
        <f>(Table2[[#This Row],[Close Price]]/Table2[[#This Row],[Day Low]])-1</f>
        <v>8.7317314837751514E-3</v>
      </c>
      <c r="AD699" s="1">
        <f>(Table2[[#This Row],[Day High]]/Table2[[#This Row],[Close Price]])-1</f>
        <v>1.8110381238872986E-2</v>
      </c>
      <c r="AE699" s="1">
        <f>(Table2[[#This Row],[Close Price]]/Table2[[#This Row],[Current Week Low]])-1</f>
        <v>8.7317314837751514E-3</v>
      </c>
      <c r="AF699" s="1">
        <f>(Table2[[#This Row],[Current Week High]]/Table2[[#This Row],[Close Price]])-1</f>
        <v>1.8110381238872986E-2</v>
      </c>
      <c r="AG699" s="1">
        <f>(Table2[[#This Row],[Close Price]]/Table2[[#This Row],[Current Month Low]])-1</f>
        <v>4.1695977489288216E-2</v>
      </c>
      <c r="AH699" s="1">
        <f>(Table2[[#This Row],[Current Month High]]/Table2[[#This Row],[Close Price]])-1</f>
        <v>6.8205537479280487E-2</v>
      </c>
      <c r="AI699">
        <v>28.490010606638499</v>
      </c>
      <c r="AJ699">
        <v>23.729586023547199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3214</v>
      </c>
      <c r="AN699">
        <v>1.17</v>
      </c>
      <c r="AO699" t="s">
        <v>3215</v>
      </c>
      <c r="AP699">
        <v>-3.3473326393771999E-2</v>
      </c>
      <c r="AQ699">
        <f>(Table2[[#This Row],[Sharpe Ratio]]-AVERAGE(Table2[Sharpe Ratio]))/_xlfn.STDEV.P(Table2[Sharpe Ratio])</f>
        <v>-1.0653791761288094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639</v>
      </c>
      <c r="AT699">
        <f>_xlfn.RANK.AVG(Table2[[#This Row],[6M Return vs Nifty Z-Score]],Table2[6M Return vs Nifty Z-Score])</f>
        <v>668</v>
      </c>
      <c r="AU699">
        <f>_xlfn.RANK.AVG(Table2[[#This Row],[Sharpe Ratio Z-Score]],Table2[Sharpe Ratio Z-Score])</f>
        <v>626</v>
      </c>
      <c r="AV699">
        <f>(Table2[[#This Row],[Rank 1Y]]+Table2[[#This Row],[Rank 6M]]+Table2[[#This Row],[Rank Sharpe]])/3</f>
        <v>644.33333333333337</v>
      </c>
    </row>
    <row r="700" spans="1:48" x14ac:dyDescent="0.3">
      <c r="A700" t="s">
        <v>2001</v>
      </c>
      <c r="B700" t="s">
        <v>2002</v>
      </c>
      <c r="C700" t="s">
        <v>3179</v>
      </c>
      <c r="D700" t="s">
        <v>1454</v>
      </c>
      <c r="E700">
        <v>3478.0787789330002</v>
      </c>
      <c r="F700">
        <v>129.88999999999999</v>
      </c>
      <c r="G700">
        <v>-36.517043374662698</v>
      </c>
      <c r="H700">
        <f>(Table2[[#This Row],[1Y Return vs Nifty]]-AVERAGE(Table2[1Y Return vs Nifty]))/_xlfn.STDEV.P(Table2[1Y Return vs Nifty])</f>
        <v>-1.0207410661227221</v>
      </c>
      <c r="I700">
        <v>-6.5511159800156298</v>
      </c>
      <c r="J700">
        <f>(Table2[[#This Row],[1M Return vs Nifty]]-AVERAGE(Table2[1M Return vs Nifty]))/_xlfn.STDEV.P(Table2[1M Return vs Nifty])</f>
        <v>-0.52816235731041594</v>
      </c>
      <c r="K700">
        <v>-11.5674268680169</v>
      </c>
      <c r="L700">
        <f>(Table2[[#This Row],[6M Return vs Nifty]]-AVERAGE(Table2[6M Return vs Nifty]))/_xlfn.STDEV.P(Table2[6M Return vs Nifty])</f>
        <v>-0.69229805991345639</v>
      </c>
      <c r="M700">
        <v>-0.85997842547098702</v>
      </c>
      <c r="N700">
        <f>(Table2[[#This Row],[1W Return vs Nifty]]-AVERAGE(Table2[1W Return vs Nifty]))/_xlfn.STDEV.P(Table2[1W Return vs Nifty])</f>
        <v>-0.25003967202465477</v>
      </c>
      <c r="O700">
        <v>132.91</v>
      </c>
      <c r="P700">
        <v>131.09445042043799</v>
      </c>
      <c r="Q700">
        <v>136.95821447054701</v>
      </c>
      <c r="R700">
        <v>45.4777312924898</v>
      </c>
      <c r="S700" s="1">
        <f>(Table2[[#This Row],[Close Price]]-Table2[[#This Row],[20D EMA]])/Table2[[#This Row],[20D EMA]]</f>
        <v>-2.2722142803400874E-2</v>
      </c>
      <c r="T700" s="1">
        <f>(Table2[[#This Row],[Close Price]]-Table2[[#This Row],[50D EMA]])/Table2[[#This Row],[50D EMA]]</f>
        <v>-9.1876537608965806E-3</v>
      </c>
      <c r="U700" s="1">
        <f>(Table2[[#This Row],[Close Price]]-Table2[[#This Row],[200D EMA]])/Table2[[#This Row],[200D EMA]]</f>
        <v>-5.1608547160689258E-2</v>
      </c>
      <c r="V700">
        <v>1.1707487345229199</v>
      </c>
      <c r="W700">
        <v>129.6</v>
      </c>
      <c r="X700">
        <v>131.6</v>
      </c>
      <c r="Y700">
        <v>129.26</v>
      </c>
      <c r="Z700">
        <v>131.29</v>
      </c>
      <c r="AA700">
        <v>129.26</v>
      </c>
      <c r="AB700">
        <v>131.29</v>
      </c>
      <c r="AC700" s="1">
        <f>(Table2[[#This Row],[Close Price]]/Table2[[#This Row],[Day Low]])-1</f>
        <v>2.2376543209876587E-3</v>
      </c>
      <c r="AD700" s="1">
        <f>(Table2[[#This Row],[Day High]]/Table2[[#This Row],[Close Price]])-1</f>
        <v>1.3164985757179171E-2</v>
      </c>
      <c r="AE700" s="1">
        <f>(Table2[[#This Row],[Close Price]]/Table2[[#This Row],[Current Week Low]])-1</f>
        <v>4.8738975707875998E-3</v>
      </c>
      <c r="AF700" s="1">
        <f>(Table2[[#This Row],[Current Week High]]/Table2[[#This Row],[Close Price]])-1</f>
        <v>1.0778350912310497E-2</v>
      </c>
      <c r="AG700" s="1">
        <f>(Table2[[#This Row],[Close Price]]/Table2[[#This Row],[Current Month Low]])-1</f>
        <v>4.8738975707875998E-3</v>
      </c>
      <c r="AH700" s="1">
        <f>(Table2[[#This Row],[Current Month High]]/Table2[[#This Row],[Close Price]])-1</f>
        <v>1.0778350912310497E-2</v>
      </c>
      <c r="AI700">
        <v>23.027176841943199</v>
      </c>
      <c r="AJ700">
        <v>24.3561512685495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-0.17</v>
      </c>
      <c r="AM700" t="s">
        <v>3214</v>
      </c>
      <c r="AN700">
        <v>0.78</v>
      </c>
      <c r="AO700" t="s">
        <v>3215</v>
      </c>
      <c r="AP700">
        <v>-0.101988134731191</v>
      </c>
      <c r="AQ700">
        <f>(Table2[[#This Row],[Sharpe Ratio]]-AVERAGE(Table2[Sharpe Ratio]))/_xlfn.STDEV.P(Table2[Sharpe Ratio])</f>
        <v>-1.8557912542279507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670</v>
      </c>
      <c r="AT700">
        <f>_xlfn.RANK.AVG(Table2[[#This Row],[6M Return vs Nifty Z-Score]],Table2[6M Return vs Nifty Z-Score])</f>
        <v>555</v>
      </c>
      <c r="AU700">
        <f>_xlfn.RANK.AVG(Table2[[#This Row],[Sharpe Ratio Z-Score]],Table2[Sharpe Ratio Z-Score])</f>
        <v>710</v>
      </c>
      <c r="AV700">
        <f>(Table2[[#This Row],[Rank 1Y]]+Table2[[#This Row],[Rank 6M]]+Table2[[#This Row],[Rank Sharpe]])/3</f>
        <v>645</v>
      </c>
    </row>
    <row r="701" spans="1:48" x14ac:dyDescent="0.3">
      <c r="A701" t="s">
        <v>2306</v>
      </c>
      <c r="B701" t="s">
        <v>2307</v>
      </c>
      <c r="C701" t="s">
        <v>3180</v>
      </c>
      <c r="D701" t="s">
        <v>428</v>
      </c>
      <c r="E701">
        <v>2435.5916501799902</v>
      </c>
      <c r="F701">
        <v>458.9</v>
      </c>
      <c r="G701">
        <v>-39.2640811158575</v>
      </c>
      <c r="H701">
        <f>(Table2[[#This Row],[1Y Return vs Nifty]]-AVERAGE(Table2[1Y Return vs Nifty]))/_xlfn.STDEV.P(Table2[1Y Return vs Nifty])</f>
        <v>-1.0668496519853155</v>
      </c>
      <c r="I701">
        <v>-3.75329125453875</v>
      </c>
      <c r="J701">
        <f>(Table2[[#This Row],[1M Return vs Nifty]]-AVERAGE(Table2[1M Return vs Nifty]))/_xlfn.STDEV.P(Table2[1M Return vs Nifty])</f>
        <v>-0.26857406353326552</v>
      </c>
      <c r="K701">
        <v>-23.2144985825825</v>
      </c>
      <c r="L701">
        <f>(Table2[[#This Row],[6M Return vs Nifty]]-AVERAGE(Table2[6M Return vs Nifty]))/_xlfn.STDEV.P(Table2[6M Return vs Nifty])</f>
        <v>-1.0568628084625824</v>
      </c>
      <c r="M701">
        <v>-5.3484611040111298</v>
      </c>
      <c r="N701">
        <f>(Table2[[#This Row],[1W Return vs Nifty]]-AVERAGE(Table2[1W Return vs Nifty]))/_xlfn.STDEV.P(Table2[1W Return vs Nifty])</f>
        <v>-1.1304237168535549</v>
      </c>
      <c r="O701">
        <v>505.66</v>
      </c>
      <c r="P701">
        <v>478.71884722399199</v>
      </c>
      <c r="Q701">
        <v>492.709648292498</v>
      </c>
      <c r="R701">
        <v>23.506604704749499</v>
      </c>
      <c r="S701" s="1">
        <f>(Table2[[#This Row],[Close Price]]-Table2[[#This Row],[20D EMA]])/Table2[[#This Row],[20D EMA]]</f>
        <v>-9.2473203338211532E-2</v>
      </c>
      <c r="T701" s="1">
        <f>(Table2[[#This Row],[Close Price]]-Table2[[#This Row],[50D EMA]])/Table2[[#This Row],[50D EMA]]</f>
        <v>-4.1399763846604508E-2</v>
      </c>
      <c r="U701" s="1">
        <f>(Table2[[#This Row],[Close Price]]-Table2[[#This Row],[200D EMA]])/Table2[[#This Row],[200D EMA]]</f>
        <v>-6.8619821855866847E-2</v>
      </c>
      <c r="V701">
        <v>1.03241252826198</v>
      </c>
      <c r="W701">
        <v>459.8</v>
      </c>
      <c r="X701">
        <v>466.45</v>
      </c>
      <c r="Y701">
        <v>456.3</v>
      </c>
      <c r="Z701">
        <v>468.2</v>
      </c>
      <c r="AA701">
        <v>456.3</v>
      </c>
      <c r="AB701">
        <v>468.2</v>
      </c>
      <c r="AC701" s="1">
        <f>(Table2[[#This Row],[Close Price]]/Table2[[#This Row],[Day Low]])-1</f>
        <v>-1.9573727707700161E-3</v>
      </c>
      <c r="AD701" s="1">
        <f>(Table2[[#This Row],[Day High]]/Table2[[#This Row],[Close Price]])-1</f>
        <v>1.6452386140771491E-2</v>
      </c>
      <c r="AE701" s="1">
        <f>(Table2[[#This Row],[Close Price]]/Table2[[#This Row],[Current Week Low]])-1</f>
        <v>5.6980056980056037E-3</v>
      </c>
      <c r="AF701" s="1">
        <f>(Table2[[#This Row],[Current Week High]]/Table2[[#This Row],[Close Price]])-1</f>
        <v>2.0265853127042988E-2</v>
      </c>
      <c r="AG701" s="1">
        <f>(Table2[[#This Row],[Close Price]]/Table2[[#This Row],[Current Month Low]])-1</f>
        <v>5.6980056980056037E-3</v>
      </c>
      <c r="AH701" s="1">
        <f>(Table2[[#This Row],[Current Month High]]/Table2[[#This Row],[Close Price]])-1</f>
        <v>2.0265853127042988E-2</v>
      </c>
      <c r="AI701">
        <v>26.825016343429901</v>
      </c>
      <c r="AJ701">
        <v>5.9570537981990102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-7.0000000000000007E-2</v>
      </c>
      <c r="AM701" t="s">
        <v>3214</v>
      </c>
      <c r="AN701">
        <v>-8.4499999999999993</v>
      </c>
      <c r="AO701" t="s">
        <v>3214</v>
      </c>
      <c r="AP701">
        <v>-2.1281169750071001E-2</v>
      </c>
      <c r="AQ701">
        <f>(Table2[[#This Row],[Sharpe Ratio]]-AVERAGE(Table2[Sharpe Ratio]))/_xlfn.STDEV.P(Table2[Sharpe Ratio])</f>
        <v>-0.92472596402612228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678</v>
      </c>
      <c r="AT701">
        <f>_xlfn.RANK.AVG(Table2[[#This Row],[6M Return vs Nifty Z-Score]],Table2[6M Return vs Nifty Z-Score])</f>
        <v>659</v>
      </c>
      <c r="AU701">
        <f>_xlfn.RANK.AVG(Table2[[#This Row],[Sharpe Ratio Z-Score]],Table2[Sharpe Ratio Z-Score])</f>
        <v>603</v>
      </c>
      <c r="AV701">
        <f>(Table2[[#This Row],[Rank 1Y]]+Table2[[#This Row],[Rank 6M]]+Table2[[#This Row],[Rank Sharpe]])/3</f>
        <v>646.66666666666663</v>
      </c>
    </row>
    <row r="702" spans="1:48" x14ac:dyDescent="0.3">
      <c r="A702" t="s">
        <v>635</v>
      </c>
      <c r="B702" t="s">
        <v>636</v>
      </c>
      <c r="C702" t="s">
        <v>3180</v>
      </c>
      <c r="D702" t="s">
        <v>428</v>
      </c>
      <c r="E702">
        <v>31451.627792499999</v>
      </c>
      <c r="F702">
        <v>425</v>
      </c>
      <c r="G702">
        <v>-28.4008799132307</v>
      </c>
      <c r="H702">
        <f>(Table2[[#This Row],[1Y Return vs Nifty]]-AVERAGE(Table2[1Y Return vs Nifty]))/_xlfn.STDEV.P(Table2[1Y Return vs Nifty])</f>
        <v>-0.88451257015982598</v>
      </c>
      <c r="I702">
        <v>0.49118594062340598</v>
      </c>
      <c r="J702">
        <f>(Table2[[#This Row],[1M Return vs Nifty]]-AVERAGE(Table2[1M Return vs Nifty]))/_xlfn.STDEV.P(Table2[1M Return vs Nifty])</f>
        <v>0.12523780860978589</v>
      </c>
      <c r="K702">
        <v>-21.086312668974202</v>
      </c>
      <c r="L702">
        <f>(Table2[[#This Row],[6M Return vs Nifty]]-AVERAGE(Table2[6M Return vs Nifty]))/_xlfn.STDEV.P(Table2[6M Return vs Nifty])</f>
        <v>-0.99024850561681876</v>
      </c>
      <c r="M702">
        <v>-0.22079157663135099</v>
      </c>
      <c r="N702">
        <f>(Table2[[#This Row],[1W Return vs Nifty]]-AVERAGE(Table2[1W Return vs Nifty]))/_xlfn.STDEV.P(Table2[1W Return vs Nifty])</f>
        <v>-0.12466770477315081</v>
      </c>
      <c r="O702">
        <v>425.51</v>
      </c>
      <c r="P702">
        <v>418.50248022600499</v>
      </c>
      <c r="Q702">
        <v>417.29622447602998</v>
      </c>
      <c r="R702">
        <v>45.397795234205098</v>
      </c>
      <c r="S702" s="1">
        <f>(Table2[[#This Row],[Close Price]]-Table2[[#This Row],[20D EMA]])/Table2[[#This Row],[20D EMA]]</f>
        <v>-1.198561725928864E-3</v>
      </c>
      <c r="T702" s="1">
        <f>(Table2[[#This Row],[Close Price]]-Table2[[#This Row],[50D EMA]])/Table2[[#This Row],[50D EMA]]</f>
        <v>1.5525642214799148E-2</v>
      </c>
      <c r="U702" s="1">
        <f>(Table2[[#This Row],[Close Price]]-Table2[[#This Row],[200D EMA]])/Table2[[#This Row],[200D EMA]]</f>
        <v>1.8461167564224005E-2</v>
      </c>
      <c r="V702">
        <v>0.80644361663779796</v>
      </c>
      <c r="W702">
        <v>422</v>
      </c>
      <c r="X702">
        <v>432</v>
      </c>
      <c r="Y702">
        <v>422</v>
      </c>
      <c r="Z702">
        <v>432</v>
      </c>
      <c r="AA702">
        <v>398.5</v>
      </c>
      <c r="AB702">
        <v>447.65</v>
      </c>
      <c r="AC702" s="1">
        <f>(Table2[[#This Row],[Close Price]]/Table2[[#This Row],[Day Low]])-1</f>
        <v>7.1090047393365108E-3</v>
      </c>
      <c r="AD702" s="1">
        <f>(Table2[[#This Row],[Day High]]/Table2[[#This Row],[Close Price]])-1</f>
        <v>1.6470588235294015E-2</v>
      </c>
      <c r="AE702" s="1">
        <f>(Table2[[#This Row],[Close Price]]/Table2[[#This Row],[Current Week Low]])-1</f>
        <v>7.1090047393365108E-3</v>
      </c>
      <c r="AF702" s="1">
        <f>(Table2[[#This Row],[Current Week High]]/Table2[[#This Row],[Close Price]])-1</f>
        <v>1.6470588235294015E-2</v>
      </c>
      <c r="AG702" s="1">
        <f>(Table2[[#This Row],[Close Price]]/Table2[[#This Row],[Current Month Low]])-1</f>
        <v>6.649937264742789E-2</v>
      </c>
      <c r="AH702" s="1">
        <f>(Table2[[#This Row],[Current Month High]]/Table2[[#This Row],[Close Price]])-1</f>
        <v>5.3294117647058714E-2</v>
      </c>
      <c r="AI702">
        <v>14.823529411764699</v>
      </c>
      <c r="AJ702">
        <v>19.9887069452286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0.09</v>
      </c>
      <c r="AM702" t="s">
        <v>3215</v>
      </c>
      <c r="AN702">
        <v>1.66</v>
      </c>
      <c r="AO702" t="s">
        <v>3215</v>
      </c>
      <c r="AP702">
        <v>-7.0719971862461997E-2</v>
      </c>
      <c r="AQ702">
        <f>(Table2[[#This Row],[Sharpe Ratio]]-AVERAGE(Table2[Sharpe Ratio]))/_xlfn.STDEV.P(Table2[Sharpe Ratio])</f>
        <v>-1.4950702044119697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-3.3692611763519791</v>
      </c>
      <c r="AS702">
        <f>_xlfn.RANK.AVG(Table2[[#This Row],[1Y Return vs Nifty Z-Score]],Table2[1Y Return vs Nifty Z-Score])</f>
        <v>618</v>
      </c>
      <c r="AT702">
        <f>_xlfn.RANK.AVG(Table2[[#This Row],[6M Return vs Nifty Z-Score]],Table2[6M Return vs Nifty Z-Score])</f>
        <v>645</v>
      </c>
      <c r="AU702">
        <f>_xlfn.RANK.AVG(Table2[[#This Row],[Sharpe Ratio Z-Score]],Table2[Sharpe Ratio Z-Score])</f>
        <v>682</v>
      </c>
      <c r="AV702">
        <f>(Table2[[#This Row],[Rank 1Y]]+Table2[[#This Row],[Rank 6M]]+Table2[[#This Row],[Rank Sharpe]])/3</f>
        <v>648.33333333333337</v>
      </c>
    </row>
    <row r="703" spans="1:48" x14ac:dyDescent="0.3">
      <c r="A703" t="s">
        <v>2248</v>
      </c>
      <c r="B703" t="s">
        <v>2249</v>
      </c>
      <c r="C703" t="s">
        <v>3179</v>
      </c>
      <c r="D703" t="s">
        <v>613</v>
      </c>
      <c r="E703">
        <v>2561.5318263280001</v>
      </c>
      <c r="F703">
        <v>173.84</v>
      </c>
      <c r="G703">
        <v>-61.559800306877797</v>
      </c>
      <c r="H703">
        <f>(Table2[[#This Row],[1Y Return vs Nifty]]-AVERAGE(Table2[1Y Return vs Nifty]))/_xlfn.STDEV.P(Table2[1Y Return vs Nifty])</f>
        <v>-1.44107970615279</v>
      </c>
      <c r="I703">
        <v>2.01935495104552</v>
      </c>
      <c r="J703">
        <f>(Table2[[#This Row],[1M Return vs Nifty]]-AVERAGE(Table2[1M Return vs Nifty]))/_xlfn.STDEV.P(Table2[1M Return vs Nifty])</f>
        <v>0.26702466981174255</v>
      </c>
      <c r="K703">
        <v>-30.2001934588667</v>
      </c>
      <c r="L703">
        <f>(Table2[[#This Row],[6M Return vs Nifty]]-AVERAGE(Table2[6M Return vs Nifty]))/_xlfn.STDEV.P(Table2[6M Return vs Nifty])</f>
        <v>-1.275521897925264</v>
      </c>
      <c r="M703">
        <v>-3.170799820094</v>
      </c>
      <c r="N703">
        <f>(Table2[[#This Row],[1W Return vs Nifty]]-AVERAGE(Table2[1W Return vs Nifty]))/_xlfn.STDEV.P(Table2[1W Return vs Nifty])</f>
        <v>-0.70329090010715911</v>
      </c>
      <c r="O703">
        <v>211.71</v>
      </c>
      <c r="P703">
        <v>175.472113856579</v>
      </c>
      <c r="Q703">
        <v>204.53637265250299</v>
      </c>
      <c r="R703">
        <v>38.981181284175101</v>
      </c>
      <c r="S703" s="1">
        <f>(Table2[[#This Row],[Close Price]]-Table2[[#This Row],[20D EMA]])/Table2[[#This Row],[20D EMA]]</f>
        <v>-0.17887676538661379</v>
      </c>
      <c r="T703" s="1">
        <f>(Table2[[#This Row],[Close Price]]-Table2[[#This Row],[50D EMA]])/Table2[[#This Row],[50D EMA]]</f>
        <v>-9.3012719839517879E-3</v>
      </c>
      <c r="U703" s="1">
        <f>(Table2[[#This Row],[Close Price]]-Table2[[#This Row],[200D EMA]])/Table2[[#This Row],[200D EMA]]</f>
        <v>-0.15007781870002446</v>
      </c>
      <c r="V703">
        <v>1.8040849792713101</v>
      </c>
      <c r="W703">
        <v>173.52</v>
      </c>
      <c r="X703">
        <v>177.99</v>
      </c>
      <c r="Y703">
        <v>172</v>
      </c>
      <c r="Z703">
        <v>177.79</v>
      </c>
      <c r="AA703">
        <v>172</v>
      </c>
      <c r="AB703">
        <v>177.79</v>
      </c>
      <c r="AC703" s="1">
        <f>(Table2[[#This Row],[Close Price]]/Table2[[#This Row],[Day Low]])-1</f>
        <v>1.8441678192715472E-3</v>
      </c>
      <c r="AD703" s="1">
        <f>(Table2[[#This Row],[Day High]]/Table2[[#This Row],[Close Price]])-1</f>
        <v>2.3872526461113708E-2</v>
      </c>
      <c r="AE703" s="1">
        <f>(Table2[[#This Row],[Close Price]]/Table2[[#This Row],[Current Week Low]])-1</f>
        <v>1.0697674418604697E-2</v>
      </c>
      <c r="AF703" s="1">
        <f>(Table2[[#This Row],[Current Week High]]/Table2[[#This Row],[Close Price]])-1</f>
        <v>2.272204325816829E-2</v>
      </c>
      <c r="AG703" s="1">
        <f>(Table2[[#This Row],[Close Price]]/Table2[[#This Row],[Current Month Low]])-1</f>
        <v>1.0697674418604697E-2</v>
      </c>
      <c r="AH703" s="1">
        <f>(Table2[[#This Row],[Current Month High]]/Table2[[#This Row],[Close Price]])-1</f>
        <v>2.272204325816829E-2</v>
      </c>
      <c r="AI703">
        <v>79.475379659456905</v>
      </c>
      <c r="AJ703">
        <v>20.789327404113401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3214</v>
      </c>
      <c r="AN703">
        <v>1.6</v>
      </c>
      <c r="AO703" t="s">
        <v>3215</v>
      </c>
      <c r="AQ703">
        <f>(Table2[[#This Row],[Sharpe Ratio]]-AVERAGE(Table2[Sharpe Ratio]))/_xlfn.STDEV.P(Table2[Sharpe Ratio])</f>
        <v>-0.67921854723973452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723</v>
      </c>
      <c r="AT703">
        <f>_xlfn.RANK.AVG(Table2[[#This Row],[6M Return vs Nifty Z-Score]],Table2[6M Return vs Nifty Z-Score])</f>
        <v>696</v>
      </c>
      <c r="AU703">
        <f>_xlfn.RANK.AVG(Table2[[#This Row],[Sharpe Ratio Z-Score]],Table2[Sharpe Ratio Z-Score])</f>
        <v>527.5</v>
      </c>
      <c r="AV703">
        <f>(Table2[[#This Row],[Rank 1Y]]+Table2[[#This Row],[Rank 6M]]+Table2[[#This Row],[Rank Sharpe]])/3</f>
        <v>648.83333333333337</v>
      </c>
    </row>
    <row r="704" spans="1:48" x14ac:dyDescent="0.3">
      <c r="A704" t="s">
        <v>801</v>
      </c>
      <c r="B704" t="s">
        <v>802</v>
      </c>
      <c r="C704" t="s">
        <v>3183</v>
      </c>
      <c r="D704" t="s">
        <v>472</v>
      </c>
      <c r="E704">
        <v>21133.05967875</v>
      </c>
      <c r="F704">
        <v>582.95000000000005</v>
      </c>
      <c r="G704">
        <v>-12.6436128976856</v>
      </c>
      <c r="H704">
        <f>(Table2[[#This Row],[1Y Return vs Nifty]]-AVERAGE(Table2[1Y Return vs Nifty]))/_xlfn.STDEV.P(Table2[1Y Return vs Nifty])</f>
        <v>-0.62002938223315962</v>
      </c>
      <c r="I704">
        <v>-9.8438568822634291</v>
      </c>
      <c r="J704">
        <f>(Table2[[#This Row],[1M Return vs Nifty]]-AVERAGE(Table2[1M Return vs Nifty]))/_xlfn.STDEV.P(Table2[1M Return vs Nifty])</f>
        <v>-0.83367005580251863</v>
      </c>
      <c r="K704">
        <v>-30.663283174909001</v>
      </c>
      <c r="L704">
        <f>(Table2[[#This Row],[6M Return vs Nifty]]-AVERAGE(Table2[6M Return vs Nifty]))/_xlfn.STDEV.P(Table2[6M Return vs Nifty])</f>
        <v>-1.2900170594578848</v>
      </c>
      <c r="M704">
        <v>1.6034209671434201</v>
      </c>
      <c r="N704">
        <f>(Table2[[#This Row],[1W Return vs Nifty]]-AVERAGE(Table2[1W Return vs Nifty]))/_xlfn.STDEV.P(Table2[1W Return vs Nifty])</f>
        <v>0.23313864827228328</v>
      </c>
      <c r="O704">
        <v>590.12</v>
      </c>
      <c r="P704">
        <v>621.80946351957004</v>
      </c>
      <c r="Q704">
        <v>637.56236956918997</v>
      </c>
      <c r="R704">
        <v>48.574415971589097</v>
      </c>
      <c r="S704" s="1">
        <f>(Table2[[#This Row],[Close Price]]-Table2[[#This Row],[20D EMA]])/Table2[[#This Row],[20D EMA]]</f>
        <v>-1.2150071171964955E-2</v>
      </c>
      <c r="T704" s="1">
        <f>(Table2[[#This Row],[Close Price]]-Table2[[#This Row],[50D EMA]])/Table2[[#This Row],[50D EMA]]</f>
        <v>-6.2494165495033491E-2</v>
      </c>
      <c r="U704" s="1">
        <f>(Table2[[#This Row],[Close Price]]-Table2[[#This Row],[200D EMA]])/Table2[[#This Row],[200D EMA]]</f>
        <v>-8.5658081743582651E-2</v>
      </c>
      <c r="V704">
        <v>0.82483834856820304</v>
      </c>
      <c r="W704">
        <v>579.1</v>
      </c>
      <c r="X704">
        <v>587.75</v>
      </c>
      <c r="Y704">
        <v>579.1</v>
      </c>
      <c r="Z704">
        <v>587.75</v>
      </c>
      <c r="AA704">
        <v>559</v>
      </c>
      <c r="AB704">
        <v>636</v>
      </c>
      <c r="AC704" s="1">
        <f>(Table2[[#This Row],[Close Price]]/Table2[[#This Row],[Day Low]])-1</f>
        <v>6.6482472802624759E-3</v>
      </c>
      <c r="AD704" s="1">
        <f>(Table2[[#This Row],[Day High]]/Table2[[#This Row],[Close Price]])-1</f>
        <v>8.2339823312460592E-3</v>
      </c>
      <c r="AE704" s="1">
        <f>(Table2[[#This Row],[Close Price]]/Table2[[#This Row],[Current Week Low]])-1</f>
        <v>6.6482472802624759E-3</v>
      </c>
      <c r="AF704" s="1">
        <f>(Table2[[#This Row],[Current Week High]]/Table2[[#This Row],[Close Price]])-1</f>
        <v>8.2339823312460592E-3</v>
      </c>
      <c r="AG704" s="1">
        <f>(Table2[[#This Row],[Close Price]]/Table2[[#This Row],[Current Month Low]])-1</f>
        <v>4.2844364937388191E-2</v>
      </c>
      <c r="AH704" s="1">
        <f>(Table2[[#This Row],[Current Month High]]/Table2[[#This Row],[Close Price]])-1</f>
        <v>9.1002658890127819E-2</v>
      </c>
      <c r="AI704">
        <v>31.9581439231494</v>
      </c>
      <c r="AJ704">
        <v>33.093607305935997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-0.21</v>
      </c>
      <c r="AM704" t="s">
        <v>3214</v>
      </c>
      <c r="AN704">
        <v>2.62</v>
      </c>
      <c r="AO704" t="s">
        <v>3215</v>
      </c>
      <c r="AP704">
        <v>-0.121257452165958</v>
      </c>
      <c r="AQ704">
        <f>(Table2[[#This Row],[Sharpe Ratio]]-AVERAGE(Table2[Sharpe Ratio]))/_xlfn.STDEV.P(Table2[Sharpe Ratio])</f>
        <v>-2.0780892012959571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526</v>
      </c>
      <c r="AT704">
        <f>_xlfn.RANK.AVG(Table2[[#This Row],[6M Return vs Nifty Z-Score]],Table2[6M Return vs Nifty Z-Score])</f>
        <v>700</v>
      </c>
      <c r="AU704">
        <f>_xlfn.RANK.AVG(Table2[[#This Row],[Sharpe Ratio Z-Score]],Table2[Sharpe Ratio Z-Score])</f>
        <v>725</v>
      </c>
      <c r="AV704">
        <f>(Table2[[#This Row],[Rank 1Y]]+Table2[[#This Row],[Rank 6M]]+Table2[[#This Row],[Rank Sharpe]])/3</f>
        <v>650.33333333333337</v>
      </c>
    </row>
    <row r="705" spans="1:48" x14ac:dyDescent="0.3">
      <c r="A705" t="s">
        <v>1515</v>
      </c>
      <c r="B705" t="s">
        <v>1516</v>
      </c>
      <c r="C705" t="s">
        <v>3171</v>
      </c>
      <c r="D705" t="s">
        <v>404</v>
      </c>
      <c r="E705">
        <v>6937.65262652</v>
      </c>
      <c r="F705">
        <v>303.10000000000002</v>
      </c>
      <c r="G705">
        <v>-56.005028905957502</v>
      </c>
      <c r="H705">
        <f>(Table2[[#This Row],[1Y Return vs Nifty]]-AVERAGE(Table2[1Y Return vs Nifty]))/_xlfn.STDEV.P(Table2[1Y Return vs Nifty])</f>
        <v>-1.3478437632148483</v>
      </c>
      <c r="I705">
        <v>-3.0047341700422701</v>
      </c>
      <c r="J705">
        <f>(Table2[[#This Row],[1M Return vs Nifty]]-AVERAGE(Table2[1M Return vs Nifty]))/_xlfn.STDEV.P(Table2[1M Return vs Nifty])</f>
        <v>-0.19912130096747654</v>
      </c>
      <c r="K705">
        <v>-17.703754285206902</v>
      </c>
      <c r="L705">
        <f>(Table2[[#This Row],[6M Return vs Nifty]]-AVERAGE(Table2[6M Return vs Nifty]))/_xlfn.STDEV.P(Table2[6M Return vs Nifty])</f>
        <v>-0.8843711162736505</v>
      </c>
      <c r="M705">
        <v>-1.4943545318473599</v>
      </c>
      <c r="N705">
        <f>(Table2[[#This Row],[1W Return vs Nifty]]-AVERAGE(Table2[1W Return vs Nifty]))/_xlfn.STDEV.P(Table2[1W Return vs Nifty])</f>
        <v>-0.3744680462600406</v>
      </c>
      <c r="O705">
        <v>319.77999999999997</v>
      </c>
      <c r="P705">
        <v>302.305486554075</v>
      </c>
      <c r="Q705">
        <v>314.205622202092</v>
      </c>
      <c r="R705">
        <v>46.169770002076604</v>
      </c>
      <c r="S705" s="1">
        <f>(Table2[[#This Row],[Close Price]]-Table2[[#This Row],[20D EMA]])/Table2[[#This Row],[20D EMA]]</f>
        <v>-5.2160860591656609E-2</v>
      </c>
      <c r="T705" s="1">
        <f>(Table2[[#This Row],[Close Price]]-Table2[[#This Row],[50D EMA]])/Table2[[#This Row],[50D EMA]]</f>
        <v>2.6281807021815364E-3</v>
      </c>
      <c r="U705" s="1">
        <f>(Table2[[#This Row],[Close Price]]-Table2[[#This Row],[200D EMA]])/Table2[[#This Row],[200D EMA]]</f>
        <v>-3.5345077927819581E-2</v>
      </c>
      <c r="V705">
        <v>1.21288541576435</v>
      </c>
      <c r="W705">
        <v>303.5</v>
      </c>
      <c r="X705">
        <v>306.8</v>
      </c>
      <c r="Y705">
        <v>301.14999999999998</v>
      </c>
      <c r="Z705">
        <v>312.39999999999998</v>
      </c>
      <c r="AA705">
        <v>301.14999999999998</v>
      </c>
      <c r="AB705">
        <v>312.39999999999998</v>
      </c>
      <c r="AC705" s="1">
        <f>(Table2[[#This Row],[Close Price]]/Table2[[#This Row],[Day Low]])-1</f>
        <v>-1.3179571663920475E-3</v>
      </c>
      <c r="AD705" s="1">
        <f>(Table2[[#This Row],[Day High]]/Table2[[#This Row],[Close Price]])-1</f>
        <v>1.2207192345760509E-2</v>
      </c>
      <c r="AE705" s="1">
        <f>(Table2[[#This Row],[Close Price]]/Table2[[#This Row],[Current Week Low]])-1</f>
        <v>6.475178482483912E-3</v>
      </c>
      <c r="AF705" s="1">
        <f>(Table2[[#This Row],[Current Week High]]/Table2[[#This Row],[Close Price]])-1</f>
        <v>3.0682942923127454E-2</v>
      </c>
      <c r="AG705" s="1">
        <f>(Table2[[#This Row],[Close Price]]/Table2[[#This Row],[Current Month Low]])-1</f>
        <v>6.475178482483912E-3</v>
      </c>
      <c r="AH705" s="1">
        <f>(Table2[[#This Row],[Current Month High]]/Table2[[#This Row],[Close Price]])-1</f>
        <v>3.0682942923127454E-2</v>
      </c>
      <c r="AI705">
        <v>35.268888155724099</v>
      </c>
      <c r="AJ705">
        <v>17.412357156691801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-0.14000000000000001</v>
      </c>
      <c r="AM705" t="s">
        <v>3214</v>
      </c>
      <c r="AN705">
        <v>0.18</v>
      </c>
      <c r="AO705" t="s">
        <v>3215</v>
      </c>
      <c r="AP705">
        <v>-3.0062187942393001E-2</v>
      </c>
      <c r="AQ705">
        <f>(Table2[[#This Row],[Sharpe Ratio]]-AVERAGE(Table2[Sharpe Ratio]))/_xlfn.STDEV.P(Table2[Sharpe Ratio])</f>
        <v>-1.0260270258788926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716</v>
      </c>
      <c r="AT705">
        <f>_xlfn.RANK.AVG(Table2[[#This Row],[6M Return vs Nifty Z-Score]],Table2[6M Return vs Nifty Z-Score])</f>
        <v>615</v>
      </c>
      <c r="AU705">
        <f>_xlfn.RANK.AVG(Table2[[#This Row],[Sharpe Ratio Z-Score]],Table2[Sharpe Ratio Z-Score])</f>
        <v>622</v>
      </c>
      <c r="AV705">
        <f>(Table2[[#This Row],[Rank 1Y]]+Table2[[#This Row],[Rank 6M]]+Table2[[#This Row],[Rank Sharpe]])/3</f>
        <v>651</v>
      </c>
    </row>
    <row r="706" spans="1:48" x14ac:dyDescent="0.3">
      <c r="A706" t="s">
        <v>873</v>
      </c>
      <c r="B706" t="s">
        <v>874</v>
      </c>
      <c r="C706" t="s">
        <v>3178</v>
      </c>
      <c r="D706" t="s">
        <v>590</v>
      </c>
      <c r="E706">
        <v>18504.109933799999</v>
      </c>
      <c r="F706">
        <v>1439.7</v>
      </c>
      <c r="G706">
        <v>-42.483944589400501</v>
      </c>
      <c r="H706">
        <f>(Table2[[#This Row],[1Y Return vs Nifty]]-AVERAGE(Table2[1Y Return vs Nifty]))/_xlfn.STDEV.P(Table2[1Y Return vs Nifty])</f>
        <v>-1.1208945415801383</v>
      </c>
      <c r="I706">
        <v>-2.58435421246819</v>
      </c>
      <c r="J706">
        <f>(Table2[[#This Row],[1M Return vs Nifty]]-AVERAGE(Table2[1M Return vs Nifty]))/_xlfn.STDEV.P(Table2[1M Return vs Nifty])</f>
        <v>-0.16011752959785788</v>
      </c>
      <c r="K706">
        <v>-10.4552789688902</v>
      </c>
      <c r="L706">
        <f>(Table2[[#This Row],[6M Return vs Nifty]]-AVERAGE(Table2[6M Return vs Nifty]))/_xlfn.STDEV.P(Table2[6M Return vs Nifty])</f>
        <v>-0.65748674174431365</v>
      </c>
      <c r="M706">
        <v>1.7799148739777999</v>
      </c>
      <c r="N706">
        <f>(Table2[[#This Row],[1W Return vs Nifty]]-AVERAGE(Table2[1W Return vs Nifty]))/_xlfn.STDEV.P(Table2[1W Return vs Nifty])</f>
        <v>0.2677566763933239</v>
      </c>
      <c r="O706">
        <v>1437.25</v>
      </c>
      <c r="P706">
        <v>1450.9158881902499</v>
      </c>
      <c r="Q706">
        <v>1474.01069450296</v>
      </c>
      <c r="R706">
        <v>54.627092523079398</v>
      </c>
      <c r="S706" s="1">
        <f>(Table2[[#This Row],[Close Price]]-Table2[[#This Row],[20D EMA]])/Table2[[#This Row],[20D EMA]]</f>
        <v>1.7046442859628079E-3</v>
      </c>
      <c r="T706" s="1">
        <f>(Table2[[#This Row],[Close Price]]-Table2[[#This Row],[50D EMA]])/Table2[[#This Row],[50D EMA]]</f>
        <v>-7.7302125378471273E-3</v>
      </c>
      <c r="U706" s="1">
        <f>(Table2[[#This Row],[Close Price]]-Table2[[#This Row],[200D EMA]])/Table2[[#This Row],[200D EMA]]</f>
        <v>-2.3277100112580631E-2</v>
      </c>
      <c r="V706">
        <v>0.61082064113224999</v>
      </c>
      <c r="W706">
        <v>1435.25</v>
      </c>
      <c r="X706">
        <v>1465</v>
      </c>
      <c r="Y706">
        <v>1435.25</v>
      </c>
      <c r="Z706">
        <v>1465</v>
      </c>
      <c r="AA706">
        <v>1381</v>
      </c>
      <c r="AB706">
        <v>1476.95</v>
      </c>
      <c r="AC706" s="1">
        <f>(Table2[[#This Row],[Close Price]]/Table2[[#This Row],[Day Low]])-1</f>
        <v>3.1005051384775939E-3</v>
      </c>
      <c r="AD706" s="1">
        <f>(Table2[[#This Row],[Day High]]/Table2[[#This Row],[Close Price]])-1</f>
        <v>1.757310550809188E-2</v>
      </c>
      <c r="AE706" s="1">
        <f>(Table2[[#This Row],[Close Price]]/Table2[[#This Row],[Current Week Low]])-1</f>
        <v>3.1005051384775939E-3</v>
      </c>
      <c r="AF706" s="1">
        <f>(Table2[[#This Row],[Current Week High]]/Table2[[#This Row],[Close Price]])-1</f>
        <v>1.757310550809188E-2</v>
      </c>
      <c r="AG706" s="1">
        <f>(Table2[[#This Row],[Close Price]]/Table2[[#This Row],[Current Month Low]])-1</f>
        <v>4.2505430847212144E-2</v>
      </c>
      <c r="AH706" s="1">
        <f>(Table2[[#This Row],[Current Month High]]/Table2[[#This Row],[Close Price]])-1</f>
        <v>2.5873445856775756E-2</v>
      </c>
      <c r="AI706">
        <v>19.764534277974501</v>
      </c>
      <c r="AJ706">
        <v>13.451536643025999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-0.17</v>
      </c>
      <c r="AM706" t="s">
        <v>3214</v>
      </c>
      <c r="AN706">
        <v>0.76</v>
      </c>
      <c r="AO706" t="s">
        <v>3215</v>
      </c>
      <c r="AP706">
        <v>-0.13589745528005301</v>
      </c>
      <c r="AQ706">
        <f>(Table2[[#This Row],[Sharpe Ratio]]-AVERAGE(Table2[Sharpe Ratio]))/_xlfn.STDEV.P(Table2[Sharpe Ratio])</f>
        <v>-2.2469816723629741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684</v>
      </c>
      <c r="AT706">
        <f>_xlfn.RANK.AVG(Table2[[#This Row],[6M Return vs Nifty Z-Score]],Table2[6M Return vs Nifty Z-Score])</f>
        <v>546</v>
      </c>
      <c r="AU706">
        <f>_xlfn.RANK.AVG(Table2[[#This Row],[Sharpe Ratio Z-Score]],Table2[Sharpe Ratio Z-Score])</f>
        <v>728</v>
      </c>
      <c r="AV706">
        <f>(Table2[[#This Row],[Rank 1Y]]+Table2[[#This Row],[Rank 6M]]+Table2[[#This Row],[Rank Sharpe]])/3</f>
        <v>652.66666666666663</v>
      </c>
    </row>
    <row r="707" spans="1:48" x14ac:dyDescent="0.3">
      <c r="A707" t="s">
        <v>1965</v>
      </c>
      <c r="B707" t="s">
        <v>1966</v>
      </c>
      <c r="C707" t="s">
        <v>3186</v>
      </c>
      <c r="D707" t="s">
        <v>1967</v>
      </c>
      <c r="E707">
        <v>3637.5647475000001</v>
      </c>
      <c r="F707">
        <v>20.55</v>
      </c>
      <c r="G707">
        <v>-32.155820624693199</v>
      </c>
      <c r="H707">
        <f>(Table2[[#This Row],[1Y Return vs Nifty]]-AVERAGE(Table2[1Y Return vs Nifty]))/_xlfn.STDEV.P(Table2[1Y Return vs Nifty])</f>
        <v>-0.94753864497746276</v>
      </c>
      <c r="I707">
        <v>-6.7030807039290297</v>
      </c>
      <c r="J707">
        <f>(Table2[[#This Row],[1M Return vs Nifty]]-AVERAGE(Table2[1M Return vs Nifty]))/_xlfn.STDEV.P(Table2[1M Return vs Nifty])</f>
        <v>-0.54226197657383179</v>
      </c>
      <c r="K707">
        <v>-20.022875732235299</v>
      </c>
      <c r="L707">
        <f>(Table2[[#This Row],[6M Return vs Nifty]]-AVERAGE(Table2[6M Return vs Nifty]))/_xlfn.STDEV.P(Table2[6M Return vs Nifty])</f>
        <v>-0.95696188826430162</v>
      </c>
      <c r="M707">
        <v>-1.9308714648119201</v>
      </c>
      <c r="N707">
        <f>(Table2[[#This Row],[1W Return vs Nifty]]-AVERAGE(Table2[1W Return vs Nifty]))/_xlfn.STDEV.P(Table2[1W Return vs Nifty])</f>
        <v>-0.46008774685887144</v>
      </c>
      <c r="O707">
        <v>21.64</v>
      </c>
      <c r="P707">
        <v>21.318405128230701</v>
      </c>
      <c r="Q707">
        <v>21.2532140130585</v>
      </c>
      <c r="R707">
        <v>41.153740934496902</v>
      </c>
      <c r="S707" s="1">
        <f>(Table2[[#This Row],[Close Price]]-Table2[[#This Row],[20D EMA]])/Table2[[#This Row],[20D EMA]]</f>
        <v>-5.0369685767097959E-2</v>
      </c>
      <c r="T707" s="1">
        <f>(Table2[[#This Row],[Close Price]]-Table2[[#This Row],[50D EMA]])/Table2[[#This Row],[50D EMA]]</f>
        <v>-3.6044212670165783E-2</v>
      </c>
      <c r="U707" s="1">
        <f>(Table2[[#This Row],[Close Price]]-Table2[[#This Row],[200D EMA]])/Table2[[#This Row],[200D EMA]]</f>
        <v>-3.3087419748675524E-2</v>
      </c>
      <c r="V707">
        <v>0.56806289194224202</v>
      </c>
      <c r="W707">
        <v>20.52</v>
      </c>
      <c r="X707">
        <v>21.11</v>
      </c>
      <c r="Y707">
        <v>20.29</v>
      </c>
      <c r="Z707">
        <v>20.64</v>
      </c>
      <c r="AA707">
        <v>20.29</v>
      </c>
      <c r="AB707">
        <v>20.64</v>
      </c>
      <c r="AC707" s="1">
        <f>(Table2[[#This Row],[Close Price]]/Table2[[#This Row],[Day Low]])-1</f>
        <v>1.4619883040936088E-3</v>
      </c>
      <c r="AD707" s="1">
        <f>(Table2[[#This Row],[Day High]]/Table2[[#This Row],[Close Price]])-1</f>
        <v>2.7250608272505916E-2</v>
      </c>
      <c r="AE707" s="1">
        <f>(Table2[[#This Row],[Close Price]]/Table2[[#This Row],[Current Week Low]])-1</f>
        <v>1.2814194184327388E-2</v>
      </c>
      <c r="AF707" s="1">
        <f>(Table2[[#This Row],[Current Week High]]/Table2[[#This Row],[Close Price]])-1</f>
        <v>4.3795620437956373E-3</v>
      </c>
      <c r="AG707" s="1">
        <f>(Table2[[#This Row],[Close Price]]/Table2[[#This Row],[Current Month Low]])-1</f>
        <v>1.2814194184327388E-2</v>
      </c>
      <c r="AH707" s="1">
        <f>(Table2[[#This Row],[Current Month High]]/Table2[[#This Row],[Close Price]])-1</f>
        <v>4.3795620437956373E-3</v>
      </c>
      <c r="AI707">
        <v>36.009732360097303</v>
      </c>
      <c r="AJ707">
        <v>20.8823529411764</v>
      </c>
      <c r="AK707" t="str">
        <f>IF(AND(Table2[[#This Row],[20D EMA]]&gt;Table2[[#This Row],[50D EMA]],Table2[[#This Row],[50D EMA]]&gt;Table2[[#This Row],[200D EMA]]),"Uptrend","Downtrend/NoTrend")</f>
        <v>Uptrend</v>
      </c>
      <c r="AL707">
        <v>-0.17</v>
      </c>
      <c r="AM707" t="s">
        <v>3214</v>
      </c>
      <c r="AN707">
        <v>-2.0499999999999998</v>
      </c>
      <c r="AO707" t="s">
        <v>3214</v>
      </c>
      <c r="AP707">
        <v>-6.8980247555192997E-2</v>
      </c>
      <c r="AQ707">
        <f>(Table2[[#This Row],[Sharpe Ratio]]-AVERAGE(Table2[Sharpe Ratio]))/_xlfn.STDEV.P(Table2[Sharpe Ratio])</f>
        <v>-1.475000103679059</v>
      </c>
      <c r="AR7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-4.3818503603535266</v>
      </c>
      <c r="AS707">
        <f>_xlfn.RANK.AVG(Table2[[#This Row],[1Y Return vs Nifty Z-Score]],Table2[1Y Return vs Nifty Z-Score])</f>
        <v>642</v>
      </c>
      <c r="AT707">
        <f>_xlfn.RANK.AVG(Table2[[#This Row],[6M Return vs Nifty Z-Score]],Table2[6M Return vs Nifty Z-Score])</f>
        <v>635</v>
      </c>
      <c r="AU707">
        <f>_xlfn.RANK.AVG(Table2[[#This Row],[Sharpe Ratio Z-Score]],Table2[Sharpe Ratio Z-Score])</f>
        <v>681</v>
      </c>
      <c r="AV707">
        <f>(Table2[[#This Row],[Rank 1Y]]+Table2[[#This Row],[Rank 6M]]+Table2[[#This Row],[Rank Sharpe]])/3</f>
        <v>652.66666666666663</v>
      </c>
    </row>
    <row r="708" spans="1:48" x14ac:dyDescent="0.3">
      <c r="A708" t="s">
        <v>1317</v>
      </c>
      <c r="B708" t="s">
        <v>1318</v>
      </c>
      <c r="C708" t="s">
        <v>3169</v>
      </c>
      <c r="D708" t="s">
        <v>24</v>
      </c>
      <c r="E708">
        <v>8790.3373521809899</v>
      </c>
      <c r="F708">
        <v>77.209999999999994</v>
      </c>
      <c r="G708">
        <v>-48.809460097091801</v>
      </c>
      <c r="H708">
        <f>(Table2[[#This Row],[1Y Return vs Nifty]]-AVERAGE(Table2[1Y Return vs Nifty]))/_xlfn.STDEV.P(Table2[1Y Return vs Nifty])</f>
        <v>-1.2270673001621499</v>
      </c>
      <c r="I708">
        <v>-5.9810944142657902</v>
      </c>
      <c r="J708">
        <f>(Table2[[#This Row],[1M Return vs Nifty]]-AVERAGE(Table2[1M Return vs Nifty]))/_xlfn.STDEV.P(Table2[1M Return vs Nifty])</f>
        <v>-0.47527451043360353</v>
      </c>
      <c r="K708">
        <v>-33.378498983096001</v>
      </c>
      <c r="L708">
        <f>(Table2[[#This Row],[6M Return vs Nifty]]-AVERAGE(Table2[6M Return vs Nifty]))/_xlfn.STDEV.P(Table2[6M Return vs Nifty])</f>
        <v>-1.3750059727767918</v>
      </c>
      <c r="M708">
        <v>-3.6331374080493299</v>
      </c>
      <c r="N708">
        <f>(Table2[[#This Row],[1W Return vs Nifty]]-AVERAGE(Table2[1W Return vs Nifty]))/_xlfn.STDEV.P(Table2[1W Return vs Nifty])</f>
        <v>-0.79397513906091988</v>
      </c>
      <c r="O708">
        <v>81.48</v>
      </c>
      <c r="P708">
        <v>83.700582175214294</v>
      </c>
      <c r="Q708">
        <v>90.011800572863194</v>
      </c>
      <c r="R708">
        <v>23.2995500967161</v>
      </c>
      <c r="S708" s="1">
        <f>(Table2[[#This Row],[Close Price]]-Table2[[#This Row],[20D EMA]])/Table2[[#This Row],[20D EMA]]</f>
        <v>-5.2405498281787068E-2</v>
      </c>
      <c r="T708" s="1">
        <f>(Table2[[#This Row],[Close Price]]-Table2[[#This Row],[50D EMA]])/Table2[[#This Row],[50D EMA]]</f>
        <v>-7.7545245284283262E-2</v>
      </c>
      <c r="U708" s="1">
        <f>(Table2[[#This Row],[Close Price]]-Table2[[#This Row],[200D EMA]])/Table2[[#This Row],[200D EMA]]</f>
        <v>-0.14222358059041754</v>
      </c>
      <c r="V708">
        <v>0.58050832522595497</v>
      </c>
      <c r="W708">
        <v>76.94</v>
      </c>
      <c r="X708">
        <v>79.150000000000006</v>
      </c>
      <c r="Y708">
        <v>76.94</v>
      </c>
      <c r="Z708">
        <v>79.150000000000006</v>
      </c>
      <c r="AA708">
        <v>76.94</v>
      </c>
      <c r="AB708">
        <v>86.9</v>
      </c>
      <c r="AC708" s="1">
        <f>(Table2[[#This Row],[Close Price]]/Table2[[#This Row],[Day Low]])-1</f>
        <v>3.5092279698465401E-3</v>
      </c>
      <c r="AD708" s="1">
        <f>(Table2[[#This Row],[Day High]]/Table2[[#This Row],[Close Price]])-1</f>
        <v>2.5126278979406891E-2</v>
      </c>
      <c r="AE708" s="1">
        <f>(Table2[[#This Row],[Close Price]]/Table2[[#This Row],[Current Week Low]])-1</f>
        <v>3.5092279698465401E-3</v>
      </c>
      <c r="AF708" s="1">
        <f>(Table2[[#This Row],[Current Week High]]/Table2[[#This Row],[Close Price]])-1</f>
        <v>2.5126278979406891E-2</v>
      </c>
      <c r="AG708" s="1">
        <f>(Table2[[#This Row],[Close Price]]/Table2[[#This Row],[Current Month Low]])-1</f>
        <v>3.5092279698465401E-3</v>
      </c>
      <c r="AH708" s="1">
        <f>(Table2[[#This Row],[Current Month High]]/Table2[[#This Row],[Close Price]])-1</f>
        <v>0.1255018779950785</v>
      </c>
      <c r="AI708">
        <v>50.887190778396501</v>
      </c>
      <c r="AJ708">
        <v>3.4986595174262698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-0.17</v>
      </c>
      <c r="AM708" t="s">
        <v>3214</v>
      </c>
      <c r="AN708">
        <v>-5.92</v>
      </c>
      <c r="AO708" t="s">
        <v>3214</v>
      </c>
      <c r="AP708">
        <v>-2.9447225348999998E-4</v>
      </c>
      <c r="AQ708">
        <f>(Table2[[#This Row],[Sharpe Ratio]]-AVERAGE(Table2[Sharpe Ratio]))/_xlfn.STDEV.P(Table2[Sharpe Ratio])</f>
        <v>-0.6826156876750884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698</v>
      </c>
      <c r="AT708">
        <f>_xlfn.RANK.AVG(Table2[[#This Row],[6M Return vs Nifty Z-Score]],Table2[6M Return vs Nifty Z-Score])</f>
        <v>709</v>
      </c>
      <c r="AU708">
        <f>_xlfn.RANK.AVG(Table2[[#This Row],[Sharpe Ratio Z-Score]],Table2[Sharpe Ratio Z-Score])</f>
        <v>553</v>
      </c>
      <c r="AV708">
        <f>(Table2[[#This Row],[Rank 1Y]]+Table2[[#This Row],[Rank 6M]]+Table2[[#This Row],[Rank Sharpe]])/3</f>
        <v>653.33333333333337</v>
      </c>
    </row>
    <row r="709" spans="1:48" x14ac:dyDescent="0.3">
      <c r="A709" t="s">
        <v>1229</v>
      </c>
      <c r="B709" t="s">
        <v>1230</v>
      </c>
      <c r="C709" t="s">
        <v>3170</v>
      </c>
      <c r="D709" t="s">
        <v>21</v>
      </c>
      <c r="E709">
        <v>9854.9213344399996</v>
      </c>
      <c r="F709">
        <v>1565.2</v>
      </c>
      <c r="G709">
        <v>-33.050072116812501</v>
      </c>
      <c r="H709">
        <f>(Table2[[#This Row],[1Y Return vs Nifty]]-AVERAGE(Table2[1Y Return vs Nifty]))/_xlfn.STDEV.P(Table2[1Y Return vs Nifty])</f>
        <v>-0.96254851218416571</v>
      </c>
      <c r="I709">
        <v>-4.6685504906244502</v>
      </c>
      <c r="J709">
        <f>(Table2[[#This Row],[1M Return vs Nifty]]-AVERAGE(Table2[1M Return vs Nifty]))/_xlfn.STDEV.P(Table2[1M Return vs Nifty])</f>
        <v>-0.35349381611668312</v>
      </c>
      <c r="K709">
        <v>-18.786778117227598</v>
      </c>
      <c r="L709">
        <f>(Table2[[#This Row],[6M Return vs Nifty]]-AVERAGE(Table2[6M Return vs Nifty]))/_xlfn.STDEV.P(Table2[6M Return vs Nifty])</f>
        <v>-0.91827082262641269</v>
      </c>
      <c r="M709">
        <v>-2.7498411243681402</v>
      </c>
      <c r="N709">
        <f>(Table2[[#This Row],[1W Return vs Nifty]]-AVERAGE(Table2[1W Return vs Nifty]))/_xlfn.STDEV.P(Table2[1W Return vs Nifty])</f>
        <v>-0.62072283740282264</v>
      </c>
      <c r="O709">
        <v>1598.63</v>
      </c>
      <c r="P709">
        <v>1607.24815197312</v>
      </c>
      <c r="Q709">
        <v>1585.2058738199601</v>
      </c>
      <c r="R709">
        <v>40.756177875743099</v>
      </c>
      <c r="S709" s="1">
        <f>(Table2[[#This Row],[Close Price]]-Table2[[#This Row],[20D EMA]])/Table2[[#This Row],[20D EMA]]</f>
        <v>-2.0911655605111917E-2</v>
      </c>
      <c r="T709" s="1">
        <f>(Table2[[#This Row],[Close Price]]-Table2[[#This Row],[50D EMA]])/Table2[[#This Row],[50D EMA]]</f>
        <v>-2.6161580538450156E-2</v>
      </c>
      <c r="U709" s="1">
        <f>(Table2[[#This Row],[Close Price]]-Table2[[#This Row],[200D EMA]])/Table2[[#This Row],[200D EMA]]</f>
        <v>-1.2620363165669285E-2</v>
      </c>
      <c r="V709">
        <v>0.55551525587844597</v>
      </c>
      <c r="W709">
        <v>1530.3</v>
      </c>
      <c r="X709">
        <v>1579</v>
      </c>
      <c r="Y709">
        <v>1530.3</v>
      </c>
      <c r="Z709">
        <v>1579</v>
      </c>
      <c r="AA709">
        <v>1530</v>
      </c>
      <c r="AB709">
        <v>1707</v>
      </c>
      <c r="AC709" s="1">
        <f>(Table2[[#This Row],[Close Price]]/Table2[[#This Row],[Day Low]])-1</f>
        <v>2.2805985754427383E-2</v>
      </c>
      <c r="AD709" s="1">
        <f>(Table2[[#This Row],[Day High]]/Table2[[#This Row],[Close Price]])-1</f>
        <v>8.8167646307180103E-3</v>
      </c>
      <c r="AE709" s="1">
        <f>(Table2[[#This Row],[Close Price]]/Table2[[#This Row],[Current Week Low]])-1</f>
        <v>2.2805985754427383E-2</v>
      </c>
      <c r="AF709" s="1">
        <f>(Table2[[#This Row],[Current Week High]]/Table2[[#This Row],[Close Price]])-1</f>
        <v>8.8167646307180103E-3</v>
      </c>
      <c r="AG709" s="1">
        <f>(Table2[[#This Row],[Close Price]]/Table2[[#This Row],[Current Month Low]])-1</f>
        <v>2.3006535947712514E-2</v>
      </c>
      <c r="AH709" s="1">
        <f>(Table2[[#This Row],[Current Month High]]/Table2[[#This Row],[Close Price]])-1</f>
        <v>9.0595451060567322E-2</v>
      </c>
      <c r="AI709">
        <v>24.102351137234798</v>
      </c>
      <c r="AJ709">
        <v>12.9252191479383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-0.21</v>
      </c>
      <c r="AM709" t="s">
        <v>3214</v>
      </c>
      <c r="AN709">
        <v>-5.76</v>
      </c>
      <c r="AO709" t="s">
        <v>3214</v>
      </c>
      <c r="AP709">
        <v>-8.1744730087890002E-2</v>
      </c>
      <c r="AQ709">
        <f>(Table2[[#This Row],[Sharpe Ratio]]-AVERAGE(Table2[Sharpe Ratio]))/_xlfn.STDEV.P(Table2[Sharpe Ratio])</f>
        <v>-1.6222558781510874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647</v>
      </c>
      <c r="AT709">
        <f>_xlfn.RANK.AVG(Table2[[#This Row],[6M Return vs Nifty Z-Score]],Table2[6M Return vs Nifty Z-Score])</f>
        <v>623</v>
      </c>
      <c r="AU709">
        <f>_xlfn.RANK.AVG(Table2[[#This Row],[Sharpe Ratio Z-Score]],Table2[Sharpe Ratio Z-Score])</f>
        <v>693</v>
      </c>
      <c r="AV709">
        <f>(Table2[[#This Row],[Rank 1Y]]+Table2[[#This Row],[Rank 6M]]+Table2[[#This Row],[Rank Sharpe]])/3</f>
        <v>654.33333333333337</v>
      </c>
    </row>
    <row r="710" spans="1:48" x14ac:dyDescent="0.3">
      <c r="A710" t="s">
        <v>1235</v>
      </c>
      <c r="B710" t="s">
        <v>1236</v>
      </c>
      <c r="C710" t="s">
        <v>3177</v>
      </c>
      <c r="D710" t="s">
        <v>80</v>
      </c>
      <c r="E710">
        <v>9761.9678391899997</v>
      </c>
      <c r="F710">
        <v>1267.7</v>
      </c>
      <c r="G710">
        <v>-31.0352060685833</v>
      </c>
      <c r="H710">
        <f>(Table2[[#This Row],[1Y Return vs Nifty]]-AVERAGE(Table2[1Y Return vs Nifty]))/_xlfn.STDEV.P(Table2[1Y Return vs Nifty])</f>
        <v>-0.92872931021499538</v>
      </c>
      <c r="I710">
        <v>-8.2704695410572704</v>
      </c>
      <c r="J710">
        <f>(Table2[[#This Row],[1M Return vs Nifty]]-AVERAGE(Table2[1M Return vs Nifty]))/_xlfn.STDEV.P(Table2[1M Return vs Nifty])</f>
        <v>-0.68768773902795444</v>
      </c>
      <c r="K710">
        <v>-29.899643423296101</v>
      </c>
      <c r="L710">
        <f>(Table2[[#This Row],[6M Return vs Nifty]]-AVERAGE(Table2[6M Return vs Nifty]))/_xlfn.STDEV.P(Table2[6M Return vs Nifty])</f>
        <v>-1.2661143875372924</v>
      </c>
      <c r="M710">
        <v>-5.4120703696866999</v>
      </c>
      <c r="N710">
        <f>(Table2[[#This Row],[1W Return vs Nifty]]-AVERAGE(Table2[1W Return vs Nifty]))/_xlfn.STDEV.P(Table2[1W Return vs Nifty])</f>
        <v>-1.1429002231953971</v>
      </c>
      <c r="O710">
        <v>1299.8499999999999</v>
      </c>
      <c r="P710">
        <v>1354.48692208273</v>
      </c>
      <c r="Q710">
        <v>1406.0355063755501</v>
      </c>
      <c r="R710">
        <v>39.778829994914297</v>
      </c>
      <c r="S710" s="1">
        <f>(Table2[[#This Row],[Close Price]]-Table2[[#This Row],[20D EMA]])/Table2[[#This Row],[20D EMA]]</f>
        <v>-2.4733623110358784E-2</v>
      </c>
      <c r="T710" s="1">
        <f>(Table2[[#This Row],[Close Price]]-Table2[[#This Row],[50D EMA]])/Table2[[#This Row],[50D EMA]]</f>
        <v>-6.4073650817744188E-2</v>
      </c>
      <c r="U710" s="1">
        <f>(Table2[[#This Row],[Close Price]]-Table2[[#This Row],[200D EMA]])/Table2[[#This Row],[200D EMA]]</f>
        <v>-9.8386922484019285E-2</v>
      </c>
      <c r="V710">
        <v>0.87088653564823404</v>
      </c>
      <c r="W710">
        <v>1236</v>
      </c>
      <c r="X710">
        <v>1283.1500000000001</v>
      </c>
      <c r="Y710">
        <v>1236</v>
      </c>
      <c r="Z710">
        <v>1283.1500000000001</v>
      </c>
      <c r="AA710">
        <v>1228.95</v>
      </c>
      <c r="AB710">
        <v>1368.95</v>
      </c>
      <c r="AC710" s="1">
        <f>(Table2[[#This Row],[Close Price]]/Table2[[#This Row],[Day Low]])-1</f>
        <v>2.5647249190938526E-2</v>
      </c>
      <c r="AD710" s="1">
        <f>(Table2[[#This Row],[Day High]]/Table2[[#This Row],[Close Price]])-1</f>
        <v>1.2187426047172156E-2</v>
      </c>
      <c r="AE710" s="1">
        <f>(Table2[[#This Row],[Close Price]]/Table2[[#This Row],[Current Week Low]])-1</f>
        <v>2.5647249190938526E-2</v>
      </c>
      <c r="AF710" s="1">
        <f>(Table2[[#This Row],[Current Week High]]/Table2[[#This Row],[Close Price]])-1</f>
        <v>1.2187426047172156E-2</v>
      </c>
      <c r="AG710" s="1">
        <f>(Table2[[#This Row],[Close Price]]/Table2[[#This Row],[Current Month Low]])-1</f>
        <v>3.1530981732373231E-2</v>
      </c>
      <c r="AH710" s="1">
        <f>(Table2[[#This Row],[Current Month High]]/Table2[[#This Row],[Close Price]])-1</f>
        <v>7.9869054192632349E-2</v>
      </c>
      <c r="AI710">
        <v>42.147195708763903</v>
      </c>
      <c r="AJ710">
        <v>11.411873269763101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-0.23</v>
      </c>
      <c r="AM710" t="s">
        <v>3214</v>
      </c>
      <c r="AN710">
        <v>-2.58</v>
      </c>
      <c r="AO710" t="s">
        <v>3214</v>
      </c>
      <c r="AP710">
        <v>-3.9008080862547999E-2</v>
      </c>
      <c r="AQ710">
        <f>(Table2[[#This Row],[Sharpe Ratio]]-AVERAGE(Table2[Sharpe Ratio]))/_xlfn.STDEV.P(Table2[Sharpe Ratio])</f>
        <v>-1.1292301433516791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636</v>
      </c>
      <c r="AT710">
        <f>_xlfn.RANK.AVG(Table2[[#This Row],[6M Return vs Nifty Z-Score]],Table2[6M Return vs Nifty Z-Score])</f>
        <v>693</v>
      </c>
      <c r="AU710">
        <f>_xlfn.RANK.AVG(Table2[[#This Row],[Sharpe Ratio Z-Score]],Table2[Sharpe Ratio Z-Score])</f>
        <v>635</v>
      </c>
      <c r="AV710">
        <f>(Table2[[#This Row],[Rank 1Y]]+Table2[[#This Row],[Rank 6M]]+Table2[[#This Row],[Rank Sharpe]])/3</f>
        <v>654.66666666666663</v>
      </c>
    </row>
    <row r="711" spans="1:48" x14ac:dyDescent="0.3">
      <c r="A711" t="s">
        <v>622</v>
      </c>
      <c r="B711" t="s">
        <v>623</v>
      </c>
      <c r="C711" t="s">
        <v>3169</v>
      </c>
      <c r="D711" t="s">
        <v>24</v>
      </c>
      <c r="E711">
        <v>32016.44013825</v>
      </c>
      <c r="F711">
        <v>198.74</v>
      </c>
      <c r="G711">
        <v>-53.125430382462099</v>
      </c>
      <c r="H711">
        <f>(Table2[[#This Row],[1Y Return vs Nifty]]-AVERAGE(Table2[1Y Return vs Nifty]))/_xlfn.STDEV.P(Table2[1Y Return vs Nifty])</f>
        <v>-1.2995101659805288</v>
      </c>
      <c r="I711">
        <v>1.8036442799241901</v>
      </c>
      <c r="J711">
        <f>(Table2[[#This Row],[1M Return vs Nifty]]-AVERAGE(Table2[1M Return vs Nifty]))/_xlfn.STDEV.P(Table2[1M Return vs Nifty])</f>
        <v>0.24701056222451132</v>
      </c>
      <c r="K711">
        <v>-9.8070924811258102</v>
      </c>
      <c r="L711">
        <f>(Table2[[#This Row],[6M Return vs Nifty]]-AVERAGE(Table2[6M Return vs Nifty]))/_xlfn.STDEV.P(Table2[6M Return vs Nifty])</f>
        <v>-0.63719787002480277</v>
      </c>
      <c r="M711">
        <v>-3.2796174034401</v>
      </c>
      <c r="N711">
        <f>(Table2[[#This Row],[1W Return vs Nifty]]-AVERAGE(Table2[1W Return vs Nifty]))/_xlfn.STDEV.P(Table2[1W Return vs Nifty])</f>
        <v>-0.72463469734019292</v>
      </c>
      <c r="O711">
        <v>204.11</v>
      </c>
      <c r="P711">
        <v>201.91548026750101</v>
      </c>
      <c r="Q711">
        <v>204.86104992698699</v>
      </c>
      <c r="R711">
        <v>35.462346937777802</v>
      </c>
      <c r="S711" s="1">
        <f>(Table2[[#This Row],[Close Price]]-Table2[[#This Row],[20D EMA]])/Table2[[#This Row],[20D EMA]]</f>
        <v>-2.6309343001322837E-2</v>
      </c>
      <c r="T711" s="1">
        <f>(Table2[[#This Row],[Close Price]]-Table2[[#This Row],[50D EMA]])/Table2[[#This Row],[50D EMA]]</f>
        <v>-1.5726779656983565E-2</v>
      </c>
      <c r="U711" s="1">
        <f>(Table2[[#This Row],[Close Price]]-Table2[[#This Row],[200D EMA]])/Table2[[#This Row],[200D EMA]]</f>
        <v>-2.9879032296127265E-2</v>
      </c>
      <c r="V711">
        <v>0.90679405074872199</v>
      </c>
      <c r="W711">
        <v>197.85</v>
      </c>
      <c r="X711">
        <v>204.38</v>
      </c>
      <c r="Y711">
        <v>197.85</v>
      </c>
      <c r="Z711">
        <v>204.38</v>
      </c>
      <c r="AA711">
        <v>193.66</v>
      </c>
      <c r="AB711">
        <v>215.44</v>
      </c>
      <c r="AC711" s="1">
        <f>(Table2[[#This Row],[Close Price]]/Table2[[#This Row],[Day Low]])-1</f>
        <v>4.4983573414203448E-3</v>
      </c>
      <c r="AD711" s="1">
        <f>(Table2[[#This Row],[Day High]]/Table2[[#This Row],[Close Price]])-1</f>
        <v>2.837878635403035E-2</v>
      </c>
      <c r="AE711" s="1">
        <f>(Table2[[#This Row],[Close Price]]/Table2[[#This Row],[Current Week Low]])-1</f>
        <v>4.4983573414203448E-3</v>
      </c>
      <c r="AF711" s="1">
        <f>(Table2[[#This Row],[Current Week High]]/Table2[[#This Row],[Close Price]])-1</f>
        <v>2.837878635403035E-2</v>
      </c>
      <c r="AG711" s="1">
        <f>(Table2[[#This Row],[Close Price]]/Table2[[#This Row],[Current Month Low]])-1</f>
        <v>2.6231539812041849E-2</v>
      </c>
      <c r="AH711" s="1">
        <f>(Table2[[#This Row],[Current Month High]]/Table2[[#This Row],[Close Price]])-1</f>
        <v>8.4029385126295653E-2</v>
      </c>
      <c r="AI711">
        <v>32.384019321726797</v>
      </c>
      <c r="AJ711">
        <v>17.493349098433299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</v>
      </c>
      <c r="AM711" t="s">
        <v>3216</v>
      </c>
      <c r="AN711">
        <v>0.89</v>
      </c>
      <c r="AO711" t="s">
        <v>3215</v>
      </c>
      <c r="AP711">
        <v>-0.109265235917586</v>
      </c>
      <c r="AQ711">
        <f>(Table2[[#This Row],[Sharpe Ratio]]-AVERAGE(Table2[Sharpe Ratio]))/_xlfn.STDEV.P(Table2[Sharpe Ratio])</f>
        <v>-1.939742575275941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711</v>
      </c>
      <c r="AT711">
        <f>_xlfn.RANK.AVG(Table2[[#This Row],[6M Return vs Nifty Z-Score]],Table2[6M Return vs Nifty Z-Score])</f>
        <v>536</v>
      </c>
      <c r="AU711">
        <f>_xlfn.RANK.AVG(Table2[[#This Row],[Sharpe Ratio Z-Score]],Table2[Sharpe Ratio Z-Score])</f>
        <v>718</v>
      </c>
      <c r="AV711">
        <f>(Table2[[#This Row],[Rank 1Y]]+Table2[[#This Row],[Rank 6M]]+Table2[[#This Row],[Rank Sharpe]])/3</f>
        <v>655</v>
      </c>
    </row>
    <row r="712" spans="1:48" x14ac:dyDescent="0.3">
      <c r="A712" t="s">
        <v>2351</v>
      </c>
      <c r="B712" t="s">
        <v>2352</v>
      </c>
      <c r="C712" t="s">
        <v>3169</v>
      </c>
      <c r="D712" t="s">
        <v>24</v>
      </c>
      <c r="E712">
        <v>2326.2002621279998</v>
      </c>
      <c r="F712">
        <v>45.18</v>
      </c>
      <c r="G712">
        <v>-66.000335731368693</v>
      </c>
      <c r="H712">
        <f>(Table2[[#This Row],[1Y Return vs Nifty]]-AVERAGE(Table2[1Y Return vs Nifty]))/_xlfn.STDEV.P(Table2[1Y Return vs Nifty])</f>
        <v>-1.515613377760437</v>
      </c>
      <c r="I712">
        <v>-11.0067288422918</v>
      </c>
      <c r="J712">
        <f>(Table2[[#This Row],[1M Return vs Nifty]]-AVERAGE(Table2[1M Return vs Nifty]))/_xlfn.STDEV.P(Table2[1M Return vs Nifty])</f>
        <v>-0.94156385816842736</v>
      </c>
      <c r="K712">
        <v>-37.505740398272202</v>
      </c>
      <c r="L712">
        <f>(Table2[[#This Row],[6M Return vs Nifty]]-AVERAGE(Table2[6M Return vs Nifty]))/_xlfn.STDEV.P(Table2[6M Return vs Nifty])</f>
        <v>-1.5041926701372597</v>
      </c>
      <c r="M712">
        <v>-8.0891143655188795</v>
      </c>
      <c r="N712">
        <f>(Table2[[#This Row],[1W Return vs Nifty]]-AVERAGE(Table2[1W Return vs Nifty]))/_xlfn.STDEV.P(Table2[1W Return vs Nifty])</f>
        <v>-1.6679834172341899</v>
      </c>
      <c r="O712">
        <v>0</v>
      </c>
      <c r="P712">
        <v>50.126024422722899</v>
      </c>
      <c r="Q712">
        <v>58.187926208835997</v>
      </c>
      <c r="R712">
        <v>14.124789641310301</v>
      </c>
      <c r="S712" s="1" t="e">
        <f>(Table2[[#This Row],[Close Price]]-Table2[[#This Row],[20D EMA]])/Table2[[#This Row],[20D EMA]]</f>
        <v>#DIV/0!</v>
      </c>
      <c r="T712" s="1">
        <f>(Table2[[#This Row],[Close Price]]-Table2[[#This Row],[50D EMA]])/Table2[[#This Row],[50D EMA]]</f>
        <v>-9.8671787353652382E-2</v>
      </c>
      <c r="U712" s="1">
        <f>(Table2[[#This Row],[Close Price]]-Table2[[#This Row],[200D EMA]])/Table2[[#This Row],[200D EMA]]</f>
        <v>-0.22355026302450881</v>
      </c>
      <c r="V712">
        <v>1.2532864388257301</v>
      </c>
      <c r="W712">
        <v>45.34</v>
      </c>
      <c r="X712">
        <v>46.05</v>
      </c>
      <c r="Y712">
        <v>44.99</v>
      </c>
      <c r="Z712">
        <v>46.7</v>
      </c>
      <c r="AA712">
        <v>44.99</v>
      </c>
      <c r="AB712">
        <v>46.7</v>
      </c>
      <c r="AC712" s="1">
        <f>(Table2[[#This Row],[Close Price]]/Table2[[#This Row],[Day Low]])-1</f>
        <v>-3.5288928098810013E-3</v>
      </c>
      <c r="AD712" s="1">
        <f>(Table2[[#This Row],[Day High]]/Table2[[#This Row],[Close Price]])-1</f>
        <v>1.9256308100929598E-2</v>
      </c>
      <c r="AE712" s="1">
        <f>(Table2[[#This Row],[Close Price]]/Table2[[#This Row],[Current Week Low]])-1</f>
        <v>4.2231607023781592E-3</v>
      </c>
      <c r="AF712" s="1">
        <f>(Table2[[#This Row],[Current Week High]]/Table2[[#This Row],[Close Price]])-1</f>
        <v>3.3643204957946038E-2</v>
      </c>
      <c r="AG712" s="1">
        <f>(Table2[[#This Row],[Close Price]]/Table2[[#This Row],[Current Month Low]])-1</f>
        <v>4.2231607023781592E-3</v>
      </c>
      <c r="AH712" s="1">
        <f>(Table2[[#This Row],[Current Month High]]/Table2[[#This Row],[Close Price]])-1</f>
        <v>3.3643204957946038E-2</v>
      </c>
      <c r="AI712">
        <v>82.381584772023004</v>
      </c>
      <c r="AJ712">
        <v>0.53404539385848404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-0.15</v>
      </c>
      <c r="AM712" t="s">
        <v>3214</v>
      </c>
      <c r="AN712">
        <v>-8.86</v>
      </c>
      <c r="AO712" t="s">
        <v>3214</v>
      </c>
      <c r="AQ712">
        <f>(Table2[[#This Row],[Sharpe Ratio]]-AVERAGE(Table2[Sharpe Ratio]))/_xlfn.STDEV.P(Table2[Sharpe Ratio])</f>
        <v>-0.67921854723973452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727</v>
      </c>
      <c r="AT712">
        <f>_xlfn.RANK.AVG(Table2[[#This Row],[6M Return vs Nifty Z-Score]],Table2[6M Return vs Nifty Z-Score])</f>
        <v>720</v>
      </c>
      <c r="AU712">
        <f>_xlfn.RANK.AVG(Table2[[#This Row],[Sharpe Ratio Z-Score]],Table2[Sharpe Ratio Z-Score])</f>
        <v>527.5</v>
      </c>
      <c r="AV712">
        <f>(Table2[[#This Row],[Rank 1Y]]+Table2[[#This Row],[Rank 6M]]+Table2[[#This Row],[Rank Sharpe]])/3</f>
        <v>658.16666666666663</v>
      </c>
    </row>
    <row r="713" spans="1:48" x14ac:dyDescent="0.3">
      <c r="A713" t="s">
        <v>1846</v>
      </c>
      <c r="B713" t="s">
        <v>1847</v>
      </c>
      <c r="C713" t="s">
        <v>3180</v>
      </c>
      <c r="D713" t="s">
        <v>428</v>
      </c>
      <c r="E713">
        <v>4205.2987913999996</v>
      </c>
      <c r="F713">
        <v>1095.7</v>
      </c>
      <c r="G713">
        <v>-55.303898847097997</v>
      </c>
      <c r="H713">
        <f>(Table2[[#This Row],[1Y Return vs Nifty]]-AVERAGE(Table2[1Y Return vs Nifty]))/_xlfn.STDEV.P(Table2[1Y Return vs Nifty])</f>
        <v>-1.3360754081482349</v>
      </c>
      <c r="I713">
        <v>-2.76044480000995</v>
      </c>
      <c r="J713">
        <f>(Table2[[#This Row],[1M Return vs Nifty]]-AVERAGE(Table2[1M Return vs Nifty]))/_xlfn.STDEV.P(Table2[1M Return vs Nifty])</f>
        <v>-0.17645559922528609</v>
      </c>
      <c r="K713">
        <v>-13.1209899699095</v>
      </c>
      <c r="L713">
        <f>(Table2[[#This Row],[6M Return vs Nifty]]-AVERAGE(Table2[6M Return vs Nifty]))/_xlfn.STDEV.P(Table2[6M Return vs Nifty])</f>
        <v>-0.7409261061277147</v>
      </c>
      <c r="M713">
        <v>1.3173924677622699</v>
      </c>
      <c r="N713">
        <f>(Table2[[#This Row],[1W Return vs Nifty]]-AVERAGE(Table2[1W Return vs Nifty]))/_xlfn.STDEV.P(Table2[1W Return vs Nifty])</f>
        <v>0.17703618664856613</v>
      </c>
      <c r="O713">
        <v>1196.26</v>
      </c>
      <c r="P713">
        <v>1120.2253474736301</v>
      </c>
      <c r="Q713">
        <v>1188.2649829690899</v>
      </c>
      <c r="R713">
        <v>48.147474201959703</v>
      </c>
      <c r="S713" s="1">
        <f>(Table2[[#This Row],[Close Price]]-Table2[[#This Row],[20D EMA]])/Table2[[#This Row],[20D EMA]]</f>
        <v>-8.4061993212177916E-2</v>
      </c>
      <c r="T713" s="1">
        <f>(Table2[[#This Row],[Close Price]]-Table2[[#This Row],[50D EMA]])/Table2[[#This Row],[50D EMA]]</f>
        <v>-2.1893226687773538E-2</v>
      </c>
      <c r="U713" s="1">
        <f>(Table2[[#This Row],[Close Price]]-Table2[[#This Row],[200D EMA]])/Table2[[#This Row],[200D EMA]]</f>
        <v>-7.7899276925421077E-2</v>
      </c>
      <c r="V713">
        <v>1.3019325262783801</v>
      </c>
      <c r="W713">
        <v>1090.05</v>
      </c>
      <c r="X713">
        <v>1110</v>
      </c>
      <c r="Y713">
        <v>1085.2</v>
      </c>
      <c r="Z713">
        <v>1119.2</v>
      </c>
      <c r="AA713">
        <v>1085.2</v>
      </c>
      <c r="AB713">
        <v>1119.2</v>
      </c>
      <c r="AC713" s="1">
        <f>(Table2[[#This Row],[Close Price]]/Table2[[#This Row],[Day Low]])-1</f>
        <v>5.1832484748406404E-3</v>
      </c>
      <c r="AD713" s="1">
        <f>(Table2[[#This Row],[Day High]]/Table2[[#This Row],[Close Price]])-1</f>
        <v>1.3051017614310378E-2</v>
      </c>
      <c r="AE713" s="1">
        <f>(Table2[[#This Row],[Close Price]]/Table2[[#This Row],[Current Week Low]])-1</f>
        <v>9.6756358274971976E-3</v>
      </c>
      <c r="AF713" s="1">
        <f>(Table2[[#This Row],[Current Week High]]/Table2[[#This Row],[Close Price]])-1</f>
        <v>2.1447476499041773E-2</v>
      </c>
      <c r="AG713" s="1">
        <f>(Table2[[#This Row],[Close Price]]/Table2[[#This Row],[Current Month Low]])-1</f>
        <v>9.6756358274971976E-3</v>
      </c>
      <c r="AH713" s="1">
        <f>(Table2[[#This Row],[Current Month High]]/Table2[[#This Row],[Close Price]])-1</f>
        <v>2.1447476499041773E-2</v>
      </c>
      <c r="AI713">
        <v>34.612576435155603</v>
      </c>
      <c r="AJ713">
        <v>9.8060830786190305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-0.14000000000000001</v>
      </c>
      <c r="AM713" t="s">
        <v>3214</v>
      </c>
      <c r="AN713">
        <v>-0.17</v>
      </c>
      <c r="AO713" t="s">
        <v>3214</v>
      </c>
      <c r="AP713">
        <v>-8.0302301687115996E-2</v>
      </c>
      <c r="AQ713">
        <f>(Table2[[#This Row],[Sharpe Ratio]]-AVERAGE(Table2[Sharpe Ratio]))/_xlfn.STDEV.P(Table2[Sharpe Ratio])</f>
        <v>-1.6056154925551704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715</v>
      </c>
      <c r="AT713">
        <f>_xlfn.RANK.AVG(Table2[[#This Row],[6M Return vs Nifty Z-Score]],Table2[6M Return vs Nifty Z-Score])</f>
        <v>569</v>
      </c>
      <c r="AU713">
        <f>_xlfn.RANK.AVG(Table2[[#This Row],[Sharpe Ratio Z-Score]],Table2[Sharpe Ratio Z-Score])</f>
        <v>692</v>
      </c>
      <c r="AV713">
        <f>(Table2[[#This Row],[Rank 1Y]]+Table2[[#This Row],[Rank 6M]]+Table2[[#This Row],[Rank Sharpe]])/3</f>
        <v>658.66666666666663</v>
      </c>
    </row>
    <row r="714" spans="1:48" x14ac:dyDescent="0.3">
      <c r="A714" t="s">
        <v>574</v>
      </c>
      <c r="B714" t="s">
        <v>575</v>
      </c>
      <c r="C714" t="s">
        <v>3177</v>
      </c>
      <c r="D714" t="s">
        <v>80</v>
      </c>
      <c r="E714">
        <v>36256.707638280001</v>
      </c>
      <c r="F714">
        <v>1933.2</v>
      </c>
      <c r="G714">
        <v>-49.932057714301699</v>
      </c>
      <c r="H714">
        <f>(Table2[[#This Row],[1Y Return vs Nifty]]-AVERAGE(Table2[1Y Return vs Nifty]))/_xlfn.STDEV.P(Table2[1Y Return vs Nifty])</f>
        <v>-1.2459099202856549</v>
      </c>
      <c r="I714">
        <v>-0.217973367591037</v>
      </c>
      <c r="J714">
        <f>(Table2[[#This Row],[1M Return vs Nifty]]-AVERAGE(Table2[1M Return vs Nifty]))/_xlfn.STDEV.P(Table2[1M Return vs Nifty])</f>
        <v>5.9440457846794796E-2</v>
      </c>
      <c r="K714">
        <v>-18.570691800843701</v>
      </c>
      <c r="L714">
        <f>(Table2[[#This Row],[6M Return vs Nifty]]-AVERAGE(Table2[6M Return vs Nifty]))/_xlfn.STDEV.P(Table2[6M Return vs Nifty])</f>
        <v>-0.91150710934911872</v>
      </c>
      <c r="M714">
        <v>3.1267410095887702</v>
      </c>
      <c r="N714">
        <f>(Table2[[#This Row],[1W Return vs Nifty]]-AVERAGE(Table2[1W Return vs Nifty]))/_xlfn.STDEV.P(Table2[1W Return vs Nifty])</f>
        <v>0.53192707112816862</v>
      </c>
      <c r="O714">
        <v>1880.14</v>
      </c>
      <c r="P714">
        <v>1856.1174734551701</v>
      </c>
      <c r="Q714">
        <v>1916.9923621028099</v>
      </c>
      <c r="R714">
        <v>64.168292262692702</v>
      </c>
      <c r="S714" s="1">
        <f>(Table2[[#This Row],[Close Price]]-Table2[[#This Row],[20D EMA]])/Table2[[#This Row],[20D EMA]]</f>
        <v>2.8221302668950152E-2</v>
      </c>
      <c r="T714" s="1">
        <f>(Table2[[#This Row],[Close Price]]-Table2[[#This Row],[50D EMA]])/Table2[[#This Row],[50D EMA]]</f>
        <v>4.1528905172871715E-2</v>
      </c>
      <c r="U714" s="1">
        <f>(Table2[[#This Row],[Close Price]]-Table2[[#This Row],[200D EMA]])/Table2[[#This Row],[200D EMA]]</f>
        <v>8.454722208392865E-3</v>
      </c>
      <c r="V714">
        <v>0.90168128328150499</v>
      </c>
      <c r="W714">
        <v>1889.45</v>
      </c>
      <c r="X714">
        <v>1954.4</v>
      </c>
      <c r="Y714">
        <v>1889.45</v>
      </c>
      <c r="Z714">
        <v>1954.4</v>
      </c>
      <c r="AA714">
        <v>1794.25</v>
      </c>
      <c r="AB714">
        <v>1982.95</v>
      </c>
      <c r="AC714" s="1">
        <f>(Table2[[#This Row],[Close Price]]/Table2[[#This Row],[Day Low]])-1</f>
        <v>2.3154886342586556E-2</v>
      </c>
      <c r="AD714" s="1">
        <f>(Table2[[#This Row],[Day High]]/Table2[[#This Row],[Close Price]])-1</f>
        <v>1.0966273536106019E-2</v>
      </c>
      <c r="AE714" s="1">
        <f>(Table2[[#This Row],[Close Price]]/Table2[[#This Row],[Current Week Low]])-1</f>
        <v>2.3154886342586556E-2</v>
      </c>
      <c r="AF714" s="1">
        <f>(Table2[[#This Row],[Current Week High]]/Table2[[#This Row],[Close Price]])-1</f>
        <v>1.0966273536106019E-2</v>
      </c>
      <c r="AG714" s="1">
        <f>(Table2[[#This Row],[Close Price]]/Table2[[#This Row],[Current Month Low]])-1</f>
        <v>7.7441828061864282E-2</v>
      </c>
      <c r="AH714" s="1">
        <f>(Table2[[#This Row],[Current Month High]]/Table2[[#This Row],[Close Price]])-1</f>
        <v>2.573453341609766E-2</v>
      </c>
      <c r="AI714">
        <v>25.734533416097602</v>
      </c>
      <c r="AJ714">
        <v>17.064309071091198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</v>
      </c>
      <c r="AM714" t="s">
        <v>3216</v>
      </c>
      <c r="AN714">
        <v>2.4300000000000002</v>
      </c>
      <c r="AO714" t="s">
        <v>3215</v>
      </c>
      <c r="AP714">
        <v>-5.1932361880654997E-2</v>
      </c>
      <c r="AQ714">
        <f>(Table2[[#This Row],[Sharpe Ratio]]-AVERAGE(Table2[Sharpe Ratio]))/_xlfn.STDEV.P(Table2[Sharpe Ratio])</f>
        <v>-1.278329412040432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701</v>
      </c>
      <c r="AT714">
        <f>_xlfn.RANK.AVG(Table2[[#This Row],[6M Return vs Nifty Z-Score]],Table2[6M Return vs Nifty Z-Score])</f>
        <v>621</v>
      </c>
      <c r="AU714">
        <f>_xlfn.RANK.AVG(Table2[[#This Row],[Sharpe Ratio Z-Score]],Table2[Sharpe Ratio Z-Score])</f>
        <v>659</v>
      </c>
      <c r="AV714">
        <f>(Table2[[#This Row],[Rank 1Y]]+Table2[[#This Row],[Rank 6M]]+Table2[[#This Row],[Rank Sharpe]])/3</f>
        <v>660.33333333333337</v>
      </c>
    </row>
    <row r="715" spans="1:48" x14ac:dyDescent="0.3">
      <c r="A715" t="s">
        <v>354</v>
      </c>
      <c r="B715" t="s">
        <v>355</v>
      </c>
      <c r="C715" t="s">
        <v>3170</v>
      </c>
      <c r="D715" t="s">
        <v>27</v>
      </c>
      <c r="E715">
        <v>72209.010039040004</v>
      </c>
      <c r="F715">
        <v>10.36</v>
      </c>
      <c r="G715">
        <v>-45.097849610200399</v>
      </c>
      <c r="H715">
        <f>(Table2[[#This Row],[1Y Return vs Nifty]]-AVERAGE(Table2[1Y Return vs Nifty]))/_xlfn.STDEV.P(Table2[1Y Return vs Nifty])</f>
        <v>-1.1647685161822476</v>
      </c>
      <c r="I715">
        <v>-37.039623852291797</v>
      </c>
      <c r="J715">
        <f>(Table2[[#This Row],[1M Return vs Nifty]]-AVERAGE(Table2[1M Return vs Nifty]))/_xlfn.STDEV.P(Table2[1M Return vs Nifty])</f>
        <v>-3.3569527623370905</v>
      </c>
      <c r="K715">
        <v>-41.604271081072497</v>
      </c>
      <c r="L715">
        <f>(Table2[[#This Row],[6M Return vs Nifty]]-AVERAGE(Table2[6M Return vs Nifty]))/_xlfn.STDEV.P(Table2[6M Return vs Nifty])</f>
        <v>-1.6324806934631033</v>
      </c>
      <c r="M715">
        <v>-3.9860512131489001</v>
      </c>
      <c r="N715">
        <f>(Table2[[#This Row],[1W Return vs Nifty]]-AVERAGE(Table2[1W Return vs Nifty]))/_xlfn.STDEV.P(Table2[1W Return vs Nifty])</f>
        <v>-0.86319667904702746</v>
      </c>
      <c r="O715">
        <v>12.17</v>
      </c>
      <c r="P715">
        <v>13.770505765485099</v>
      </c>
      <c r="Q715">
        <v>14.0111580135415</v>
      </c>
      <c r="R715">
        <v>24.055923370972401</v>
      </c>
      <c r="S715" s="1">
        <f>(Table2[[#This Row],[Close Price]]-Table2[[#This Row],[20D EMA]])/Table2[[#This Row],[20D EMA]]</f>
        <v>-0.14872637633525065</v>
      </c>
      <c r="T715" s="1">
        <f>(Table2[[#This Row],[Close Price]]-Table2[[#This Row],[50D EMA]])/Table2[[#This Row],[50D EMA]]</f>
        <v>-0.24766742947331075</v>
      </c>
      <c r="U715" s="1">
        <f>(Table2[[#This Row],[Close Price]]-Table2[[#This Row],[200D EMA]])/Table2[[#This Row],[200D EMA]]</f>
        <v>-0.26058931103430072</v>
      </c>
      <c r="V715">
        <v>1.38188385973473</v>
      </c>
      <c r="W715">
        <v>10.32</v>
      </c>
      <c r="X715">
        <v>10.68</v>
      </c>
      <c r="Y715">
        <v>10.32</v>
      </c>
      <c r="Z715">
        <v>10.68</v>
      </c>
      <c r="AA715">
        <v>9.7899999999999991</v>
      </c>
      <c r="AB715">
        <v>15.58</v>
      </c>
      <c r="AC715" s="1">
        <f>(Table2[[#This Row],[Close Price]]/Table2[[#This Row],[Day Low]])-1</f>
        <v>3.8759689922480689E-3</v>
      </c>
      <c r="AD715" s="1">
        <f>(Table2[[#This Row],[Day High]]/Table2[[#This Row],[Close Price]])-1</f>
        <v>3.0888030888030826E-2</v>
      </c>
      <c r="AE715" s="1">
        <f>(Table2[[#This Row],[Close Price]]/Table2[[#This Row],[Current Week Low]])-1</f>
        <v>3.8759689922480689E-3</v>
      </c>
      <c r="AF715" s="1">
        <f>(Table2[[#This Row],[Current Week High]]/Table2[[#This Row],[Close Price]])-1</f>
        <v>3.0888030888030826E-2</v>
      </c>
      <c r="AG715" s="1">
        <f>(Table2[[#This Row],[Close Price]]/Table2[[#This Row],[Current Month Low]])-1</f>
        <v>5.8222676200204271E-2</v>
      </c>
      <c r="AH715" s="1">
        <f>(Table2[[#This Row],[Current Month High]]/Table2[[#This Row],[Close Price]])-1</f>
        <v>0.50386100386100385</v>
      </c>
      <c r="AI715">
        <v>85.135135135135101</v>
      </c>
      <c r="AJ715">
        <v>5.82226762002042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-0.42</v>
      </c>
      <c r="AM715" t="s">
        <v>3214</v>
      </c>
      <c r="AN715">
        <v>-23.37</v>
      </c>
      <c r="AO715" t="s">
        <v>3214</v>
      </c>
      <c r="AP715">
        <v>-4.6864405020340004E-3</v>
      </c>
      <c r="AQ715">
        <f>(Table2[[#This Row],[Sharpe Ratio]]-AVERAGE(Table2[Sharpe Ratio]))/_xlfn.STDEV.P(Table2[Sharpe Ratio])</f>
        <v>-0.73328305192109167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691</v>
      </c>
      <c r="AT715">
        <f>_xlfn.RANK.AVG(Table2[[#This Row],[6M Return vs Nifty Z-Score]],Table2[6M Return vs Nifty Z-Score])</f>
        <v>726</v>
      </c>
      <c r="AU715">
        <f>_xlfn.RANK.AVG(Table2[[#This Row],[Sharpe Ratio Z-Score]],Table2[Sharpe Ratio Z-Score])</f>
        <v>565</v>
      </c>
      <c r="AV715">
        <f>(Table2[[#This Row],[Rank 1Y]]+Table2[[#This Row],[Rank 6M]]+Table2[[#This Row],[Rank Sharpe]])/3</f>
        <v>660.66666666666663</v>
      </c>
    </row>
    <row r="716" spans="1:48" x14ac:dyDescent="0.3">
      <c r="A716" t="s">
        <v>1104</v>
      </c>
      <c r="B716" t="s">
        <v>1105</v>
      </c>
      <c r="C716" t="s">
        <v>3168</v>
      </c>
      <c r="D716" t="s">
        <v>21</v>
      </c>
      <c r="E716">
        <v>12089.728223759999</v>
      </c>
      <c r="F716">
        <v>808.4</v>
      </c>
      <c r="G716">
        <v>-36.986413973383598</v>
      </c>
      <c r="H716">
        <f>(Table2[[#This Row],[1Y Return vs Nifty]]-AVERAGE(Table2[1Y Return vs Nifty]))/_xlfn.STDEV.P(Table2[1Y Return vs Nifty])</f>
        <v>-1.0286193759937348</v>
      </c>
      <c r="I716">
        <v>-3.52675682543817</v>
      </c>
      <c r="J716">
        <f>(Table2[[#This Row],[1M Return vs Nifty]]-AVERAGE(Table2[1M Return vs Nifty]))/_xlfn.STDEV.P(Table2[1M Return vs Nifty])</f>
        <v>-0.24755570402113519</v>
      </c>
      <c r="K716">
        <v>-14.1102346717819</v>
      </c>
      <c r="L716">
        <f>(Table2[[#This Row],[6M Return vs Nifty]]-AVERAGE(Table2[6M Return vs Nifty]))/_xlfn.STDEV.P(Table2[6M Return vs Nifty])</f>
        <v>-0.77189043388579415</v>
      </c>
      <c r="M716">
        <v>0.232063240558154</v>
      </c>
      <c r="N716">
        <f>(Table2[[#This Row],[1W Return vs Nifty]]-AVERAGE(Table2[1W Return vs Nifty]))/_xlfn.STDEV.P(Table2[1W Return vs Nifty])</f>
        <v>-3.5843444052773198E-2</v>
      </c>
      <c r="O716">
        <v>800.81</v>
      </c>
      <c r="P716">
        <v>803.90005927749996</v>
      </c>
      <c r="Q716">
        <v>827.39064520253498</v>
      </c>
      <c r="R716">
        <v>60.970469973654197</v>
      </c>
      <c r="S716" s="1">
        <f>(Table2[[#This Row],[Close Price]]-Table2[[#This Row],[20D EMA]])/Table2[[#This Row],[20D EMA]]</f>
        <v>9.4779036225821761E-3</v>
      </c>
      <c r="T716" s="1">
        <f>(Table2[[#This Row],[Close Price]]-Table2[[#This Row],[50D EMA]])/Table2[[#This Row],[50D EMA]]</f>
        <v>5.5976370079438816E-3</v>
      </c>
      <c r="U716" s="1">
        <f>(Table2[[#This Row],[Close Price]]-Table2[[#This Row],[200D EMA]])/Table2[[#This Row],[200D EMA]]</f>
        <v>-2.2952453369697371E-2</v>
      </c>
      <c r="V716">
        <v>0.710552402000039</v>
      </c>
      <c r="W716">
        <v>792.15</v>
      </c>
      <c r="X716">
        <v>812.55</v>
      </c>
      <c r="Y716">
        <v>792.15</v>
      </c>
      <c r="Z716">
        <v>812.55</v>
      </c>
      <c r="AA716">
        <v>779</v>
      </c>
      <c r="AB716">
        <v>833</v>
      </c>
      <c r="AC716" s="1">
        <f>(Table2[[#This Row],[Close Price]]/Table2[[#This Row],[Day Low]])-1</f>
        <v>2.0513791579877649E-2</v>
      </c>
      <c r="AD716" s="1">
        <f>(Table2[[#This Row],[Day High]]/Table2[[#This Row],[Close Price]])-1</f>
        <v>5.1335972290944554E-3</v>
      </c>
      <c r="AE716" s="1">
        <f>(Table2[[#This Row],[Close Price]]/Table2[[#This Row],[Current Week Low]])-1</f>
        <v>2.0513791579877649E-2</v>
      </c>
      <c r="AF716" s="1">
        <f>(Table2[[#This Row],[Current Week High]]/Table2[[#This Row],[Close Price]])-1</f>
        <v>5.1335972290944554E-3</v>
      </c>
      <c r="AG716" s="1">
        <f>(Table2[[#This Row],[Close Price]]/Table2[[#This Row],[Current Month Low]])-1</f>
        <v>3.7740693196405717E-2</v>
      </c>
      <c r="AH716" s="1">
        <f>(Table2[[#This Row],[Current Month High]]/Table2[[#This Row],[Close Price]])-1</f>
        <v>3.0430479960415591E-2</v>
      </c>
      <c r="AI716">
        <v>18.876793666501701</v>
      </c>
      <c r="AJ716">
        <v>9.0958164642375099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3214</v>
      </c>
      <c r="AN716">
        <v>-1.71</v>
      </c>
      <c r="AO716" t="s">
        <v>3214</v>
      </c>
      <c r="AP716">
        <v>-0.15075127963117199</v>
      </c>
      <c r="AQ716">
        <f>(Table2[[#This Row],[Sharpe Ratio]]-AVERAGE(Table2[Sharpe Ratio]))/_xlfn.STDEV.P(Table2[Sharpe Ratio])</f>
        <v>-2.4183408640178312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674</v>
      </c>
      <c r="AT716">
        <f>_xlfn.RANK.AVG(Table2[[#This Row],[6M Return vs Nifty Z-Score]],Table2[6M Return vs Nifty Z-Score])</f>
        <v>579</v>
      </c>
      <c r="AU716">
        <f>_xlfn.RANK.AVG(Table2[[#This Row],[Sharpe Ratio Z-Score]],Table2[Sharpe Ratio Z-Score])</f>
        <v>731</v>
      </c>
      <c r="AV716">
        <f>(Table2[[#This Row],[Rank 1Y]]+Table2[[#This Row],[Rank 6M]]+Table2[[#This Row],[Rank Sharpe]])/3</f>
        <v>661.33333333333337</v>
      </c>
    </row>
    <row r="717" spans="1:48" x14ac:dyDescent="0.3">
      <c r="A717" t="s">
        <v>2292</v>
      </c>
      <c r="B717" t="s">
        <v>2293</v>
      </c>
      <c r="C717" t="s">
        <v>3169</v>
      </c>
      <c r="D717" t="s">
        <v>51</v>
      </c>
      <c r="E717">
        <v>2481.5523773999998</v>
      </c>
      <c r="F717">
        <v>246.55</v>
      </c>
      <c r="G717">
        <v>-89.5151679826361</v>
      </c>
      <c r="H717">
        <f>(Table2[[#This Row],[1Y Return vs Nifty]]-AVERAGE(Table2[1Y Return vs Nifty]))/_xlfn.STDEV.P(Table2[1Y Return vs Nifty])</f>
        <v>-1.9103060482115031</v>
      </c>
      <c r="I717">
        <v>-22.108783311809901</v>
      </c>
      <c r="J717">
        <f>(Table2[[#This Row],[1M Return vs Nifty]]-AVERAGE(Table2[1M Return vs Nifty]))/_xlfn.STDEV.P(Table2[1M Return vs Nifty])</f>
        <v>-1.9716367397610974</v>
      </c>
      <c r="K717">
        <v>-64.474034664647803</v>
      </c>
      <c r="L717">
        <f>(Table2[[#This Row],[6M Return vs Nifty]]-AVERAGE(Table2[6M Return vs Nifty]))/_xlfn.STDEV.P(Table2[6M Return vs Nifty])</f>
        <v>-2.3483266858765757</v>
      </c>
      <c r="M717">
        <v>-8.6576310931376099</v>
      </c>
      <c r="N717">
        <f>(Table2[[#This Row],[1W Return vs Nifty]]-AVERAGE(Table2[1W Return vs Nifty]))/_xlfn.STDEV.P(Table2[1W Return vs Nifty])</f>
        <v>-1.7794939414046116</v>
      </c>
      <c r="O717">
        <v>483.27</v>
      </c>
      <c r="P717">
        <v>327.20285439192998</v>
      </c>
      <c r="Q717">
        <v>432.26382314879697</v>
      </c>
      <c r="R717">
        <v>16.798620002137</v>
      </c>
      <c r="S717" s="1">
        <f>(Table2[[#This Row],[Close Price]]-Table2[[#This Row],[20D EMA]])/Table2[[#This Row],[20D EMA]]</f>
        <v>-0.48982970182299745</v>
      </c>
      <c r="T717" s="1">
        <f>(Table2[[#This Row],[Close Price]]-Table2[[#This Row],[50D EMA]])/Table2[[#This Row],[50D EMA]]</f>
        <v>-0.24649190344569061</v>
      </c>
      <c r="U717" s="1">
        <f>(Table2[[#This Row],[Close Price]]-Table2[[#This Row],[200D EMA]])/Table2[[#This Row],[200D EMA]]</f>
        <v>-0.42963073290745685</v>
      </c>
      <c r="V717">
        <v>1.74837031507124</v>
      </c>
      <c r="W717">
        <v>245.1</v>
      </c>
      <c r="X717">
        <v>249</v>
      </c>
      <c r="Y717">
        <v>245.05</v>
      </c>
      <c r="Z717">
        <v>251.4</v>
      </c>
      <c r="AA717">
        <v>245.05</v>
      </c>
      <c r="AB717">
        <v>251.4</v>
      </c>
      <c r="AC717" s="1">
        <f>(Table2[[#This Row],[Close Price]]/Table2[[#This Row],[Day Low]])-1</f>
        <v>5.9159526723786549E-3</v>
      </c>
      <c r="AD717" s="1">
        <f>(Table2[[#This Row],[Day High]]/Table2[[#This Row],[Close Price]])-1</f>
        <v>9.9371324274994954E-3</v>
      </c>
      <c r="AE717" s="1">
        <f>(Table2[[#This Row],[Close Price]]/Table2[[#This Row],[Current Week Low]])-1</f>
        <v>6.1211997551520181E-3</v>
      </c>
      <c r="AF717" s="1">
        <f>(Table2[[#This Row],[Current Week High]]/Table2[[#This Row],[Close Price]])-1</f>
        <v>1.96714662340296E-2</v>
      </c>
      <c r="AG717" s="1">
        <f>(Table2[[#This Row],[Close Price]]/Table2[[#This Row],[Current Month Low]])-1</f>
        <v>6.1211997551520181E-3</v>
      </c>
      <c r="AH717" s="1">
        <f>(Table2[[#This Row],[Current Month High]]/Table2[[#This Row],[Close Price]])-1</f>
        <v>1.96714662340296E-2</v>
      </c>
      <c r="AI717">
        <v>173.71729872236801</v>
      </c>
      <c r="AJ717">
        <v>1.41916906622789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-0.46</v>
      </c>
      <c r="AM717" t="s">
        <v>3214</v>
      </c>
      <c r="AN717">
        <v>-19.829999999999998</v>
      </c>
      <c r="AO717" t="s">
        <v>3214</v>
      </c>
      <c r="AQ717">
        <f>(Table2[[#This Row],[Sharpe Ratio]]-AVERAGE(Table2[Sharpe Ratio]))/_xlfn.STDEV.P(Table2[Sharpe Ratio])</f>
        <v>-0.67921854723973452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731</v>
      </c>
      <c r="AT717">
        <f>_xlfn.RANK.AVG(Table2[[#This Row],[6M Return vs Nifty Z-Score]],Table2[6M Return vs Nifty Z-Score])</f>
        <v>731</v>
      </c>
      <c r="AU717">
        <f>_xlfn.RANK.AVG(Table2[[#This Row],[Sharpe Ratio Z-Score]],Table2[Sharpe Ratio Z-Score])</f>
        <v>527.5</v>
      </c>
      <c r="AV717">
        <f>(Table2[[#This Row],[Rank 1Y]]+Table2[[#This Row],[Rank 6M]]+Table2[[#This Row],[Rank Sharpe]])/3</f>
        <v>663.16666666666663</v>
      </c>
    </row>
    <row r="718" spans="1:48" x14ac:dyDescent="0.3">
      <c r="A718" t="s">
        <v>1609</v>
      </c>
      <c r="B718" t="s">
        <v>1610</v>
      </c>
      <c r="C718" t="s">
        <v>3179</v>
      </c>
      <c r="D718" t="s">
        <v>852</v>
      </c>
      <c r="E718">
        <v>6028.4821824359997</v>
      </c>
      <c r="F718">
        <v>34.020000000000003</v>
      </c>
      <c r="G718">
        <v>-50.3346394393621</v>
      </c>
      <c r="H718">
        <f>(Table2[[#This Row],[1Y Return vs Nifty]]-AVERAGE(Table2[1Y Return vs Nifty]))/_xlfn.STDEV.P(Table2[1Y Return vs Nifty])</f>
        <v>-1.2526671896738013</v>
      </c>
      <c r="I718">
        <v>-15.1007412115873</v>
      </c>
      <c r="J718">
        <f>(Table2[[#This Row],[1M Return vs Nifty]]-AVERAGE(Table2[1M Return vs Nifty]))/_xlfn.STDEV.P(Table2[1M Return vs Nifty])</f>
        <v>-1.3214152748674575</v>
      </c>
      <c r="K718">
        <v>-38.286089262890698</v>
      </c>
      <c r="L718">
        <f>(Table2[[#This Row],[6M Return vs Nifty]]-AVERAGE(Table2[6M Return vs Nifty]))/_xlfn.STDEV.P(Table2[6M Return vs Nifty])</f>
        <v>-1.5286183536551572</v>
      </c>
      <c r="M718">
        <v>-15.9884900026287</v>
      </c>
      <c r="N718">
        <f>(Table2[[#This Row],[1W Return vs Nifty]]-AVERAGE(Table2[1W Return vs Nifty]))/_xlfn.STDEV.P(Table2[1W Return vs Nifty])</f>
        <v>-3.2173899256455192</v>
      </c>
      <c r="O718">
        <v>42.77</v>
      </c>
      <c r="P718">
        <v>40.097696550210998</v>
      </c>
      <c r="Q718">
        <v>42.235818594748999</v>
      </c>
      <c r="R718">
        <v>27.5527072547521</v>
      </c>
      <c r="S718" s="1">
        <f>(Table2[[#This Row],[Close Price]]-Table2[[#This Row],[20D EMA]])/Table2[[#This Row],[20D EMA]]</f>
        <v>-0.20458265139116202</v>
      </c>
      <c r="T718" s="1">
        <f>(Table2[[#This Row],[Close Price]]-Table2[[#This Row],[50D EMA]])/Table2[[#This Row],[50D EMA]]</f>
        <v>-0.15157221170050011</v>
      </c>
      <c r="U718" s="1">
        <f>(Table2[[#This Row],[Close Price]]-Table2[[#This Row],[200D EMA]])/Table2[[#This Row],[200D EMA]]</f>
        <v>-0.19452253722319079</v>
      </c>
      <c r="V718">
        <v>3.5511536536505899</v>
      </c>
      <c r="W718">
        <v>33.909999999999997</v>
      </c>
      <c r="X718">
        <v>34.6</v>
      </c>
      <c r="Y718">
        <v>33.86</v>
      </c>
      <c r="Z718">
        <v>34.94</v>
      </c>
      <c r="AA718">
        <v>33.86</v>
      </c>
      <c r="AB718">
        <v>34.94</v>
      </c>
      <c r="AC718" s="1">
        <f>(Table2[[#This Row],[Close Price]]/Table2[[#This Row],[Day Low]])-1</f>
        <v>3.2438808611030545E-3</v>
      </c>
      <c r="AD718" s="1">
        <f>(Table2[[#This Row],[Day High]]/Table2[[#This Row],[Close Price]])-1</f>
        <v>1.7048794826572511E-2</v>
      </c>
      <c r="AE718" s="1">
        <f>(Table2[[#This Row],[Close Price]]/Table2[[#This Row],[Current Week Low]])-1</f>
        <v>4.7253396337862963E-3</v>
      </c>
      <c r="AF718" s="1">
        <f>(Table2[[#This Row],[Current Week High]]/Table2[[#This Row],[Close Price]])-1</f>
        <v>2.7042915931804634E-2</v>
      </c>
      <c r="AG718" s="1">
        <f>(Table2[[#This Row],[Close Price]]/Table2[[#This Row],[Current Month Low]])-1</f>
        <v>4.7253396337862963E-3</v>
      </c>
      <c r="AH718" s="1">
        <f>(Table2[[#This Row],[Current Month High]]/Table2[[#This Row],[Close Price]])-1</f>
        <v>2.7042915931804634E-2</v>
      </c>
      <c r="AI718">
        <v>58.730158730158699</v>
      </c>
      <c r="AJ718">
        <v>3.7827943868212301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-0.23</v>
      </c>
      <c r="AM718" t="s">
        <v>3214</v>
      </c>
      <c r="AN718">
        <v>-17.21</v>
      </c>
      <c r="AO718" t="s">
        <v>3214</v>
      </c>
      <c r="AP718">
        <v>-8.2343120564199995E-3</v>
      </c>
      <c r="AQ718">
        <f>(Table2[[#This Row],[Sharpe Ratio]]-AVERAGE(Table2[Sharpe Ratio]))/_xlfn.STDEV.P(Table2[Sharpe Ratio])</f>
        <v>-0.77421260563626304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703</v>
      </c>
      <c r="AT718">
        <f>_xlfn.RANK.AVG(Table2[[#This Row],[6M Return vs Nifty Z-Score]],Table2[6M Return vs Nifty Z-Score])</f>
        <v>721</v>
      </c>
      <c r="AU718">
        <f>_xlfn.RANK.AVG(Table2[[#This Row],[Sharpe Ratio Z-Score]],Table2[Sharpe Ratio Z-Score])</f>
        <v>572</v>
      </c>
      <c r="AV718">
        <f>(Table2[[#This Row],[Rank 1Y]]+Table2[[#This Row],[Rank 6M]]+Table2[[#This Row],[Rank Sharpe]])/3</f>
        <v>665.33333333333337</v>
      </c>
    </row>
    <row r="719" spans="1:48" x14ac:dyDescent="0.3">
      <c r="A719" t="s">
        <v>1594</v>
      </c>
      <c r="B719" t="s">
        <v>1595</v>
      </c>
      <c r="C719" t="s">
        <v>3170</v>
      </c>
      <c r="D719" t="s">
        <v>722</v>
      </c>
      <c r="E719">
        <v>6145.6382819999999</v>
      </c>
      <c r="F719">
        <v>126</v>
      </c>
      <c r="G719">
        <v>-52.111069629086202</v>
      </c>
      <c r="H719">
        <f>(Table2[[#This Row],[1Y Return vs Nifty]]-AVERAGE(Table2[1Y Return vs Nifty]))/_xlfn.STDEV.P(Table2[1Y Return vs Nifty])</f>
        <v>-1.2824842841765407</v>
      </c>
      <c r="I719">
        <v>-6.7362246115554996</v>
      </c>
      <c r="J719">
        <f>(Table2[[#This Row],[1M Return vs Nifty]]-AVERAGE(Table2[1M Return vs Nifty]))/_xlfn.STDEV.P(Table2[1M Return vs Nifty])</f>
        <v>-0.54533714077247408</v>
      </c>
      <c r="K719">
        <v>-13.3315438083453</v>
      </c>
      <c r="L719">
        <f>(Table2[[#This Row],[6M Return vs Nifty]]-AVERAGE(Table2[6M Return vs Nifty]))/_xlfn.STDEV.P(Table2[6M Return vs Nifty])</f>
        <v>-0.74751664742827229</v>
      </c>
      <c r="M719">
        <v>-1.4128244888087</v>
      </c>
      <c r="N719">
        <f>(Table2[[#This Row],[1W Return vs Nifty]]-AVERAGE(Table2[1W Return vs Nifty]))/_xlfn.STDEV.P(Table2[1W Return vs Nifty])</f>
        <v>-0.35847650653356999</v>
      </c>
      <c r="O719">
        <v>136.33000000000001</v>
      </c>
      <c r="P719">
        <v>132.34040654929299</v>
      </c>
      <c r="Q719">
        <v>137.22905034691399</v>
      </c>
      <c r="R719">
        <v>31.493887078230799</v>
      </c>
      <c r="S719" s="1">
        <f>(Table2[[#This Row],[Close Price]]-Table2[[#This Row],[20D EMA]])/Table2[[#This Row],[20D EMA]]</f>
        <v>-7.5772023765862326E-2</v>
      </c>
      <c r="T719" s="1">
        <f>(Table2[[#This Row],[Close Price]]-Table2[[#This Row],[50D EMA]])/Table2[[#This Row],[50D EMA]]</f>
        <v>-4.7909831279922613E-2</v>
      </c>
      <c r="U719" s="1">
        <f>(Table2[[#This Row],[Close Price]]-Table2[[#This Row],[200D EMA]])/Table2[[#This Row],[200D EMA]]</f>
        <v>-8.1827064448285844E-2</v>
      </c>
      <c r="V719">
        <v>0.44742564416702801</v>
      </c>
      <c r="W719">
        <v>123.3</v>
      </c>
      <c r="X719">
        <v>127.38</v>
      </c>
      <c r="Y719">
        <v>124.21</v>
      </c>
      <c r="Z719">
        <v>126.75</v>
      </c>
      <c r="AA719">
        <v>124.21</v>
      </c>
      <c r="AB719">
        <v>126.75</v>
      </c>
      <c r="AC719" s="1">
        <f>(Table2[[#This Row],[Close Price]]/Table2[[#This Row],[Day Low]])-1</f>
        <v>2.1897810218978186E-2</v>
      </c>
      <c r="AD719" s="1">
        <f>(Table2[[#This Row],[Day High]]/Table2[[#This Row],[Close Price]])-1</f>
        <v>1.0952380952380825E-2</v>
      </c>
      <c r="AE719" s="1">
        <f>(Table2[[#This Row],[Close Price]]/Table2[[#This Row],[Current Week Low]])-1</f>
        <v>1.4411078013042422E-2</v>
      </c>
      <c r="AF719" s="1">
        <f>(Table2[[#This Row],[Current Week High]]/Table2[[#This Row],[Close Price]])-1</f>
        <v>5.9523809523809312E-3</v>
      </c>
      <c r="AG719" s="1">
        <f>(Table2[[#This Row],[Close Price]]/Table2[[#This Row],[Current Month Low]])-1</f>
        <v>1.4411078013042422E-2</v>
      </c>
      <c r="AH719" s="1">
        <f>(Table2[[#This Row],[Current Month High]]/Table2[[#This Row],[Close Price]])-1</f>
        <v>5.9523809523809312E-3</v>
      </c>
      <c r="AI719">
        <v>34.880952380952301</v>
      </c>
      <c r="AJ719">
        <v>15.068493150684899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</v>
      </c>
      <c r="AM719" t="s">
        <v>3214</v>
      </c>
      <c r="AN719">
        <v>-2.76</v>
      </c>
      <c r="AO719" t="s">
        <v>3214</v>
      </c>
      <c r="AP719">
        <v>-0.108799159186011</v>
      </c>
      <c r="AQ719">
        <f>(Table2[[#This Row],[Sharpe Ratio]]-AVERAGE(Table2[Sharpe Ratio]))/_xlfn.STDEV.P(Table2[Sharpe Ratio])</f>
        <v>-1.9343657423416123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707</v>
      </c>
      <c r="AT719">
        <f>_xlfn.RANK.AVG(Table2[[#This Row],[6M Return vs Nifty Z-Score]],Table2[6M Return vs Nifty Z-Score])</f>
        <v>573</v>
      </c>
      <c r="AU719">
        <f>_xlfn.RANK.AVG(Table2[[#This Row],[Sharpe Ratio Z-Score]],Table2[Sharpe Ratio Z-Score])</f>
        <v>717</v>
      </c>
      <c r="AV719">
        <f>(Table2[[#This Row],[Rank 1Y]]+Table2[[#This Row],[Rank 6M]]+Table2[[#This Row],[Rank Sharpe]])/3</f>
        <v>665.66666666666663</v>
      </c>
    </row>
    <row r="720" spans="1:48" x14ac:dyDescent="0.3">
      <c r="A720" t="s">
        <v>1854</v>
      </c>
      <c r="B720" t="s">
        <v>1855</v>
      </c>
      <c r="C720" t="s">
        <v>3169</v>
      </c>
      <c r="D720" t="s">
        <v>51</v>
      </c>
      <c r="E720">
        <v>4172.7770268800004</v>
      </c>
      <c r="F720">
        <v>585.20000000000005</v>
      </c>
      <c r="G720">
        <v>-59.161964048813203</v>
      </c>
      <c r="H720">
        <f>(Table2[[#This Row],[1Y Return vs Nifty]]-AVERAGE(Table2[1Y Return vs Nifty]))/_xlfn.STDEV.P(Table2[1Y Return vs Nifty])</f>
        <v>-1.4008324109185706</v>
      </c>
      <c r="I720">
        <v>-6.4892520233823801</v>
      </c>
      <c r="J720">
        <f>(Table2[[#This Row],[1M Return vs Nifty]]-AVERAGE(Table2[1M Return vs Nifty]))/_xlfn.STDEV.P(Table2[1M Return vs Nifty])</f>
        <v>-0.52242248418595072</v>
      </c>
      <c r="K720">
        <v>-49.315190881706897</v>
      </c>
      <c r="L720">
        <f>(Table2[[#This Row],[6M Return vs Nifty]]-AVERAGE(Table2[6M Return vs Nifty]))/_xlfn.STDEV.P(Table2[6M Return vs Nifty])</f>
        <v>-1.8738400331403215</v>
      </c>
      <c r="M720">
        <v>-1.0858438924018701</v>
      </c>
      <c r="N720">
        <f>(Table2[[#This Row],[1W Return vs Nifty]]-AVERAGE(Table2[1W Return vs Nifty]))/_xlfn.STDEV.P(Table2[1W Return vs Nifty])</f>
        <v>-0.29434158151279688</v>
      </c>
      <c r="O720">
        <v>847.42</v>
      </c>
      <c r="P720">
        <v>631.01153932671298</v>
      </c>
      <c r="Q720">
        <v>748.05316406742202</v>
      </c>
      <c r="R720">
        <v>30.512315245838199</v>
      </c>
      <c r="S720" s="1">
        <f>(Table2[[#This Row],[Close Price]]-Table2[[#This Row],[20D EMA]])/Table2[[#This Row],[20D EMA]]</f>
        <v>-0.30943333884024443</v>
      </c>
      <c r="T720" s="1">
        <f>(Table2[[#This Row],[Close Price]]-Table2[[#This Row],[50D EMA]])/Table2[[#This Row],[50D EMA]]</f>
        <v>-7.2600160966301314E-2</v>
      </c>
      <c r="U720" s="1">
        <f>(Table2[[#This Row],[Close Price]]-Table2[[#This Row],[200D EMA]])/Table2[[#This Row],[200D EMA]]</f>
        <v>-0.21770266057285739</v>
      </c>
      <c r="V720">
        <v>1.06479590708043</v>
      </c>
      <c r="W720">
        <v>585.5</v>
      </c>
      <c r="X720">
        <v>590.70000000000005</v>
      </c>
      <c r="Y720">
        <v>583.20000000000005</v>
      </c>
      <c r="Z720">
        <v>600</v>
      </c>
      <c r="AA720">
        <v>583.20000000000005</v>
      </c>
      <c r="AB720">
        <v>600</v>
      </c>
      <c r="AC720" s="1">
        <f>(Table2[[#This Row],[Close Price]]/Table2[[#This Row],[Day Low]])-1</f>
        <v>-5.1238257899222095E-4</v>
      </c>
      <c r="AD720" s="1">
        <f>(Table2[[#This Row],[Day High]]/Table2[[#This Row],[Close Price]])-1</f>
        <v>9.3984962406015171E-3</v>
      </c>
      <c r="AE720" s="1">
        <f>(Table2[[#This Row],[Close Price]]/Table2[[#This Row],[Current Week Low]])-1</f>
        <v>3.4293552812070249E-3</v>
      </c>
      <c r="AF720" s="1">
        <f>(Table2[[#This Row],[Current Week High]]/Table2[[#This Row],[Close Price]])-1</f>
        <v>2.5290498974709363E-2</v>
      </c>
      <c r="AG720" s="1">
        <f>(Table2[[#This Row],[Close Price]]/Table2[[#This Row],[Current Month Low]])-1</f>
        <v>3.4293552812070249E-3</v>
      </c>
      <c r="AH720" s="1">
        <f>(Table2[[#This Row],[Current Month High]]/Table2[[#This Row],[Close Price]])-1</f>
        <v>2.5290498974709363E-2</v>
      </c>
      <c r="AI720">
        <v>112.440191387559</v>
      </c>
      <c r="AJ720">
        <v>0.34293552812070199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-0.22</v>
      </c>
      <c r="AM720" t="s">
        <v>3214</v>
      </c>
      <c r="AN720">
        <v>-2.89</v>
      </c>
      <c r="AO720" t="s">
        <v>3214</v>
      </c>
      <c r="AP720">
        <v>-1.9061094388489999E-3</v>
      </c>
      <c r="AQ720">
        <f>(Table2[[#This Row],[Sharpe Ratio]]-AVERAGE(Table2[Sharpe Ratio]))/_xlfn.STDEV.P(Table2[Sharpe Ratio])</f>
        <v>-0.70120812816690181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720</v>
      </c>
      <c r="AT720">
        <f>_xlfn.RANK.AVG(Table2[[#This Row],[6M Return vs Nifty Z-Score]],Table2[6M Return vs Nifty Z-Score])</f>
        <v>728</v>
      </c>
      <c r="AU720">
        <f>_xlfn.RANK.AVG(Table2[[#This Row],[Sharpe Ratio Z-Score]],Table2[Sharpe Ratio Z-Score])</f>
        <v>557</v>
      </c>
      <c r="AV720">
        <f>(Table2[[#This Row],[Rank 1Y]]+Table2[[#This Row],[Rank 6M]]+Table2[[#This Row],[Rank Sharpe]])/3</f>
        <v>668.33333333333337</v>
      </c>
    </row>
    <row r="721" spans="1:48" x14ac:dyDescent="0.3">
      <c r="A721" t="s">
        <v>2323</v>
      </c>
      <c r="B721" t="s">
        <v>2324</v>
      </c>
      <c r="C721" t="s">
        <v>3183</v>
      </c>
      <c r="D721" t="s">
        <v>390</v>
      </c>
      <c r="E721">
        <v>2382.6178170119902</v>
      </c>
      <c r="F721">
        <v>206.89</v>
      </c>
      <c r="G721">
        <v>-59.954243921250097</v>
      </c>
      <c r="H721">
        <f>(Table2[[#This Row],[1Y Return vs Nifty]]-AVERAGE(Table2[1Y Return vs Nifty]))/_xlfn.STDEV.P(Table2[1Y Return vs Nifty])</f>
        <v>-1.4141307009193378</v>
      </c>
      <c r="I721">
        <v>-10.306658167944599</v>
      </c>
      <c r="J721">
        <f>(Table2[[#This Row],[1M Return vs Nifty]]-AVERAGE(Table2[1M Return vs Nifty]))/_xlfn.STDEV.P(Table2[1M Return vs Nifty])</f>
        <v>-0.87660977072242641</v>
      </c>
      <c r="K721">
        <v>-20.787589137901101</v>
      </c>
      <c r="L721">
        <f>(Table2[[#This Row],[6M Return vs Nifty]]-AVERAGE(Table2[6M Return vs Nifty]))/_xlfn.STDEV.P(Table2[6M Return vs Nifty])</f>
        <v>-0.98089816660798623</v>
      </c>
      <c r="M721">
        <v>-1.9725219807883401</v>
      </c>
      <c r="N721">
        <f>(Table2[[#This Row],[1W Return vs Nifty]]-AVERAGE(Table2[1W Return vs Nifty]))/_xlfn.STDEV.P(Table2[1W Return vs Nifty])</f>
        <v>-0.46825720017988931</v>
      </c>
      <c r="O721">
        <v>274.74</v>
      </c>
      <c r="P721">
        <v>215.956781858206</v>
      </c>
      <c r="Q721">
        <v>245.438832723742</v>
      </c>
      <c r="R721">
        <v>29.021763567108898</v>
      </c>
      <c r="S721" s="1">
        <f>(Table2[[#This Row],[Close Price]]-Table2[[#This Row],[20D EMA]])/Table2[[#This Row],[20D EMA]]</f>
        <v>-0.24696076290310848</v>
      </c>
      <c r="T721" s="1">
        <f>(Table2[[#This Row],[Close Price]]-Table2[[#This Row],[50D EMA]])/Table2[[#This Row],[50D EMA]]</f>
        <v>-4.1984242310848692E-2</v>
      </c>
      <c r="U721" s="1">
        <f>(Table2[[#This Row],[Close Price]]-Table2[[#This Row],[200D EMA]])/Table2[[#This Row],[200D EMA]]</f>
        <v>-0.15706085420937169</v>
      </c>
      <c r="V721">
        <v>0.460364853125869</v>
      </c>
      <c r="W721">
        <v>206.96</v>
      </c>
      <c r="X721">
        <v>209.5</v>
      </c>
      <c r="Y721">
        <v>205.99</v>
      </c>
      <c r="Z721">
        <v>209.35</v>
      </c>
      <c r="AA721">
        <v>205.99</v>
      </c>
      <c r="AB721">
        <v>209.35</v>
      </c>
      <c r="AC721" s="1">
        <f>(Table2[[#This Row],[Close Price]]/Table2[[#This Row],[Day Low]])-1</f>
        <v>-3.382296095865156E-4</v>
      </c>
      <c r="AD721" s="1">
        <f>(Table2[[#This Row],[Day High]]/Table2[[#This Row],[Close Price]])-1</f>
        <v>1.2615399487650558E-2</v>
      </c>
      <c r="AE721" s="1">
        <f>(Table2[[#This Row],[Close Price]]/Table2[[#This Row],[Current Week Low]])-1</f>
        <v>4.3691441332103231E-3</v>
      </c>
      <c r="AF721" s="1">
        <f>(Table2[[#This Row],[Current Week High]]/Table2[[#This Row],[Close Price]])-1</f>
        <v>1.1890376528590041E-2</v>
      </c>
      <c r="AG721" s="1">
        <f>(Table2[[#This Row],[Close Price]]/Table2[[#This Row],[Current Month Low]])-1</f>
        <v>4.3691441332103231E-3</v>
      </c>
      <c r="AH721" s="1">
        <f>(Table2[[#This Row],[Current Month High]]/Table2[[#This Row],[Close Price]])-1</f>
        <v>1.1890376528590041E-2</v>
      </c>
      <c r="AI721">
        <v>108.685775049543</v>
      </c>
      <c r="AJ721">
        <v>8.0365535248041695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-7.0000000000000007E-2</v>
      </c>
      <c r="AM721" t="s">
        <v>3214</v>
      </c>
      <c r="AN721">
        <v>-4.97</v>
      </c>
      <c r="AO721" t="s">
        <v>3214</v>
      </c>
      <c r="AP721">
        <v>-4.3264515247063998E-2</v>
      </c>
      <c r="AQ721">
        <f>(Table2[[#This Row],[Sharpe Ratio]]-AVERAGE(Table2[Sharpe Ratio]))/_xlfn.STDEV.P(Table2[Sharpe Ratio])</f>
        <v>-1.1783339389952336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722</v>
      </c>
      <c r="AT721">
        <f>_xlfn.RANK.AVG(Table2[[#This Row],[6M Return vs Nifty Z-Score]],Table2[6M Return vs Nifty Z-Score])</f>
        <v>641</v>
      </c>
      <c r="AU721">
        <f>_xlfn.RANK.AVG(Table2[[#This Row],[Sharpe Ratio Z-Score]],Table2[Sharpe Ratio Z-Score])</f>
        <v>644</v>
      </c>
      <c r="AV721">
        <f>(Table2[[#This Row],[Rank 1Y]]+Table2[[#This Row],[Rank 6M]]+Table2[[#This Row],[Rank Sharpe]])/3</f>
        <v>669</v>
      </c>
    </row>
    <row r="722" spans="1:48" x14ac:dyDescent="0.3">
      <c r="A722" t="s">
        <v>1220</v>
      </c>
      <c r="B722" t="s">
        <v>1221</v>
      </c>
      <c r="C722" t="s">
        <v>3178</v>
      </c>
      <c r="D722" t="s">
        <v>1222</v>
      </c>
      <c r="E722">
        <v>9995.2639916549997</v>
      </c>
      <c r="F722">
        <v>919.55</v>
      </c>
      <c r="G722">
        <v>-49.925244280176202</v>
      </c>
      <c r="H722">
        <f>(Table2[[#This Row],[1Y Return vs Nifty]]-AVERAGE(Table2[1Y Return vs Nifty]))/_xlfn.STDEV.P(Table2[1Y Return vs Nifty])</f>
        <v>-1.2457955578916904</v>
      </c>
      <c r="I722">
        <v>-6.2742418969244698</v>
      </c>
      <c r="J722">
        <f>(Table2[[#This Row],[1M Return vs Nifty]]-AVERAGE(Table2[1M Return vs Nifty]))/_xlfn.STDEV.P(Table2[1M Return vs Nifty])</f>
        <v>-0.50247337466390762</v>
      </c>
      <c r="K722">
        <v>-18.7942484459196</v>
      </c>
      <c r="L722">
        <f>(Table2[[#This Row],[6M Return vs Nifty]]-AVERAGE(Table2[6M Return vs Nifty]))/_xlfn.STDEV.P(Table2[6M Return vs Nifty])</f>
        <v>-0.91850465122882208</v>
      </c>
      <c r="M722">
        <v>-3.3373051180255602</v>
      </c>
      <c r="N722">
        <f>(Table2[[#This Row],[1W Return vs Nifty]]-AVERAGE(Table2[1W Return vs Nifty]))/_xlfn.STDEV.P(Table2[1W Return vs Nifty])</f>
        <v>-0.73594973343167691</v>
      </c>
      <c r="O722">
        <v>923.65</v>
      </c>
      <c r="P722">
        <v>937.86337238293197</v>
      </c>
      <c r="Q722">
        <v>994.74479051799801</v>
      </c>
      <c r="R722">
        <v>49.484232182070897</v>
      </c>
      <c r="S722" s="1">
        <f>(Table2[[#This Row],[Close Price]]-Table2[[#This Row],[20D EMA]])/Table2[[#This Row],[20D EMA]]</f>
        <v>-4.4389108428517544E-3</v>
      </c>
      <c r="T722" s="1">
        <f>(Table2[[#This Row],[Close Price]]-Table2[[#This Row],[50D EMA]])/Table2[[#This Row],[50D EMA]]</f>
        <v>-1.9526695382506759E-2</v>
      </c>
      <c r="U722" s="1">
        <f>(Table2[[#This Row],[Close Price]]-Table2[[#This Row],[200D EMA]])/Table2[[#This Row],[200D EMA]]</f>
        <v>-7.5592042536700821E-2</v>
      </c>
      <c r="V722">
        <v>1.51127769571205</v>
      </c>
      <c r="W722">
        <v>900</v>
      </c>
      <c r="X722">
        <v>926.5</v>
      </c>
      <c r="Y722">
        <v>900</v>
      </c>
      <c r="Z722">
        <v>926.5</v>
      </c>
      <c r="AA722">
        <v>896.5</v>
      </c>
      <c r="AB722">
        <v>965</v>
      </c>
      <c r="AC722" s="1">
        <f>(Table2[[#This Row],[Close Price]]/Table2[[#This Row],[Day Low]])-1</f>
        <v>2.1722222222222198E-2</v>
      </c>
      <c r="AD722" s="1">
        <f>(Table2[[#This Row],[Day High]]/Table2[[#This Row],[Close Price]])-1</f>
        <v>7.5580446957752567E-3</v>
      </c>
      <c r="AE722" s="1">
        <f>(Table2[[#This Row],[Close Price]]/Table2[[#This Row],[Current Week Low]])-1</f>
        <v>2.1722222222222198E-2</v>
      </c>
      <c r="AF722" s="1">
        <f>(Table2[[#This Row],[Current Week High]]/Table2[[#This Row],[Close Price]])-1</f>
        <v>7.5580446957752567E-3</v>
      </c>
      <c r="AG722" s="1">
        <f>(Table2[[#This Row],[Close Price]]/Table2[[#This Row],[Current Month Low]])-1</f>
        <v>2.5711098717233538E-2</v>
      </c>
      <c r="AH722" s="1">
        <f>(Table2[[#This Row],[Current Month High]]/Table2[[#This Row],[Close Price]])-1</f>
        <v>4.9426349845032913E-2</v>
      </c>
      <c r="AI722">
        <v>41.047251372954101</v>
      </c>
      <c r="AJ722">
        <v>7.6756440281030303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-0.19</v>
      </c>
      <c r="AM722" t="s">
        <v>3214</v>
      </c>
      <c r="AN722">
        <v>-0.91</v>
      </c>
      <c r="AO722" t="s">
        <v>3214</v>
      </c>
      <c r="AP722">
        <v>-8.4988600085464994E-2</v>
      </c>
      <c r="AQ722">
        <f>(Table2[[#This Row],[Sharpe Ratio]]-AVERAGE(Table2[Sharpe Ratio]))/_xlfn.STDEV.P(Table2[Sharpe Ratio])</f>
        <v>-1.6596783578760492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700</v>
      </c>
      <c r="AT722">
        <f>_xlfn.RANK.AVG(Table2[[#This Row],[6M Return vs Nifty Z-Score]],Table2[6M Return vs Nifty Z-Score])</f>
        <v>624</v>
      </c>
      <c r="AU722">
        <f>_xlfn.RANK.AVG(Table2[[#This Row],[Sharpe Ratio Z-Score]],Table2[Sharpe Ratio Z-Score])</f>
        <v>696</v>
      </c>
      <c r="AV722">
        <f>(Table2[[#This Row],[Rank 1Y]]+Table2[[#This Row],[Rank 6M]]+Table2[[#This Row],[Rank Sharpe]])/3</f>
        <v>673.33333333333337</v>
      </c>
    </row>
    <row r="723" spans="1:48" x14ac:dyDescent="0.3">
      <c r="A723" t="s">
        <v>1341</v>
      </c>
      <c r="B723" t="s">
        <v>1342</v>
      </c>
      <c r="C723" t="s">
        <v>3178</v>
      </c>
      <c r="D723" t="s">
        <v>83</v>
      </c>
      <c r="E723">
        <v>8571.3966097699995</v>
      </c>
      <c r="F723">
        <v>290.3</v>
      </c>
      <c r="G723">
        <v>-73.138010252770698</v>
      </c>
      <c r="H723">
        <f>(Table2[[#This Row],[1Y Return vs Nifty]]-AVERAGE(Table2[1Y Return vs Nifty]))/_xlfn.STDEV.P(Table2[1Y Return vs Nifty])</f>
        <v>-1.6354180945264201</v>
      </c>
      <c r="I723">
        <v>-4.9641127536778997</v>
      </c>
      <c r="J723">
        <f>(Table2[[#This Row],[1M Return vs Nifty]]-AVERAGE(Table2[1M Return vs Nifty]))/_xlfn.STDEV.P(Table2[1M Return vs Nifty])</f>
        <v>-0.38091672895046719</v>
      </c>
      <c r="K723">
        <v>-15.1544440914532</v>
      </c>
      <c r="L723">
        <f>(Table2[[#This Row],[6M Return vs Nifty]]-AVERAGE(Table2[6M Return vs Nifty]))/_xlfn.STDEV.P(Table2[6M Return vs Nifty])</f>
        <v>-0.80457521112804498</v>
      </c>
      <c r="M723">
        <v>0.87757757085491195</v>
      </c>
      <c r="N723">
        <f>(Table2[[#This Row],[1W Return vs Nifty]]-AVERAGE(Table2[1W Return vs Nifty]))/_xlfn.STDEV.P(Table2[1W Return vs Nifty])</f>
        <v>9.0769613811697694E-2</v>
      </c>
      <c r="O723">
        <v>291.07</v>
      </c>
      <c r="P723">
        <v>293.86895075037597</v>
      </c>
      <c r="Q723">
        <v>331.32067551475097</v>
      </c>
      <c r="R723">
        <v>50.069173315893501</v>
      </c>
      <c r="S723" s="1">
        <f>(Table2[[#This Row],[Close Price]]-Table2[[#This Row],[20D EMA]])/Table2[[#This Row],[20D EMA]]</f>
        <v>-2.6454117566220561E-3</v>
      </c>
      <c r="T723" s="1">
        <f>(Table2[[#This Row],[Close Price]]-Table2[[#This Row],[50D EMA]])/Table2[[#This Row],[50D EMA]]</f>
        <v>-1.2144701715723519E-2</v>
      </c>
      <c r="U723" s="1">
        <f>(Table2[[#This Row],[Close Price]]-Table2[[#This Row],[200D EMA]])/Table2[[#This Row],[200D EMA]]</f>
        <v>-0.12380958553528197</v>
      </c>
      <c r="V723">
        <v>0.41136502531534902</v>
      </c>
      <c r="W723">
        <v>283.5</v>
      </c>
      <c r="X723">
        <v>291</v>
      </c>
      <c r="Y723">
        <v>283.5</v>
      </c>
      <c r="Z723">
        <v>291</v>
      </c>
      <c r="AA723">
        <v>281.35000000000002</v>
      </c>
      <c r="AB723">
        <v>302.95</v>
      </c>
      <c r="AC723" s="1">
        <f>(Table2[[#This Row],[Close Price]]/Table2[[#This Row],[Day Low]])-1</f>
        <v>2.3985890652557407E-2</v>
      </c>
      <c r="AD723" s="1">
        <f>(Table2[[#This Row],[Day High]]/Table2[[#This Row],[Close Price]])-1</f>
        <v>2.4112986565620886E-3</v>
      </c>
      <c r="AE723" s="1">
        <f>(Table2[[#This Row],[Close Price]]/Table2[[#This Row],[Current Week Low]])-1</f>
        <v>2.3985890652557407E-2</v>
      </c>
      <c r="AF723" s="1">
        <f>(Table2[[#This Row],[Current Week High]]/Table2[[#This Row],[Close Price]])-1</f>
        <v>2.4112986565620886E-3</v>
      </c>
      <c r="AG723" s="1">
        <f>(Table2[[#This Row],[Close Price]]/Table2[[#This Row],[Current Month Low]])-1</f>
        <v>3.1810911675848486E-2</v>
      </c>
      <c r="AH723" s="1">
        <f>(Table2[[#This Row],[Current Month High]]/Table2[[#This Row],[Close Price]])-1</f>
        <v>4.357561143644495E-2</v>
      </c>
      <c r="AI723">
        <v>75.628660006889405</v>
      </c>
      <c r="AJ723">
        <v>11.2260536398467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-0.19</v>
      </c>
      <c r="AM723" t="s">
        <v>3214</v>
      </c>
      <c r="AN723">
        <v>0.02</v>
      </c>
      <c r="AO723" t="s">
        <v>3215</v>
      </c>
      <c r="AP723">
        <v>-0.101339253571649</v>
      </c>
      <c r="AQ723">
        <f>(Table2[[#This Row],[Sharpe Ratio]]-AVERAGE(Table2[Sharpe Ratio]))/_xlfn.STDEV.P(Table2[Sharpe Ratio])</f>
        <v>-1.8483055220453961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729</v>
      </c>
      <c r="AT723">
        <f>_xlfn.RANK.AVG(Table2[[#This Row],[6M Return vs Nifty Z-Score]],Table2[6M Return vs Nifty Z-Score])</f>
        <v>585</v>
      </c>
      <c r="AU723">
        <f>_xlfn.RANK.AVG(Table2[[#This Row],[Sharpe Ratio Z-Score]],Table2[Sharpe Ratio Z-Score])</f>
        <v>709</v>
      </c>
      <c r="AV723">
        <f>(Table2[[#This Row],[Rank 1Y]]+Table2[[#This Row],[Rank 6M]]+Table2[[#This Row],[Rank Sharpe]])/3</f>
        <v>674.33333333333337</v>
      </c>
    </row>
    <row r="724" spans="1:48" x14ac:dyDescent="0.3">
      <c r="A724" t="s">
        <v>1590</v>
      </c>
      <c r="B724" t="s">
        <v>1591</v>
      </c>
      <c r="C724" t="s">
        <v>3181</v>
      </c>
      <c r="D724" t="s">
        <v>440</v>
      </c>
      <c r="E724">
        <v>6190.8676186049997</v>
      </c>
      <c r="F724">
        <v>559.95000000000005</v>
      </c>
      <c r="G724">
        <v>-50.682751189261602</v>
      </c>
      <c r="H724">
        <f>(Table2[[#This Row],[1Y Return vs Nifty]]-AVERAGE(Table2[1Y Return vs Nifty]))/_xlfn.STDEV.P(Table2[1Y Return vs Nifty])</f>
        <v>-1.2585101893054838</v>
      </c>
      <c r="I724">
        <v>-7.4045517310385902</v>
      </c>
      <c r="J724">
        <f>(Table2[[#This Row],[1M Return vs Nifty]]-AVERAGE(Table2[1M Return vs Nifty]))/_xlfn.STDEV.P(Table2[1M Return vs Nifty])</f>
        <v>-0.60734599181014681</v>
      </c>
      <c r="K724">
        <v>-17.650977982148401</v>
      </c>
      <c r="L724">
        <f>(Table2[[#This Row],[6M Return vs Nifty]]-AVERAGE(Table2[6M Return vs Nifty]))/_xlfn.STDEV.P(Table2[6M Return vs Nifty])</f>
        <v>-0.88271916631357483</v>
      </c>
      <c r="M724">
        <v>-2.6459028831021398</v>
      </c>
      <c r="N724">
        <f>(Table2[[#This Row],[1W Return vs Nifty]]-AVERAGE(Table2[1W Return vs Nifty]))/_xlfn.STDEV.P(Table2[1W Return vs Nifty])</f>
        <v>-0.60033608851423714</v>
      </c>
      <c r="O724">
        <v>638.87</v>
      </c>
      <c r="P724">
        <v>595.39926176428901</v>
      </c>
      <c r="Q724">
        <v>627.45610128973499</v>
      </c>
      <c r="R724">
        <v>32.750092057824702</v>
      </c>
      <c r="S724" s="1">
        <f>(Table2[[#This Row],[Close Price]]-Table2[[#This Row],[20D EMA]])/Table2[[#This Row],[20D EMA]]</f>
        <v>-0.12353060873104067</v>
      </c>
      <c r="T724" s="1">
        <f>(Table2[[#This Row],[Close Price]]-Table2[[#This Row],[50D EMA]])/Table2[[#This Row],[50D EMA]]</f>
        <v>-5.9538639096134577E-2</v>
      </c>
      <c r="U724" s="1">
        <f>(Table2[[#This Row],[Close Price]]-Table2[[#This Row],[200D EMA]])/Table2[[#This Row],[200D EMA]]</f>
        <v>-0.10758697086692801</v>
      </c>
      <c r="V724">
        <v>0.72505298778312299</v>
      </c>
      <c r="W724">
        <v>559.5</v>
      </c>
      <c r="X724">
        <v>566.95000000000005</v>
      </c>
      <c r="Y724">
        <v>558.5</v>
      </c>
      <c r="Z724">
        <v>566.85</v>
      </c>
      <c r="AA724">
        <v>558.5</v>
      </c>
      <c r="AB724">
        <v>566.85</v>
      </c>
      <c r="AC724" s="1">
        <f>(Table2[[#This Row],[Close Price]]/Table2[[#This Row],[Day Low]])-1</f>
        <v>8.0428954423594767E-4</v>
      </c>
      <c r="AD724" s="1">
        <f>(Table2[[#This Row],[Day High]]/Table2[[#This Row],[Close Price]])-1</f>
        <v>1.2501116171086624E-2</v>
      </c>
      <c r="AE724" s="1">
        <f>(Table2[[#This Row],[Close Price]]/Table2[[#This Row],[Current Week Low]])-1</f>
        <v>2.5962399283796511E-3</v>
      </c>
      <c r="AF724" s="1">
        <f>(Table2[[#This Row],[Current Week High]]/Table2[[#This Row],[Close Price]])-1</f>
        <v>1.2322528797213961E-2</v>
      </c>
      <c r="AG724" s="1">
        <f>(Table2[[#This Row],[Close Price]]/Table2[[#This Row],[Current Month Low]])-1</f>
        <v>2.5962399283796511E-3</v>
      </c>
      <c r="AH724" s="1">
        <f>(Table2[[#This Row],[Current Month High]]/Table2[[#This Row],[Close Price]])-1</f>
        <v>1.2322528797213961E-2</v>
      </c>
      <c r="AI724">
        <v>38.583802125189699</v>
      </c>
      <c r="AJ724">
        <v>7.4038553754675496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-0.27</v>
      </c>
      <c r="AM724" t="s">
        <v>3214</v>
      </c>
      <c r="AN724">
        <v>-2.91</v>
      </c>
      <c r="AO724" t="s">
        <v>3214</v>
      </c>
      <c r="AP724">
        <v>-9.3234245153416995E-2</v>
      </c>
      <c r="AQ724">
        <f>(Table2[[#This Row],[Sharpe Ratio]]-AVERAGE(Table2[Sharpe Ratio]))/_xlfn.STDEV.P(Table2[Sharpe Ratio])</f>
        <v>-1.7548031580700594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705</v>
      </c>
      <c r="AT724">
        <f>_xlfn.RANK.AVG(Table2[[#This Row],[6M Return vs Nifty Z-Score]],Table2[6M Return vs Nifty Z-Score])</f>
        <v>614</v>
      </c>
      <c r="AU724">
        <f>_xlfn.RANK.AVG(Table2[[#This Row],[Sharpe Ratio Z-Score]],Table2[Sharpe Ratio Z-Score])</f>
        <v>705</v>
      </c>
      <c r="AV724">
        <f>(Table2[[#This Row],[Rank 1Y]]+Table2[[#This Row],[Rank 6M]]+Table2[[#This Row],[Rank Sharpe]])/3</f>
        <v>674.66666666666663</v>
      </c>
    </row>
    <row r="725" spans="1:48" x14ac:dyDescent="0.3">
      <c r="A725" t="s">
        <v>1677</v>
      </c>
      <c r="B725" t="s">
        <v>1678</v>
      </c>
      <c r="C725" t="s">
        <v>3169</v>
      </c>
      <c r="D725" t="s">
        <v>24</v>
      </c>
      <c r="E725">
        <v>5298.2673510750001</v>
      </c>
      <c r="F725">
        <v>313.35000000000002</v>
      </c>
      <c r="G725">
        <v>-42.876710709536297</v>
      </c>
      <c r="H725">
        <f>(Table2[[#This Row],[1Y Return vs Nifty]]-AVERAGE(Table2[1Y Return vs Nifty]))/_xlfn.STDEV.P(Table2[1Y Return vs Nifty])</f>
        <v>-1.1274870576211895</v>
      </c>
      <c r="I725">
        <v>-6.8827518810623998</v>
      </c>
      <c r="J725">
        <f>(Table2[[#This Row],[1M Return vs Nifty]]-AVERAGE(Table2[1M Return vs Nifty]))/_xlfn.STDEV.P(Table2[1M Return vs Nifty])</f>
        <v>-0.55893226113035777</v>
      </c>
      <c r="K725">
        <v>-30.396929136816901</v>
      </c>
      <c r="L725">
        <f>(Table2[[#This Row],[6M Return vs Nifty]]-AVERAGE(Table2[6M Return vs Nifty]))/_xlfn.STDEV.P(Table2[6M Return vs Nifty])</f>
        <v>-1.2816799172729825</v>
      </c>
      <c r="M725">
        <v>-4.8270342187019599</v>
      </c>
      <c r="N725">
        <f>(Table2[[#This Row],[1W Return vs Nifty]]-AVERAGE(Table2[1W Return vs Nifty]))/_xlfn.STDEV.P(Table2[1W Return vs Nifty])</f>
        <v>-1.0281495312883946</v>
      </c>
      <c r="O725">
        <v>359.36</v>
      </c>
      <c r="P725">
        <v>328.07227648815001</v>
      </c>
      <c r="Q725">
        <v>342.63203730029198</v>
      </c>
      <c r="R725">
        <v>38.929410473838097</v>
      </c>
      <c r="S725" s="1">
        <f>(Table2[[#This Row],[Close Price]]-Table2[[#This Row],[20D EMA]])/Table2[[#This Row],[20D EMA]]</f>
        <v>-0.12803317008014245</v>
      </c>
      <c r="T725" s="1">
        <f>(Table2[[#This Row],[Close Price]]-Table2[[#This Row],[50D EMA]])/Table2[[#This Row],[50D EMA]]</f>
        <v>-4.4875100833708381E-2</v>
      </c>
      <c r="U725" s="1">
        <f>(Table2[[#This Row],[Close Price]]-Table2[[#This Row],[200D EMA]])/Table2[[#This Row],[200D EMA]]</f>
        <v>-8.5462052909630257E-2</v>
      </c>
      <c r="V725">
        <v>0.74398090804099803</v>
      </c>
      <c r="W725">
        <v>312</v>
      </c>
      <c r="X725">
        <v>314.25</v>
      </c>
      <c r="Y725">
        <v>305.75</v>
      </c>
      <c r="Z725">
        <v>314.55</v>
      </c>
      <c r="AA725">
        <v>305.75</v>
      </c>
      <c r="AB725">
        <v>314.55</v>
      </c>
      <c r="AC725" s="1">
        <f>(Table2[[#This Row],[Close Price]]/Table2[[#This Row],[Day Low]])-1</f>
        <v>4.3269230769231726E-3</v>
      </c>
      <c r="AD725" s="1">
        <f>(Table2[[#This Row],[Day High]]/Table2[[#This Row],[Close Price]])-1</f>
        <v>2.872187649592961E-3</v>
      </c>
      <c r="AE725" s="1">
        <f>(Table2[[#This Row],[Close Price]]/Table2[[#This Row],[Current Week Low]])-1</f>
        <v>2.4856909239574954E-2</v>
      </c>
      <c r="AF725" s="1">
        <f>(Table2[[#This Row],[Current Week High]]/Table2[[#This Row],[Close Price]])-1</f>
        <v>3.8295835327908367E-3</v>
      </c>
      <c r="AG725" s="1">
        <f>(Table2[[#This Row],[Close Price]]/Table2[[#This Row],[Current Month Low]])-1</f>
        <v>2.4856909239574954E-2</v>
      </c>
      <c r="AH725" s="1">
        <f>(Table2[[#This Row],[Current Month High]]/Table2[[#This Row],[Close Price]])-1</f>
        <v>3.8295835327908367E-3</v>
      </c>
      <c r="AI725">
        <v>34.753470560076501</v>
      </c>
      <c r="AJ725">
        <v>2.48569092395749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-0.16</v>
      </c>
      <c r="AM725" t="s">
        <v>3214</v>
      </c>
      <c r="AN725">
        <v>-3.6</v>
      </c>
      <c r="AO725" t="s">
        <v>3214</v>
      </c>
      <c r="AP725">
        <v>-4.1185578628780001E-2</v>
      </c>
      <c r="AQ725">
        <f>(Table2[[#This Row],[Sharpe Ratio]]-AVERAGE(Table2[Sharpe Ratio]))/_xlfn.STDEV.P(Table2[Sharpe Ratio])</f>
        <v>-1.1543505600357276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687</v>
      </c>
      <c r="AT725">
        <f>_xlfn.RANK.AVG(Table2[[#This Row],[6M Return vs Nifty Z-Score]],Table2[6M Return vs Nifty Z-Score])</f>
        <v>698</v>
      </c>
      <c r="AU725">
        <f>_xlfn.RANK.AVG(Table2[[#This Row],[Sharpe Ratio Z-Score]],Table2[Sharpe Ratio Z-Score])</f>
        <v>640</v>
      </c>
      <c r="AV725">
        <f>(Table2[[#This Row],[Rank 1Y]]+Table2[[#This Row],[Rank 6M]]+Table2[[#This Row],[Rank Sharpe]])/3</f>
        <v>675</v>
      </c>
    </row>
    <row r="726" spans="1:48" x14ac:dyDescent="0.3">
      <c r="A726" t="s">
        <v>1396</v>
      </c>
      <c r="B726" t="s">
        <v>1397</v>
      </c>
      <c r="C726" t="s">
        <v>3179</v>
      </c>
      <c r="D726" t="s">
        <v>127</v>
      </c>
      <c r="E726">
        <v>8012.3857697499998</v>
      </c>
      <c r="F726">
        <v>670.75</v>
      </c>
      <c r="G726">
        <v>-43.607942354335698</v>
      </c>
      <c r="H726">
        <f>(Table2[[#This Row],[1Y Return vs Nifty]]-AVERAGE(Table2[1Y Return vs Nifty]))/_xlfn.STDEV.P(Table2[1Y Return vs Nifty])</f>
        <v>-1.1397606629576105</v>
      </c>
      <c r="I726">
        <v>-3.0568294137649898</v>
      </c>
      <c r="J726">
        <f>(Table2[[#This Row],[1M Return vs Nifty]]-AVERAGE(Table2[1M Return vs Nifty]))/_xlfn.STDEV.P(Table2[1M Return vs Nifty])</f>
        <v>-0.20395481155473488</v>
      </c>
      <c r="K726">
        <v>-19.508282542390599</v>
      </c>
      <c r="L726">
        <f>(Table2[[#This Row],[6M Return vs Nifty]]-AVERAGE(Table2[6M Return vs Nifty]))/_xlfn.STDEV.P(Table2[6M Return vs Nifty])</f>
        <v>-0.94085461757357391</v>
      </c>
      <c r="M726">
        <v>0.196217346093426</v>
      </c>
      <c r="N726">
        <f>(Table2[[#This Row],[1W Return vs Nifty]]-AVERAGE(Table2[1W Return vs Nifty]))/_xlfn.STDEV.P(Table2[1W Return vs Nifty])</f>
        <v>-4.2874362030968727E-2</v>
      </c>
      <c r="O726">
        <v>682.42</v>
      </c>
      <c r="P726">
        <v>680.44002890048102</v>
      </c>
      <c r="Q726">
        <v>699.86739498534303</v>
      </c>
      <c r="R726">
        <v>40.1175335238757</v>
      </c>
      <c r="S726" s="1">
        <f>(Table2[[#This Row],[Close Price]]-Table2[[#This Row],[20D EMA]])/Table2[[#This Row],[20D EMA]]</f>
        <v>-1.7100905600656427E-2</v>
      </c>
      <c r="T726" s="1">
        <f>(Table2[[#This Row],[Close Price]]-Table2[[#This Row],[50D EMA]])/Table2[[#This Row],[50D EMA]]</f>
        <v>-1.4240827242540513E-2</v>
      </c>
      <c r="U726" s="1">
        <f>(Table2[[#This Row],[Close Price]]-Table2[[#This Row],[200D EMA]])/Table2[[#This Row],[200D EMA]]</f>
        <v>-4.160415986510247E-2</v>
      </c>
      <c r="V726">
        <v>0.494856072536841</v>
      </c>
      <c r="W726">
        <v>652.9</v>
      </c>
      <c r="X726">
        <v>675</v>
      </c>
      <c r="Y726">
        <v>652.9</v>
      </c>
      <c r="Z726">
        <v>675</v>
      </c>
      <c r="AA726">
        <v>651.6</v>
      </c>
      <c r="AB726">
        <v>745</v>
      </c>
      <c r="AC726" s="1">
        <f>(Table2[[#This Row],[Close Price]]/Table2[[#This Row],[Day Low]])-1</f>
        <v>2.7339561954357494E-2</v>
      </c>
      <c r="AD726" s="1">
        <f>(Table2[[#This Row],[Day High]]/Table2[[#This Row],[Close Price]])-1</f>
        <v>6.3361908311592163E-3</v>
      </c>
      <c r="AE726" s="1">
        <f>(Table2[[#This Row],[Close Price]]/Table2[[#This Row],[Current Week Low]])-1</f>
        <v>2.7339561954357494E-2</v>
      </c>
      <c r="AF726" s="1">
        <f>(Table2[[#This Row],[Current Week High]]/Table2[[#This Row],[Close Price]])-1</f>
        <v>6.3361908311592163E-3</v>
      </c>
      <c r="AG726" s="1">
        <f>(Table2[[#This Row],[Close Price]]/Table2[[#This Row],[Current Month Low]])-1</f>
        <v>2.9389195825659797E-2</v>
      </c>
      <c r="AH726" s="1">
        <f>(Table2[[#This Row],[Current Month High]]/Table2[[#This Row],[Close Price]])-1</f>
        <v>0.11069698099142755</v>
      </c>
      <c r="AI726">
        <v>26.574729780096899</v>
      </c>
      <c r="AJ726">
        <v>12.053123955897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-0.11</v>
      </c>
      <c r="AM726" t="s">
        <v>3214</v>
      </c>
      <c r="AN726">
        <v>-5.41</v>
      </c>
      <c r="AO726" t="s">
        <v>3214</v>
      </c>
      <c r="AP726">
        <v>-0.107007673507064</v>
      </c>
      <c r="AQ726">
        <f>(Table2[[#This Row],[Sharpe Ratio]]-AVERAGE(Table2[Sharpe Ratio]))/_xlfn.STDEV.P(Table2[Sharpe Ratio])</f>
        <v>-1.9136985033498921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689</v>
      </c>
      <c r="AT726">
        <f>_xlfn.RANK.AVG(Table2[[#This Row],[6M Return vs Nifty Z-Score]],Table2[6M Return vs Nifty Z-Score])</f>
        <v>629</v>
      </c>
      <c r="AU726">
        <f>_xlfn.RANK.AVG(Table2[[#This Row],[Sharpe Ratio Z-Score]],Table2[Sharpe Ratio Z-Score])</f>
        <v>716</v>
      </c>
      <c r="AV726">
        <f>(Table2[[#This Row],[Rank 1Y]]+Table2[[#This Row],[Rank 6M]]+Table2[[#This Row],[Rank Sharpe]])/3</f>
        <v>678</v>
      </c>
    </row>
    <row r="727" spans="1:48" x14ac:dyDescent="0.3">
      <c r="A727" t="s">
        <v>1497</v>
      </c>
      <c r="B727" t="s">
        <v>1498</v>
      </c>
      <c r="C727" t="s">
        <v>3173</v>
      </c>
      <c r="D727" t="s">
        <v>54</v>
      </c>
      <c r="E727">
        <v>7007.7191712719996</v>
      </c>
      <c r="F727">
        <v>215.94</v>
      </c>
      <c r="G727">
        <v>-39.168845836078098</v>
      </c>
      <c r="H727">
        <f>(Table2[[#This Row],[1Y Return vs Nifty]]-AVERAGE(Table2[1Y Return vs Nifty]))/_xlfn.STDEV.P(Table2[1Y Return vs Nifty])</f>
        <v>-1.065251143159242</v>
      </c>
      <c r="I727">
        <v>-8.2694523853449606</v>
      </c>
      <c r="J727">
        <f>(Table2[[#This Row],[1M Return vs Nifty]]-AVERAGE(Table2[1M Return vs Nifty]))/_xlfn.STDEV.P(Table2[1M Return vs Nifty])</f>
        <v>-0.68759336509757207</v>
      </c>
      <c r="K727">
        <v>-58.665576288719201</v>
      </c>
      <c r="L727">
        <f>(Table2[[#This Row],[6M Return vs Nifty]]-AVERAGE(Table2[6M Return vs Nifty]))/_xlfn.STDEV.P(Table2[6M Return vs Nifty])</f>
        <v>-2.1665162515310659</v>
      </c>
      <c r="M727">
        <v>-2.4964954916461801</v>
      </c>
      <c r="N727">
        <f>(Table2[[#This Row],[1W Return vs Nifty]]-AVERAGE(Table2[1W Return vs Nifty]))/_xlfn.STDEV.P(Table2[1W Return vs Nifty])</f>
        <v>-0.57103088828561244</v>
      </c>
      <c r="O727">
        <v>281.41000000000003</v>
      </c>
      <c r="P727">
        <v>224.29339104415001</v>
      </c>
      <c r="Q727">
        <v>252.95515353559901</v>
      </c>
      <c r="R727">
        <v>40.908210532941801</v>
      </c>
      <c r="S727" s="1">
        <f>(Table2[[#This Row],[Close Price]]-Table2[[#This Row],[20D EMA]])/Table2[[#This Row],[20D EMA]]</f>
        <v>-0.23264987029600945</v>
      </c>
      <c r="T727" s="1">
        <f>(Table2[[#This Row],[Close Price]]-Table2[[#This Row],[50D EMA]])/Table2[[#This Row],[50D EMA]]</f>
        <v>-3.7243143925296179E-2</v>
      </c>
      <c r="U727" s="1">
        <f>(Table2[[#This Row],[Close Price]]-Table2[[#This Row],[200D EMA]])/Table2[[#This Row],[200D EMA]]</f>
        <v>-0.14633089311773906</v>
      </c>
      <c r="V727">
        <v>0.73655947972928104</v>
      </c>
      <c r="W727">
        <v>0</v>
      </c>
      <c r="X727">
        <v>0</v>
      </c>
      <c r="Y727">
        <v>209.7</v>
      </c>
      <c r="Z727">
        <v>218</v>
      </c>
      <c r="AA727">
        <v>209.7</v>
      </c>
      <c r="AB727">
        <v>218</v>
      </c>
      <c r="AC727" s="1" t="e">
        <f>(Table2[[#This Row],[Close Price]]/Table2[[#This Row],[Day Low]])-1</f>
        <v>#DIV/0!</v>
      </c>
      <c r="AD727" s="1">
        <f>(Table2[[#This Row],[Day High]]/Table2[[#This Row],[Close Price]])-1</f>
        <v>-1</v>
      </c>
      <c r="AE727" s="1">
        <f>(Table2[[#This Row],[Close Price]]/Table2[[#This Row],[Current Week Low]])-1</f>
        <v>2.9756795422031468E-2</v>
      </c>
      <c r="AF727" s="1">
        <f>(Table2[[#This Row],[Current Week High]]/Table2[[#This Row],[Close Price]])-1</f>
        <v>9.5396869500787851E-3</v>
      </c>
      <c r="AG727" s="1">
        <f>(Table2[[#This Row],[Close Price]]/Table2[[#This Row],[Current Month Low]])-1</f>
        <v>2.9756795422031468E-2</v>
      </c>
      <c r="AH727" s="1">
        <f>(Table2[[#This Row],[Current Month High]]/Table2[[#This Row],[Close Price]])-1</f>
        <v>9.5396869500787851E-3</v>
      </c>
      <c r="AI727">
        <v>118.949708252292</v>
      </c>
      <c r="AJ727">
        <v>10.1172870984191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</v>
      </c>
      <c r="AM727" t="s">
        <v>3214</v>
      </c>
      <c r="AN727">
        <v>-4.18</v>
      </c>
      <c r="AO727" t="s">
        <v>3214</v>
      </c>
      <c r="AP727">
        <v>-3.3687001238896001E-2</v>
      </c>
      <c r="AQ727">
        <f>(Table2[[#This Row],[Sharpe Ratio]]-AVERAGE(Table2[Sharpe Ratio]))/_xlfn.STDEV.P(Table2[Sharpe Ratio])</f>
        <v>-1.0678442078857433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677</v>
      </c>
      <c r="AT727">
        <f>_xlfn.RANK.AVG(Table2[[#This Row],[6M Return vs Nifty Z-Score]],Table2[6M Return vs Nifty Z-Score])</f>
        <v>730</v>
      </c>
      <c r="AU727">
        <f>_xlfn.RANK.AVG(Table2[[#This Row],[Sharpe Ratio Z-Score]],Table2[Sharpe Ratio Z-Score])</f>
        <v>627</v>
      </c>
      <c r="AV727">
        <f>(Table2[[#This Row],[Rank 1Y]]+Table2[[#This Row],[Rank 6M]]+Table2[[#This Row],[Rank Sharpe]])/3</f>
        <v>678</v>
      </c>
    </row>
    <row r="728" spans="1:48" x14ac:dyDescent="0.3">
      <c r="A728" t="s">
        <v>2230</v>
      </c>
      <c r="B728" t="s">
        <v>2231</v>
      </c>
      <c r="C728" t="s">
        <v>3186</v>
      </c>
      <c r="D728" t="s">
        <v>1967</v>
      </c>
      <c r="E728">
        <v>2625.6312756040002</v>
      </c>
      <c r="F728">
        <v>14.26</v>
      </c>
      <c r="G728">
        <v>-52.863689830586097</v>
      </c>
      <c r="H728">
        <f>(Table2[[#This Row],[1Y Return vs Nifty]]-AVERAGE(Table2[1Y Return vs Nifty]))/_xlfn.STDEV.P(Table2[1Y Return vs Nifty])</f>
        <v>-1.2951168929908945</v>
      </c>
      <c r="I728">
        <v>-6.3214286275032103</v>
      </c>
      <c r="J728">
        <f>(Table2[[#This Row],[1M Return vs Nifty]]-AVERAGE(Table2[1M Return vs Nifty]))/_xlfn.STDEV.P(Table2[1M Return vs Nifty])</f>
        <v>-0.50685146267217973</v>
      </c>
      <c r="K728">
        <v>-35.491911530510798</v>
      </c>
      <c r="L728">
        <f>(Table2[[#This Row],[6M Return vs Nifty]]-AVERAGE(Table2[6M Return vs Nifty]))/_xlfn.STDEV.P(Table2[6M Return vs Nifty])</f>
        <v>-1.4411578547957975</v>
      </c>
      <c r="M728">
        <v>5.2771641491905799</v>
      </c>
      <c r="N728">
        <f>(Table2[[#This Row],[1W Return vs Nifty]]-AVERAGE(Table2[1W Return vs Nifty]))/_xlfn.STDEV.P(Table2[1W Return vs Nifty])</f>
        <v>0.95371731904153634</v>
      </c>
      <c r="O728">
        <v>17.600000000000001</v>
      </c>
      <c r="P728">
        <v>14.5680765117799</v>
      </c>
      <c r="Q728">
        <v>16.348743650350201</v>
      </c>
      <c r="R728">
        <v>61.207253740534497</v>
      </c>
      <c r="S728" s="1">
        <f>(Table2[[#This Row],[Close Price]]-Table2[[#This Row],[20D EMA]])/Table2[[#This Row],[20D EMA]]</f>
        <v>-0.18977272727272734</v>
      </c>
      <c r="T728" s="1">
        <f>(Table2[[#This Row],[Close Price]]-Table2[[#This Row],[50D EMA]])/Table2[[#This Row],[50D EMA]]</f>
        <v>-2.1147370521481412E-2</v>
      </c>
      <c r="U728" s="1">
        <f>(Table2[[#This Row],[Close Price]]-Table2[[#This Row],[200D EMA]])/Table2[[#This Row],[200D EMA]]</f>
        <v>-0.12776172255324703</v>
      </c>
      <c r="V728">
        <v>1.02404336219954</v>
      </c>
      <c r="W728">
        <v>14.24</v>
      </c>
      <c r="X728">
        <v>15.19</v>
      </c>
      <c r="Y728">
        <v>13.63</v>
      </c>
      <c r="Z728">
        <v>14.47</v>
      </c>
      <c r="AA728">
        <v>13.63</v>
      </c>
      <c r="AB728">
        <v>14.47</v>
      </c>
      <c r="AC728" s="1">
        <f>(Table2[[#This Row],[Close Price]]/Table2[[#This Row],[Day Low]])-1</f>
        <v>1.4044943820223921E-3</v>
      </c>
      <c r="AD728" s="1">
        <f>(Table2[[#This Row],[Day High]]/Table2[[#This Row],[Close Price]])-1</f>
        <v>6.5217391304347894E-2</v>
      </c>
      <c r="AE728" s="1">
        <f>(Table2[[#This Row],[Close Price]]/Table2[[#This Row],[Current Week Low]])-1</f>
        <v>4.6221570066030671E-2</v>
      </c>
      <c r="AF728" s="1">
        <f>(Table2[[#This Row],[Current Week High]]/Table2[[#This Row],[Close Price]])-1</f>
        <v>1.4726507713884951E-2</v>
      </c>
      <c r="AG728" s="1">
        <f>(Table2[[#This Row],[Close Price]]/Table2[[#This Row],[Current Month Low]])-1</f>
        <v>4.6221570066030671E-2</v>
      </c>
      <c r="AH728" s="1">
        <f>(Table2[[#This Row],[Current Month High]]/Table2[[#This Row],[Close Price]])-1</f>
        <v>1.4726507713884951E-2</v>
      </c>
      <c r="AI728">
        <v>82.678821879382895</v>
      </c>
      <c r="AJ728">
        <v>10.972762645914401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</v>
      </c>
      <c r="AM728" t="s">
        <v>3214</v>
      </c>
      <c r="AN728">
        <v>2.2200000000000002</v>
      </c>
      <c r="AO728" t="s">
        <v>3215</v>
      </c>
      <c r="AP728">
        <v>-2.8247510818718E-2</v>
      </c>
      <c r="AQ728">
        <f>(Table2[[#This Row],[Sharpe Ratio]]-AVERAGE(Table2[Sharpe Ratio]))/_xlfn.STDEV.P(Table2[Sharpe Ratio])</f>
        <v>-1.0050922418342649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709</v>
      </c>
      <c r="AT728">
        <f>_xlfn.RANK.AVG(Table2[[#This Row],[6M Return vs Nifty Z-Score]],Table2[6M Return vs Nifty Z-Score])</f>
        <v>713</v>
      </c>
      <c r="AU728">
        <f>_xlfn.RANK.AVG(Table2[[#This Row],[Sharpe Ratio Z-Score]],Table2[Sharpe Ratio Z-Score])</f>
        <v>615</v>
      </c>
      <c r="AV728">
        <f>(Table2[[#This Row],[Rank 1Y]]+Table2[[#This Row],[Rank 6M]]+Table2[[#This Row],[Rank Sharpe]])/3</f>
        <v>679</v>
      </c>
    </row>
    <row r="729" spans="1:48" x14ac:dyDescent="0.3">
      <c r="A729" t="s">
        <v>1386</v>
      </c>
      <c r="B729" t="s">
        <v>1387</v>
      </c>
      <c r="C729" t="s">
        <v>3183</v>
      </c>
      <c r="D729" t="s">
        <v>472</v>
      </c>
      <c r="E729">
        <v>8094.2673321599996</v>
      </c>
      <c r="F729">
        <v>736.95</v>
      </c>
      <c r="G729">
        <v>-47.610664290212597</v>
      </c>
      <c r="H729">
        <f>(Table2[[#This Row],[1Y Return vs Nifty]]-AVERAGE(Table2[1Y Return vs Nifty]))/_xlfn.STDEV.P(Table2[1Y Return vs Nifty])</f>
        <v>-1.2069457057026705</v>
      </c>
      <c r="I729">
        <v>-9.4484740269971095</v>
      </c>
      <c r="J729">
        <f>(Table2[[#This Row],[1M Return vs Nifty]]-AVERAGE(Table2[1M Return vs Nifty]))/_xlfn.STDEV.P(Table2[1M Return vs Nifty])</f>
        <v>-0.79698557022602212</v>
      </c>
      <c r="K729">
        <v>-31.859952899254399</v>
      </c>
      <c r="L729">
        <f>(Table2[[#This Row],[6M Return vs Nifty]]-AVERAGE(Table2[6M Return vs Nifty]))/_xlfn.STDEV.P(Table2[6M Return vs Nifty])</f>
        <v>-1.3274739935133995</v>
      </c>
      <c r="M729">
        <v>-2.4057644747976399</v>
      </c>
      <c r="N729">
        <f>(Table2[[#This Row],[1W Return vs Nifty]]-AVERAGE(Table2[1W Return vs Nifty]))/_xlfn.STDEV.P(Table2[1W Return vs Nifty])</f>
        <v>-0.55323464280014756</v>
      </c>
      <c r="O729">
        <v>754.05</v>
      </c>
      <c r="P729">
        <v>767.76445217881803</v>
      </c>
      <c r="Q729">
        <v>825.672823772627</v>
      </c>
      <c r="R729">
        <v>31.565444538570901</v>
      </c>
      <c r="S729" s="1">
        <f>(Table2[[#This Row],[Close Price]]-Table2[[#This Row],[20D EMA]])/Table2[[#This Row],[20D EMA]]</f>
        <v>-2.267754127710352E-2</v>
      </c>
      <c r="T729" s="1">
        <f>(Table2[[#This Row],[Close Price]]-Table2[[#This Row],[50D EMA]])/Table2[[#This Row],[50D EMA]]</f>
        <v>-4.0135294218650634E-2</v>
      </c>
      <c r="U729" s="1">
        <f>(Table2[[#This Row],[Close Price]]-Table2[[#This Row],[200D EMA]])/Table2[[#This Row],[200D EMA]]</f>
        <v>-0.1074551822684906</v>
      </c>
      <c r="V729">
        <v>0.41237232960947701</v>
      </c>
      <c r="W729">
        <v>725</v>
      </c>
      <c r="X729">
        <v>743</v>
      </c>
      <c r="Y729">
        <v>725</v>
      </c>
      <c r="Z729">
        <v>743</v>
      </c>
      <c r="AA729">
        <v>721.55</v>
      </c>
      <c r="AB729">
        <v>785.5</v>
      </c>
      <c r="AC729" s="1">
        <f>(Table2[[#This Row],[Close Price]]/Table2[[#This Row],[Day Low]])-1</f>
        <v>1.6482758620689708E-2</v>
      </c>
      <c r="AD729" s="1">
        <f>(Table2[[#This Row],[Day High]]/Table2[[#This Row],[Close Price]])-1</f>
        <v>8.2095121785736858E-3</v>
      </c>
      <c r="AE729" s="1">
        <f>(Table2[[#This Row],[Close Price]]/Table2[[#This Row],[Current Week Low]])-1</f>
        <v>1.6482758620689708E-2</v>
      </c>
      <c r="AF729" s="1">
        <f>(Table2[[#This Row],[Current Week High]]/Table2[[#This Row],[Close Price]])-1</f>
        <v>8.2095121785736858E-3</v>
      </c>
      <c r="AG729" s="1">
        <f>(Table2[[#This Row],[Close Price]]/Table2[[#This Row],[Current Month Low]])-1</f>
        <v>2.1342942277042587E-2</v>
      </c>
      <c r="AH729" s="1">
        <f>(Table2[[#This Row],[Current Month High]]/Table2[[#This Row],[Close Price]])-1</f>
        <v>6.5879639052852879E-2</v>
      </c>
      <c r="AI729">
        <v>50.118732614152897</v>
      </c>
      <c r="AJ729">
        <v>2.2973348139922298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3214</v>
      </c>
      <c r="AN729">
        <v>-4.34</v>
      </c>
      <c r="AO729" t="s">
        <v>3214</v>
      </c>
      <c r="AP729">
        <v>-4.6736741442072002E-2</v>
      </c>
      <c r="AQ729">
        <f>(Table2[[#This Row],[Sharpe Ratio]]-AVERAGE(Table2[Sharpe Ratio]))/_xlfn.STDEV.P(Table2[Sharpe Ratio])</f>
        <v>-1.2183908199677469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696</v>
      </c>
      <c r="AT729">
        <f>_xlfn.RANK.AVG(Table2[[#This Row],[6M Return vs Nifty Z-Score]],Table2[6M Return vs Nifty Z-Score])</f>
        <v>703</v>
      </c>
      <c r="AU729">
        <f>_xlfn.RANK.AVG(Table2[[#This Row],[Sharpe Ratio Z-Score]],Table2[Sharpe Ratio Z-Score])</f>
        <v>649</v>
      </c>
      <c r="AV729">
        <f>(Table2[[#This Row],[Rank 1Y]]+Table2[[#This Row],[Rank 6M]]+Table2[[#This Row],[Rank Sharpe]])/3</f>
        <v>682.66666666666663</v>
      </c>
    </row>
    <row r="730" spans="1:48" x14ac:dyDescent="0.3">
      <c r="A730" t="s">
        <v>2345</v>
      </c>
      <c r="B730" t="s">
        <v>2346</v>
      </c>
      <c r="C730" t="s">
        <v>3178</v>
      </c>
      <c r="D730" t="s">
        <v>1222</v>
      </c>
      <c r="E730">
        <v>2341.3187520749998</v>
      </c>
      <c r="F730">
        <v>323.85000000000002</v>
      </c>
      <c r="G730">
        <v>-73.090343455153302</v>
      </c>
      <c r="H730">
        <f>(Table2[[#This Row],[1Y Return vs Nifty]]-AVERAGE(Table2[1Y Return vs Nifty]))/_xlfn.STDEV.P(Table2[1Y Return vs Nifty])</f>
        <v>-1.6346180150088445</v>
      </c>
      <c r="I730">
        <v>-15.1577990673822</v>
      </c>
      <c r="J730">
        <f>(Table2[[#This Row],[1M Return vs Nifty]]-AVERAGE(Table2[1M Return vs Nifty]))/_xlfn.STDEV.P(Table2[1M Return vs Nifty])</f>
        <v>-1.326709227450515</v>
      </c>
      <c r="K730">
        <v>-34.763032938286699</v>
      </c>
      <c r="L730">
        <f>(Table2[[#This Row],[6M Return vs Nifty]]-AVERAGE(Table2[6M Return vs Nifty]))/_xlfn.STDEV.P(Table2[6M Return vs Nifty])</f>
        <v>-1.4183432411994279</v>
      </c>
      <c r="M730">
        <v>-3.9925679938592298</v>
      </c>
      <c r="N730">
        <f>(Table2[[#This Row],[1W Return vs Nifty]]-AVERAGE(Table2[1W Return vs Nifty]))/_xlfn.STDEV.P(Table2[1W Return vs Nifty])</f>
        <v>-0.86447489936599042</v>
      </c>
      <c r="O730">
        <v>423.75</v>
      </c>
      <c r="P730">
        <v>371.11648784337899</v>
      </c>
      <c r="Q730">
        <v>410.60153393051598</v>
      </c>
      <c r="R730">
        <v>19.163338083419202</v>
      </c>
      <c r="S730" s="1">
        <f>(Table2[[#This Row],[Close Price]]-Table2[[#This Row],[20D EMA]])/Table2[[#This Row],[20D EMA]]</f>
        <v>-0.23575221238938049</v>
      </c>
      <c r="T730" s="1">
        <f>(Table2[[#This Row],[Close Price]]-Table2[[#This Row],[50D EMA]])/Table2[[#This Row],[50D EMA]]</f>
        <v>-0.1273629423420462</v>
      </c>
      <c r="U730" s="1">
        <f>(Table2[[#This Row],[Close Price]]-Table2[[#This Row],[200D EMA]])/Table2[[#This Row],[200D EMA]]</f>
        <v>-0.21127912772288007</v>
      </c>
      <c r="V730">
        <v>0.68792891062689299</v>
      </c>
      <c r="W730">
        <v>321.5</v>
      </c>
      <c r="X730">
        <v>329.8</v>
      </c>
      <c r="Y730">
        <v>321.5</v>
      </c>
      <c r="Z730">
        <v>326.35000000000002</v>
      </c>
      <c r="AA730">
        <v>321.5</v>
      </c>
      <c r="AB730">
        <v>326.35000000000002</v>
      </c>
      <c r="AC730" s="1">
        <f>(Table2[[#This Row],[Close Price]]/Table2[[#This Row],[Day Low]])-1</f>
        <v>7.3094867807155239E-3</v>
      </c>
      <c r="AD730" s="1">
        <f>(Table2[[#This Row],[Day High]]/Table2[[#This Row],[Close Price]])-1</f>
        <v>1.8372703412073532E-2</v>
      </c>
      <c r="AE730" s="1">
        <f>(Table2[[#This Row],[Close Price]]/Table2[[#This Row],[Current Week Low]])-1</f>
        <v>7.3094867807155239E-3</v>
      </c>
      <c r="AF730" s="1">
        <f>(Table2[[#This Row],[Current Week High]]/Table2[[#This Row],[Close Price]])-1</f>
        <v>7.7196232823837363E-3</v>
      </c>
      <c r="AG730" s="1">
        <f>(Table2[[#This Row],[Close Price]]/Table2[[#This Row],[Current Month Low]])-1</f>
        <v>7.3094867807155239E-3</v>
      </c>
      <c r="AH730" s="1">
        <f>(Table2[[#This Row],[Current Month High]]/Table2[[#This Row],[Close Price]])-1</f>
        <v>7.7196232823837363E-3</v>
      </c>
      <c r="AI730">
        <v>73.706963100200596</v>
      </c>
      <c r="AJ730">
        <v>2.8095238095238102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-0.39</v>
      </c>
      <c r="AM730" t="s">
        <v>3214</v>
      </c>
      <c r="AN730">
        <v>-8.24</v>
      </c>
      <c r="AO730" t="s">
        <v>3214</v>
      </c>
      <c r="AP730">
        <v>-4.7391076360771001E-2</v>
      </c>
      <c r="AQ730">
        <f>(Table2[[#This Row],[Sharpe Ratio]]-AVERAGE(Table2[Sharpe Ratio]))/_xlfn.STDEV.P(Table2[Sharpe Ratio])</f>
        <v>-1.2259394687257594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711</v>
      </c>
      <c r="AU730">
        <f>_xlfn.RANK.AVG(Table2[[#This Row],[Sharpe Ratio Z-Score]],Table2[Sharpe Ratio Z-Score])</f>
        <v>652</v>
      </c>
      <c r="AV730">
        <f>(Table2[[#This Row],[Rank 1Y]]+Table2[[#This Row],[Rank 6M]]+Table2[[#This Row],[Rank Sharpe]])/3</f>
        <v>697</v>
      </c>
    </row>
    <row r="731" spans="1:48" x14ac:dyDescent="0.3">
      <c r="A731" t="s">
        <v>1054</v>
      </c>
      <c r="B731" t="s">
        <v>1055</v>
      </c>
      <c r="C731" t="s">
        <v>3186</v>
      </c>
      <c r="D731" t="s">
        <v>610</v>
      </c>
      <c r="E731">
        <v>13226.3524134</v>
      </c>
      <c r="F731">
        <v>137.69999999999999</v>
      </c>
      <c r="G731">
        <v>-79.153278615515504</v>
      </c>
      <c r="H731">
        <f>(Table2[[#This Row],[1Y Return vs Nifty]]-AVERAGE(Table2[1Y Return vs Nifty]))/_xlfn.STDEV.P(Table2[1Y Return vs Nifty])</f>
        <v>-1.7363834047698556</v>
      </c>
      <c r="I731">
        <v>-7.8435193341714404</v>
      </c>
      <c r="J731">
        <f>(Table2[[#This Row],[1M Return vs Nifty]]-AVERAGE(Table2[1M Return vs Nifty]))/_xlfn.STDEV.P(Table2[1M Return vs Nifty])</f>
        <v>-0.64807436556532527</v>
      </c>
      <c r="K731">
        <v>-21.994481822065101</v>
      </c>
      <c r="L731">
        <f>(Table2[[#This Row],[6M Return vs Nifty]]-AVERAGE(Table2[6M Return vs Nifty]))/_xlfn.STDEV.P(Table2[6M Return vs Nifty])</f>
        <v>-1.0186750893153294</v>
      </c>
      <c r="M731">
        <v>5.6534267871126396</v>
      </c>
      <c r="N731">
        <f>(Table2[[#This Row],[1W Return vs Nifty]]-AVERAGE(Table2[1W Return vs Nifty]))/_xlfn.STDEV.P(Table2[1W Return vs Nifty])</f>
        <v>1.027518566994565</v>
      </c>
      <c r="O731">
        <v>134.32</v>
      </c>
      <c r="P731">
        <v>137.73992643524801</v>
      </c>
      <c r="Q731">
        <v>163.66209533297899</v>
      </c>
      <c r="R731">
        <v>63.040621096359999</v>
      </c>
      <c r="S731" s="1">
        <f>(Table2[[#This Row],[Close Price]]-Table2[[#This Row],[20D EMA]])/Table2[[#This Row],[20D EMA]]</f>
        <v>2.5163787969029152E-2</v>
      </c>
      <c r="T731" s="1">
        <f>(Table2[[#This Row],[Close Price]]-Table2[[#This Row],[50D EMA]])/Table2[[#This Row],[50D EMA]]</f>
        <v>-2.8986827771241582E-4</v>
      </c>
      <c r="U731" s="1">
        <f>(Table2[[#This Row],[Close Price]]-Table2[[#This Row],[200D EMA]])/Table2[[#This Row],[200D EMA]]</f>
        <v>-0.15863230444506884</v>
      </c>
      <c r="V731">
        <v>1.03894694325399</v>
      </c>
      <c r="W731">
        <v>132.97</v>
      </c>
      <c r="X731">
        <v>138.5</v>
      </c>
      <c r="Y731">
        <v>132.97</v>
      </c>
      <c r="Z731">
        <v>138.5</v>
      </c>
      <c r="AA731">
        <v>125.6</v>
      </c>
      <c r="AB731">
        <v>143.05000000000001</v>
      </c>
      <c r="AC731" s="1">
        <f>(Table2[[#This Row],[Close Price]]/Table2[[#This Row],[Day Low]])-1</f>
        <v>3.5571933518838694E-2</v>
      </c>
      <c r="AD731" s="1">
        <f>(Table2[[#This Row],[Day High]]/Table2[[#This Row],[Close Price]])-1</f>
        <v>5.8097312999274564E-3</v>
      </c>
      <c r="AE731" s="1">
        <f>(Table2[[#This Row],[Close Price]]/Table2[[#This Row],[Current Week Low]])-1</f>
        <v>3.5571933518838694E-2</v>
      </c>
      <c r="AF731" s="1">
        <f>(Table2[[#This Row],[Current Week High]]/Table2[[#This Row],[Close Price]])-1</f>
        <v>5.8097312999274564E-3</v>
      </c>
      <c r="AG731" s="1">
        <f>(Table2[[#This Row],[Close Price]]/Table2[[#This Row],[Current Month Low]])-1</f>
        <v>9.633757961783429E-2</v>
      </c>
      <c r="AH731" s="1">
        <f>(Table2[[#This Row],[Current Month High]]/Table2[[#This Row],[Close Price]])-1</f>
        <v>3.8852578068264476E-2</v>
      </c>
      <c r="AI731">
        <v>117.64705882352899</v>
      </c>
      <c r="AJ731">
        <v>9.7211155378486005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-0.11</v>
      </c>
      <c r="AM731" t="s">
        <v>3214</v>
      </c>
      <c r="AN731">
        <v>2.2000000000000002</v>
      </c>
      <c r="AO731" t="s">
        <v>3215</v>
      </c>
      <c r="AP731">
        <v>-0.102093657700889</v>
      </c>
      <c r="AQ731">
        <f>(Table2[[#This Row],[Sharpe Ratio]]-AVERAGE(Table2[Sharpe Ratio]))/_xlfn.STDEV.P(Table2[Sharpe Ratio])</f>
        <v>-1.8570086060937754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652</v>
      </c>
      <c r="AU731">
        <f>_xlfn.RANK.AVG(Table2[[#This Row],[Sharpe Ratio Z-Score]],Table2[Sharpe Ratio Z-Score])</f>
        <v>711</v>
      </c>
      <c r="AV731">
        <f>(Table2[[#This Row],[Rank 1Y]]+Table2[[#This Row],[Rank 6M]]+Table2[[#This Row],[Rank Sharpe]])/3</f>
        <v>697.66666666666663</v>
      </c>
    </row>
    <row r="732" spans="1:48" x14ac:dyDescent="0.3">
      <c r="A732" t="s">
        <v>1690</v>
      </c>
      <c r="B732" t="s">
        <v>1691</v>
      </c>
      <c r="C732" t="s">
        <v>3178</v>
      </c>
      <c r="D732" t="s">
        <v>465</v>
      </c>
      <c r="E732">
        <v>5163.3823995000002</v>
      </c>
      <c r="F732">
        <v>311.25</v>
      </c>
      <c r="G732">
        <v>-59.457544372600701</v>
      </c>
      <c r="H732">
        <f>(Table2[[#This Row],[1Y Return vs Nifty]]-AVERAGE(Table2[1Y Return vs Nifty]))/_xlfn.STDEV.P(Table2[1Y Return vs Nifty])</f>
        <v>-1.405793679027221</v>
      </c>
      <c r="I732">
        <v>-6.68171103377618</v>
      </c>
      <c r="J732">
        <f>(Table2[[#This Row],[1M Return vs Nifty]]-AVERAGE(Table2[1M Return vs Nifty]))/_xlfn.STDEV.P(Table2[1M Return vs Nifty])</f>
        <v>-0.5402792518652233</v>
      </c>
      <c r="K732">
        <v>-32.847025667618702</v>
      </c>
      <c r="L732">
        <f>(Table2[[#This Row],[6M Return vs Nifty]]-AVERAGE(Table2[6M Return vs Nifty]))/_xlfn.STDEV.P(Table2[6M Return vs Nifty])</f>
        <v>-1.3583703376260916</v>
      </c>
      <c r="M732">
        <v>-1.32129373399685</v>
      </c>
      <c r="N732">
        <f>(Table2[[#This Row],[1W Return vs Nifty]]-AVERAGE(Table2[1W Return vs Nifty]))/_xlfn.STDEV.P(Table2[1W Return vs Nifty])</f>
        <v>-0.34052339811838778</v>
      </c>
      <c r="O732">
        <v>379.17</v>
      </c>
      <c r="P732">
        <v>316.80142107175197</v>
      </c>
      <c r="Q732">
        <v>352.47978174096897</v>
      </c>
      <c r="R732">
        <v>54.102238560215</v>
      </c>
      <c r="S732" s="1">
        <f>(Table2[[#This Row],[Close Price]]-Table2[[#This Row],[20D EMA]])/Table2[[#This Row],[20D EMA]]</f>
        <v>-0.17912809557718176</v>
      </c>
      <c r="T732" s="1">
        <f>(Table2[[#This Row],[Close Price]]-Table2[[#This Row],[50D EMA]])/Table2[[#This Row],[50D EMA]]</f>
        <v>-1.7523346495641634E-2</v>
      </c>
      <c r="U732" s="1">
        <f>(Table2[[#This Row],[Close Price]]-Table2[[#This Row],[200D EMA]])/Table2[[#This Row],[200D EMA]]</f>
        <v>-0.11697062888919965</v>
      </c>
      <c r="V732">
        <v>0.57345087248953797</v>
      </c>
      <c r="W732">
        <v>307.5</v>
      </c>
      <c r="X732">
        <v>311.7</v>
      </c>
      <c r="Y732">
        <v>301.10000000000002</v>
      </c>
      <c r="Z732">
        <v>312.64999999999998</v>
      </c>
      <c r="AA732">
        <v>301.10000000000002</v>
      </c>
      <c r="AB732">
        <v>312.64999999999998</v>
      </c>
      <c r="AC732" s="1">
        <f>(Table2[[#This Row],[Close Price]]/Table2[[#This Row],[Day Low]])-1</f>
        <v>1.2195121951219523E-2</v>
      </c>
      <c r="AD732" s="1">
        <f>(Table2[[#This Row],[Day High]]/Table2[[#This Row],[Close Price]])-1</f>
        <v>1.4457831325300763E-3</v>
      </c>
      <c r="AE732" s="1">
        <f>(Table2[[#This Row],[Close Price]]/Table2[[#This Row],[Current Week Low]])-1</f>
        <v>3.3709730986383191E-2</v>
      </c>
      <c r="AF732" s="1">
        <f>(Table2[[#This Row],[Current Week High]]/Table2[[#This Row],[Close Price]])-1</f>
        <v>4.4979919678713731E-3</v>
      </c>
      <c r="AG732" s="1">
        <f>(Table2[[#This Row],[Close Price]]/Table2[[#This Row],[Current Month Low]])-1</f>
        <v>3.3709730986383191E-2</v>
      </c>
      <c r="AH732" s="1">
        <f>(Table2[[#This Row],[Current Month High]]/Table2[[#This Row],[Close Price]])-1</f>
        <v>4.4979919678713731E-3</v>
      </c>
      <c r="AI732">
        <v>74.265060240963805</v>
      </c>
      <c r="AJ732">
        <v>18.503712164477399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-0.16</v>
      </c>
      <c r="AM732" t="s">
        <v>3214</v>
      </c>
      <c r="AN732">
        <v>0.73</v>
      </c>
      <c r="AO732" t="s">
        <v>3215</v>
      </c>
      <c r="AP732">
        <v>-0.118351073806834</v>
      </c>
      <c r="AQ732">
        <f>(Table2[[#This Row],[Sharpe Ratio]]-AVERAGE(Table2[Sharpe Ratio]))/_xlfn.STDEV.P(Table2[Sharpe Ratio])</f>
        <v>-2.0445601494847891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721</v>
      </c>
      <c r="AT732">
        <f>_xlfn.RANK.AVG(Table2[[#This Row],[6M Return vs Nifty Z-Score]],Table2[6M Return vs Nifty Z-Score])</f>
        <v>706</v>
      </c>
      <c r="AU732">
        <f>_xlfn.RANK.AVG(Table2[[#This Row],[Sharpe Ratio Z-Score]],Table2[Sharpe Ratio Z-Score])</f>
        <v>723</v>
      </c>
      <c r="AV732">
        <f>(Table2[[#This Row],[Rank 1Y]]+Table2[[#This Row],[Rank 6M]]+Table2[[#This Row],[Rank Sharpe]])/3</f>
        <v>716.66666666666663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0D1E-B988-49F5-8656-2E8DBAD7BA8A}">
  <dimension ref="A1:Q1496"/>
  <sheetViews>
    <sheetView topLeftCell="E889" workbookViewId="0">
      <selection sqref="A1:Q112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3167</v>
      </c>
      <c r="D2" t="s">
        <v>18</v>
      </c>
      <c r="E2">
        <v>1998168.9212694101</v>
      </c>
      <c r="F2">
        <v>2953.15</v>
      </c>
      <c r="G2">
        <v>0.24062431656583499</v>
      </c>
      <c r="H2">
        <v>-2.5283019428670901</v>
      </c>
      <c r="I2">
        <v>-16.156543310871701</v>
      </c>
      <c r="J2">
        <v>2.9169323693209299</v>
      </c>
      <c r="K2">
        <v>2980.2663144225398</v>
      </c>
      <c r="L2">
        <v>2866.1836480515399</v>
      </c>
      <c r="M2">
        <v>44.171628930553602</v>
      </c>
      <c r="N2">
        <v>1.211081617197</v>
      </c>
      <c r="O2">
        <v>8.9548448267104508</v>
      </c>
      <c r="P2">
        <v>33.0068008827635</v>
      </c>
      <c r="Q2">
        <v>-2.4302323858046999E-2</v>
      </c>
    </row>
    <row r="3" spans="1:17" x14ac:dyDescent="0.3">
      <c r="A3" t="s">
        <v>19</v>
      </c>
      <c r="B3" t="s">
        <v>20</v>
      </c>
      <c r="C3" t="s">
        <v>3168</v>
      </c>
      <c r="D3" t="s">
        <v>21</v>
      </c>
      <c r="E3">
        <v>1544380.6570583</v>
      </c>
      <c r="F3">
        <v>4268.5</v>
      </c>
      <c r="G3">
        <v>-9.9547397259803994</v>
      </c>
      <c r="H3">
        <v>-6.6133855916642599</v>
      </c>
      <c r="I3">
        <v>-6.6236110951148399</v>
      </c>
      <c r="J3">
        <v>0.64997704077649898</v>
      </c>
      <c r="K3">
        <v>4329.1926966221999</v>
      </c>
      <c r="L3">
        <v>4037.2564985619701</v>
      </c>
      <c r="M3">
        <v>28.317946053150301</v>
      </c>
      <c r="N3">
        <v>1.1235701409830401</v>
      </c>
      <c r="O3">
        <v>7.5846316036078196</v>
      </c>
      <c r="P3">
        <v>28.918755662941699</v>
      </c>
      <c r="Q3">
        <v>-5.0749614129802001E-2</v>
      </c>
    </row>
    <row r="4" spans="1:17" x14ac:dyDescent="0.3">
      <c r="A4" t="s">
        <v>22</v>
      </c>
      <c r="B4" t="s">
        <v>23</v>
      </c>
      <c r="C4" t="s">
        <v>3169</v>
      </c>
      <c r="D4" t="s">
        <v>24</v>
      </c>
      <c r="E4">
        <v>1321686.87075612</v>
      </c>
      <c r="F4">
        <v>1732.05</v>
      </c>
      <c r="G4">
        <v>-16.577564031693999</v>
      </c>
      <c r="H4">
        <v>3.8432202635450698</v>
      </c>
      <c r="I4">
        <v>2.1821961069586799</v>
      </c>
      <c r="J4">
        <v>0.90961308908455596</v>
      </c>
      <c r="K4">
        <v>1667.5261295338701</v>
      </c>
      <c r="L4">
        <v>1595.58165196753</v>
      </c>
      <c r="M4">
        <v>54.144609400533099</v>
      </c>
      <c r="N4">
        <v>0.73511717400790799</v>
      </c>
      <c r="O4">
        <v>3.5766865852602399</v>
      </c>
      <c r="P4">
        <v>27.025044919511501</v>
      </c>
      <c r="Q4">
        <v>-7.3575625613126E-2</v>
      </c>
    </row>
    <row r="5" spans="1:17" x14ac:dyDescent="0.3">
      <c r="A5" t="s">
        <v>25</v>
      </c>
      <c r="B5" t="s">
        <v>26</v>
      </c>
      <c r="C5" t="s">
        <v>3170</v>
      </c>
      <c r="D5" t="s">
        <v>27</v>
      </c>
      <c r="E5">
        <v>1023984.4123159</v>
      </c>
      <c r="F5">
        <v>1709.55</v>
      </c>
      <c r="G5">
        <v>53.325112312058899</v>
      </c>
      <c r="H5">
        <v>7.8550313904662303</v>
      </c>
      <c r="I5">
        <v>24.827815007562499</v>
      </c>
      <c r="J5">
        <v>1.05075726433278</v>
      </c>
      <c r="K5">
        <v>1576.52582822161</v>
      </c>
      <c r="L5">
        <v>1343.8478394778101</v>
      </c>
      <c r="M5">
        <v>56.720675385327397</v>
      </c>
      <c r="N5">
        <v>1.07311145964643</v>
      </c>
      <c r="O5">
        <v>4.0624725805036501</v>
      </c>
      <c r="P5">
        <v>90.915182310570103</v>
      </c>
      <c r="Q5">
        <v>0.16549207565936899</v>
      </c>
    </row>
    <row r="6" spans="1:17" x14ac:dyDescent="0.3">
      <c r="A6" t="s">
        <v>28</v>
      </c>
      <c r="B6" t="s">
        <v>29</v>
      </c>
      <c r="C6" t="s">
        <v>3169</v>
      </c>
      <c r="D6" t="s">
        <v>24</v>
      </c>
      <c r="E6">
        <v>896981.44356659998</v>
      </c>
      <c r="F6">
        <v>1273</v>
      </c>
      <c r="G6">
        <v>3.9511418464268502</v>
      </c>
      <c r="H6">
        <v>4.6141592998211696</v>
      </c>
      <c r="I6">
        <v>0.159835680169612</v>
      </c>
      <c r="J6">
        <v>-1.1579416604511801</v>
      </c>
      <c r="K6">
        <v>1240.4427677537799</v>
      </c>
      <c r="L6">
        <v>1137.12302178184</v>
      </c>
      <c r="M6">
        <v>41.825349943365403</v>
      </c>
      <c r="N6">
        <v>1.2354400138859001</v>
      </c>
      <c r="O6">
        <v>7.0188531029065002</v>
      </c>
      <c r="P6">
        <v>41.601779755283602</v>
      </c>
      <c r="Q6">
        <v>9.8449823040355003E-2</v>
      </c>
    </row>
    <row r="7" spans="1:17" x14ac:dyDescent="0.3">
      <c r="A7" t="s">
        <v>30</v>
      </c>
      <c r="B7" t="s">
        <v>31</v>
      </c>
      <c r="C7" t="s">
        <v>3168</v>
      </c>
      <c r="D7" t="s">
        <v>21</v>
      </c>
      <c r="E7">
        <v>776854.82120580005</v>
      </c>
      <c r="F7">
        <v>1875.6</v>
      </c>
      <c r="G7">
        <v>-0.63620386403590201</v>
      </c>
      <c r="H7">
        <v>-3.9922194686402901</v>
      </c>
      <c r="I7">
        <v>9.8161709263499102</v>
      </c>
      <c r="J7">
        <v>-0.13893973145511199</v>
      </c>
      <c r="K7">
        <v>1849.8373930908001</v>
      </c>
      <c r="L7">
        <v>1662.33829658277</v>
      </c>
      <c r="M7">
        <v>34.325202129620301</v>
      </c>
      <c r="N7">
        <v>1.0282072556303199</v>
      </c>
      <c r="O7">
        <v>5.3396246534442398</v>
      </c>
      <c r="P7">
        <v>38.763733214959402</v>
      </c>
      <c r="Q7">
        <v>-4.0674941302920001E-2</v>
      </c>
    </row>
    <row r="8" spans="1:17" x14ac:dyDescent="0.3">
      <c r="A8" t="s">
        <v>32</v>
      </c>
      <c r="B8" t="s">
        <v>33</v>
      </c>
      <c r="C8" t="s">
        <v>3169</v>
      </c>
      <c r="D8" t="s">
        <v>34</v>
      </c>
      <c r="E8">
        <v>703170.21367485996</v>
      </c>
      <c r="F8">
        <v>787.9</v>
      </c>
      <c r="G8">
        <v>-0.75699768770829501</v>
      </c>
      <c r="H8">
        <v>-4.05877184007708</v>
      </c>
      <c r="I8">
        <v>-11.700802796752299</v>
      </c>
      <c r="J8">
        <v>2.6775582495817201</v>
      </c>
      <c r="K8">
        <v>808.78434644481797</v>
      </c>
      <c r="L8">
        <v>767.36899639560897</v>
      </c>
      <c r="M8">
        <v>43.264970547636104</v>
      </c>
      <c r="N8">
        <v>1.0365017092819599</v>
      </c>
      <c r="O8">
        <v>15.750729788044101</v>
      </c>
      <c r="P8">
        <v>45.047864506627299</v>
      </c>
      <c r="Q8">
        <v>6.5952930946580002E-2</v>
      </c>
    </row>
    <row r="9" spans="1:17" x14ac:dyDescent="0.3">
      <c r="A9" t="s">
        <v>35</v>
      </c>
      <c r="B9" t="s">
        <v>36</v>
      </c>
      <c r="C9" t="s">
        <v>3171</v>
      </c>
      <c r="D9" t="s">
        <v>37</v>
      </c>
      <c r="E9">
        <v>695079.58303745999</v>
      </c>
      <c r="F9">
        <v>2958.3</v>
      </c>
      <c r="G9">
        <v>-11.6085898858967</v>
      </c>
      <c r="H9">
        <v>3.3517391874143998</v>
      </c>
      <c r="I9">
        <v>13.810838941238099</v>
      </c>
      <c r="J9">
        <v>3.2826129229197802E-2</v>
      </c>
      <c r="K9">
        <v>2813.0704376519402</v>
      </c>
      <c r="L9">
        <v>2600.2929013489102</v>
      </c>
      <c r="M9">
        <v>56.1684654958271</v>
      </c>
      <c r="N9">
        <v>0.90353511943383902</v>
      </c>
      <c r="O9">
        <v>2.59270526991852</v>
      </c>
      <c r="P9">
        <v>36.198522133468302</v>
      </c>
      <c r="Q9">
        <v>-4.7292256507567E-2</v>
      </c>
    </row>
    <row r="10" spans="1:17" x14ac:dyDescent="0.3">
      <c r="A10" t="s">
        <v>38</v>
      </c>
      <c r="B10" t="s">
        <v>39</v>
      </c>
      <c r="C10" t="s">
        <v>3171</v>
      </c>
      <c r="D10" t="s">
        <v>40</v>
      </c>
      <c r="E10">
        <v>648081.22669231496</v>
      </c>
      <c r="F10">
        <v>518.15</v>
      </c>
      <c r="G10">
        <v>-13.6028714028857</v>
      </c>
      <c r="H10">
        <v>1.8555759334154101</v>
      </c>
      <c r="I10">
        <v>5.8276483002257304</v>
      </c>
      <c r="J10">
        <v>1.96967718701559</v>
      </c>
      <c r="K10">
        <v>498.78666607006301</v>
      </c>
      <c r="L10">
        <v>460.52442933813302</v>
      </c>
      <c r="M10">
        <v>57.066774200955699</v>
      </c>
      <c r="N10">
        <v>0.80374455054127603</v>
      </c>
      <c r="O10">
        <v>1.99749107401332</v>
      </c>
      <c r="P10">
        <v>29.748341054213</v>
      </c>
      <c r="Q10">
        <v>0.121378264718322</v>
      </c>
    </row>
    <row r="11" spans="1:17" x14ac:dyDescent="0.3">
      <c r="A11" t="s">
        <v>41</v>
      </c>
      <c r="B11" t="s">
        <v>42</v>
      </c>
      <c r="C11" t="s">
        <v>3169</v>
      </c>
      <c r="D11" t="s">
        <v>43</v>
      </c>
      <c r="E11">
        <v>636895.64350219502</v>
      </c>
      <c r="F11">
        <v>1006.95</v>
      </c>
      <c r="G11">
        <v>24.6004278103206</v>
      </c>
      <c r="H11">
        <v>-6.7860401490949398</v>
      </c>
      <c r="I11">
        <v>-11.8591649611467</v>
      </c>
      <c r="J11">
        <v>1.3608463873816701</v>
      </c>
      <c r="K11">
        <v>1046.33382996712</v>
      </c>
      <c r="L11">
        <v>969.75405609813697</v>
      </c>
      <c r="M11">
        <v>36.750984935839398</v>
      </c>
      <c r="N11">
        <v>0.41927570847895101</v>
      </c>
      <c r="O11">
        <v>21.356571825810601</v>
      </c>
      <c r="P11">
        <v>68.569515359504393</v>
      </c>
      <c r="Q11">
        <v>-2.9658641660131001E-2</v>
      </c>
    </row>
    <row r="12" spans="1:17" x14ac:dyDescent="0.3">
      <c r="A12" t="s">
        <v>44</v>
      </c>
      <c r="B12" t="s">
        <v>45</v>
      </c>
      <c r="C12" t="s">
        <v>3172</v>
      </c>
      <c r="D12" t="s">
        <v>46</v>
      </c>
      <c r="E12">
        <v>505386.25046950002</v>
      </c>
      <c r="F12">
        <v>3675.55</v>
      </c>
      <c r="G12">
        <v>-11.8330376575987</v>
      </c>
      <c r="H12">
        <v>-2.5675603649960301</v>
      </c>
      <c r="I12">
        <v>-19.8369443483993</v>
      </c>
      <c r="J12">
        <v>-2.3606228460340999</v>
      </c>
      <c r="K12">
        <v>3659.55553043092</v>
      </c>
      <c r="L12">
        <v>3478.5642074831298</v>
      </c>
      <c r="M12">
        <v>41.988373321640303</v>
      </c>
      <c r="N12">
        <v>1.0307297639327</v>
      </c>
      <c r="O12">
        <v>6.64798465535769</v>
      </c>
      <c r="P12">
        <v>28.6889694168723</v>
      </c>
      <c r="Q12">
        <v>0.11993908554466</v>
      </c>
    </row>
    <row r="13" spans="1:17" x14ac:dyDescent="0.3">
      <c r="A13" t="s">
        <v>47</v>
      </c>
      <c r="B13" t="s">
        <v>48</v>
      </c>
      <c r="C13" t="s">
        <v>3168</v>
      </c>
      <c r="D13" t="s">
        <v>21</v>
      </c>
      <c r="E13">
        <v>486048.59285289003</v>
      </c>
      <c r="F13">
        <v>1796.1</v>
      </c>
      <c r="G13">
        <v>13.567606109505601</v>
      </c>
      <c r="H13">
        <v>0.76443309986795305</v>
      </c>
      <c r="I13">
        <v>-0.22558539982380599</v>
      </c>
      <c r="J13">
        <v>3.1188702044294301</v>
      </c>
      <c r="K13">
        <v>1702.39352956228</v>
      </c>
      <c r="L13">
        <v>1534.74753710089</v>
      </c>
      <c r="M13">
        <v>58.5520908006391</v>
      </c>
      <c r="N13">
        <v>0.881771496281617</v>
      </c>
      <c r="O13">
        <v>1.80669227771281</v>
      </c>
      <c r="P13">
        <v>48.616110214720102</v>
      </c>
      <c r="Q13">
        <v>5.2864485858659998E-3</v>
      </c>
    </row>
    <row r="14" spans="1:17" x14ac:dyDescent="0.3">
      <c r="A14" t="s">
        <v>49</v>
      </c>
      <c r="B14" t="s">
        <v>50</v>
      </c>
      <c r="C14" t="s">
        <v>3169</v>
      </c>
      <c r="D14" t="s">
        <v>51</v>
      </c>
      <c r="E14">
        <v>476422.49651349999</v>
      </c>
      <c r="F14">
        <v>7703</v>
      </c>
      <c r="G14">
        <v>-34.752132790413597</v>
      </c>
      <c r="H14">
        <v>6.2093610124285998</v>
      </c>
      <c r="I14">
        <v>-9.3699155828275291</v>
      </c>
      <c r="J14">
        <v>2.22627731456351</v>
      </c>
      <c r="K14">
        <v>7222.9153084639001</v>
      </c>
      <c r="L14">
        <v>7049.5412987568197</v>
      </c>
      <c r="M14">
        <v>64.846108553567902</v>
      </c>
      <c r="N14">
        <v>1.3345951576387101</v>
      </c>
      <c r="O14">
        <v>6.34817603531092</v>
      </c>
      <c r="P14">
        <v>24.4868935647564</v>
      </c>
      <c r="Q14">
        <v>-6.0631158227627997E-2</v>
      </c>
    </row>
    <row r="15" spans="1:17" x14ac:dyDescent="0.3">
      <c r="A15" t="s">
        <v>52</v>
      </c>
      <c r="B15" t="s">
        <v>53</v>
      </c>
      <c r="C15" t="s">
        <v>3173</v>
      </c>
      <c r="D15" t="s">
        <v>54</v>
      </c>
      <c r="E15">
        <v>462279.8686699</v>
      </c>
      <c r="F15">
        <v>1926.7</v>
      </c>
      <c r="G15">
        <v>37.362894764644302</v>
      </c>
      <c r="H15">
        <v>6.3509416047108003</v>
      </c>
      <c r="I15">
        <v>2.6525955753644102</v>
      </c>
      <c r="J15">
        <v>4.9261755037661201</v>
      </c>
      <c r="K15">
        <v>1784.0022851245001</v>
      </c>
      <c r="L15">
        <v>1563.1031755445099</v>
      </c>
      <c r="M15">
        <v>71.639254900677898</v>
      </c>
      <c r="N15">
        <v>0.98243904441855301</v>
      </c>
      <c r="O15">
        <v>1.74650957595887</v>
      </c>
      <c r="P15">
        <v>80.343520381897306</v>
      </c>
      <c r="Q15">
        <v>0.13548026191616899</v>
      </c>
    </row>
    <row r="16" spans="1:17" x14ac:dyDescent="0.3">
      <c r="A16" t="s">
        <v>55</v>
      </c>
      <c r="B16" t="s">
        <v>56</v>
      </c>
      <c r="C16" t="s">
        <v>3174</v>
      </c>
      <c r="D16" t="s">
        <v>57</v>
      </c>
      <c r="E16">
        <v>429756.24305887998</v>
      </c>
      <c r="F16">
        <v>443.2</v>
      </c>
      <c r="G16">
        <v>52.316744087975302</v>
      </c>
      <c r="H16">
        <v>3.5470583574841101</v>
      </c>
      <c r="I16">
        <v>13.853885775945001</v>
      </c>
      <c r="J16">
        <v>2.9206802561834699</v>
      </c>
      <c r="K16">
        <v>407.29608644236203</v>
      </c>
      <c r="L16">
        <v>356.13002340116799</v>
      </c>
      <c r="M16">
        <v>80.828915535006999</v>
      </c>
      <c r="N16">
        <v>1.29900958833491</v>
      </c>
      <c r="O16">
        <v>1.1845667870036001</v>
      </c>
      <c r="P16">
        <v>94.599341383095407</v>
      </c>
      <c r="Q16">
        <v>0.18097304606959799</v>
      </c>
    </row>
    <row r="17" spans="1:17" x14ac:dyDescent="0.3">
      <c r="A17" t="s">
        <v>58</v>
      </c>
      <c r="B17" t="s">
        <v>59</v>
      </c>
      <c r="C17" t="s">
        <v>3175</v>
      </c>
      <c r="D17" t="s">
        <v>60</v>
      </c>
      <c r="E17">
        <v>416206.1274612</v>
      </c>
      <c r="F17">
        <v>13238</v>
      </c>
      <c r="G17">
        <v>-3.4894805979036998</v>
      </c>
      <c r="H17">
        <v>6.0244024949789798</v>
      </c>
      <c r="I17">
        <v>-10.286679431377999</v>
      </c>
      <c r="J17">
        <v>7.1788205054395</v>
      </c>
      <c r="K17">
        <v>12518.365054472</v>
      </c>
      <c r="L17">
        <v>11905.5535204392</v>
      </c>
      <c r="M17">
        <v>71.203868235659598</v>
      </c>
      <c r="N17">
        <v>0.88507900741439005</v>
      </c>
      <c r="O17">
        <v>3.3388729415319398</v>
      </c>
      <c r="P17">
        <v>35.946557947759402</v>
      </c>
      <c r="Q17">
        <v>6.3473061432596997E-2</v>
      </c>
    </row>
    <row r="18" spans="1:17" x14ac:dyDescent="0.3">
      <c r="A18" t="s">
        <v>61</v>
      </c>
      <c r="B18" t="s">
        <v>62</v>
      </c>
      <c r="C18" t="s">
        <v>3169</v>
      </c>
      <c r="D18" t="s">
        <v>24</v>
      </c>
      <c r="E18">
        <v>381150.80445716</v>
      </c>
      <c r="F18">
        <v>1232.2</v>
      </c>
      <c r="G18">
        <v>-13.069913071769699</v>
      </c>
      <c r="H18">
        <v>5.8494317188595204</v>
      </c>
      <c r="I18">
        <v>1.4026608342251099</v>
      </c>
      <c r="J18">
        <v>2.7306444226567899</v>
      </c>
      <c r="K18">
        <v>1208.9218324527201</v>
      </c>
      <c r="L18">
        <v>1144.06436116656</v>
      </c>
      <c r="M18">
        <v>46.6973195044663</v>
      </c>
      <c r="N18">
        <v>0.96532117304100595</v>
      </c>
      <c r="O18">
        <v>8.7201752962181498</v>
      </c>
      <c r="P18">
        <v>29.5143998318268</v>
      </c>
      <c r="Q18">
        <v>4.4470444649917E-2</v>
      </c>
    </row>
    <row r="19" spans="1:17" x14ac:dyDescent="0.3">
      <c r="A19" t="s">
        <v>63</v>
      </c>
      <c r="B19" t="s">
        <v>64</v>
      </c>
      <c r="C19" t="s">
        <v>3167</v>
      </c>
      <c r="D19" t="s">
        <v>65</v>
      </c>
      <c r="E19">
        <v>374389.10917056003</v>
      </c>
      <c r="F19">
        <v>297.60000000000002</v>
      </c>
      <c r="G19">
        <v>29.7822515093372</v>
      </c>
      <c r="H19">
        <v>-12.5981571027946</v>
      </c>
      <c r="I19">
        <v>-5.3412106883345203</v>
      </c>
      <c r="J19">
        <v>3.5991791505275801</v>
      </c>
      <c r="K19">
        <v>304.82631150504199</v>
      </c>
      <c r="L19">
        <v>274.24477177910097</v>
      </c>
      <c r="M19">
        <v>50.267234080762897</v>
      </c>
      <c r="N19">
        <v>0.72030550879205002</v>
      </c>
      <c r="O19">
        <v>15.927419354838699</v>
      </c>
      <c r="P19">
        <v>65.425236242356803</v>
      </c>
      <c r="Q19">
        <v>6.0736390470218997E-2</v>
      </c>
    </row>
    <row r="20" spans="1:17" x14ac:dyDescent="0.3">
      <c r="A20" t="s">
        <v>66</v>
      </c>
      <c r="B20" t="s">
        <v>67</v>
      </c>
      <c r="C20" t="s">
        <v>3175</v>
      </c>
      <c r="D20" t="s">
        <v>60</v>
      </c>
      <c r="E20">
        <v>370839.69761232001</v>
      </c>
      <c r="F20">
        <v>3094.9</v>
      </c>
      <c r="G20">
        <v>69.876219163920297</v>
      </c>
      <c r="H20">
        <v>12.447824183259</v>
      </c>
      <c r="I20">
        <v>45.929171858461302</v>
      </c>
      <c r="J20">
        <v>7.9918719379522196</v>
      </c>
      <c r="K20">
        <v>2828.2219865648099</v>
      </c>
      <c r="L20">
        <v>2392.5182329383902</v>
      </c>
      <c r="M20">
        <v>68.508299414376793</v>
      </c>
      <c r="N20">
        <v>1.4523680741993299</v>
      </c>
      <c r="O20">
        <v>4.10998739862353</v>
      </c>
      <c r="P20">
        <v>113.441379310344</v>
      </c>
      <c r="Q20">
        <v>0.19732369566368299</v>
      </c>
    </row>
    <row r="21" spans="1:17" x14ac:dyDescent="0.3">
      <c r="A21" t="s">
        <v>68</v>
      </c>
      <c r="B21" t="s">
        <v>69</v>
      </c>
      <c r="C21" t="s">
        <v>3169</v>
      </c>
      <c r="D21" t="s">
        <v>24</v>
      </c>
      <c r="E21">
        <v>368587.50962473999</v>
      </c>
      <c r="F21">
        <v>1853.95</v>
      </c>
      <c r="G21">
        <v>-24.0833933601401</v>
      </c>
      <c r="H21">
        <v>2.93029477015439</v>
      </c>
      <c r="I21">
        <v>-12.0721328111222</v>
      </c>
      <c r="J21">
        <v>-1.6766108697819699</v>
      </c>
      <c r="K21">
        <v>1819.6417395129499</v>
      </c>
      <c r="L21">
        <v>1784.6759201679999</v>
      </c>
      <c r="M21">
        <v>45.5072029417571</v>
      </c>
      <c r="N21">
        <v>1.13987637250449</v>
      </c>
      <c r="O21">
        <v>4.7493190215485797</v>
      </c>
      <c r="P21">
        <v>20.0861482656993</v>
      </c>
      <c r="Q21">
        <v>-9.5966290224901996E-2</v>
      </c>
    </row>
    <row r="22" spans="1:17" x14ac:dyDescent="0.3">
      <c r="A22" t="s">
        <v>70</v>
      </c>
      <c r="B22" t="s">
        <v>71</v>
      </c>
      <c r="C22" t="s">
        <v>3175</v>
      </c>
      <c r="D22" t="s">
        <v>60</v>
      </c>
      <c r="E22">
        <v>358757.37075579999</v>
      </c>
      <c r="F22">
        <v>974.65</v>
      </c>
      <c r="G22">
        <v>25.656414767804701</v>
      </c>
      <c r="H22">
        <v>-12.979740791787901</v>
      </c>
      <c r="I22">
        <v>-17.378017616723799</v>
      </c>
      <c r="J22">
        <v>2.1475088015497898</v>
      </c>
      <c r="K22">
        <v>1021.01396642051</v>
      </c>
      <c r="L22">
        <v>939.77836848425397</v>
      </c>
      <c r="M22">
        <v>39.890964653485703</v>
      </c>
      <c r="N22">
        <v>1.1648266193614301</v>
      </c>
      <c r="O22">
        <v>20.966500795157199</v>
      </c>
      <c r="P22">
        <v>60.225217820154498</v>
      </c>
      <c r="Q22">
        <v>0.121471910881097</v>
      </c>
    </row>
    <row r="23" spans="1:17" x14ac:dyDescent="0.3">
      <c r="A23" t="s">
        <v>72</v>
      </c>
      <c r="B23" t="s">
        <v>73</v>
      </c>
      <c r="C23" t="s">
        <v>3176</v>
      </c>
      <c r="D23" t="s">
        <v>74</v>
      </c>
      <c r="E23">
        <v>357487.25152878498</v>
      </c>
      <c r="F23">
        <v>3135.85</v>
      </c>
      <c r="G23">
        <v>-7.2925534381020896E-2</v>
      </c>
      <c r="H23">
        <v>1.01829256610862</v>
      </c>
      <c r="I23">
        <v>-19.178884407845999</v>
      </c>
      <c r="J23">
        <v>4.0094471654139898</v>
      </c>
      <c r="K23">
        <v>3061.3236684887302</v>
      </c>
      <c r="L23">
        <v>3005.7514090233799</v>
      </c>
      <c r="M23">
        <v>76.413367581333105</v>
      </c>
      <c r="N23">
        <v>0.82894187670447494</v>
      </c>
      <c r="O23">
        <v>19.390276958400399</v>
      </c>
      <c r="P23">
        <v>46.398225957049398</v>
      </c>
      <c r="Q23">
        <v>7.1035958006421998E-2</v>
      </c>
    </row>
    <row r="24" spans="1:17" x14ac:dyDescent="0.3">
      <c r="A24" t="s">
        <v>75</v>
      </c>
      <c r="B24" t="s">
        <v>76</v>
      </c>
      <c r="C24" t="s">
        <v>3175</v>
      </c>
      <c r="D24" t="s">
        <v>77</v>
      </c>
      <c r="E24">
        <v>344770.04654875997</v>
      </c>
      <c r="F24">
        <v>12345.95</v>
      </c>
      <c r="G24">
        <v>114.678117458144</v>
      </c>
      <c r="H24">
        <v>14.697201947419799</v>
      </c>
      <c r="I24">
        <v>20.933499250098599</v>
      </c>
      <c r="J24">
        <v>5.34854016096393</v>
      </c>
      <c r="K24">
        <v>10945.390162653101</v>
      </c>
      <c r="L24">
        <v>9052.00205246308</v>
      </c>
      <c r="M24">
        <v>64.054910925280097</v>
      </c>
      <c r="N24">
        <v>1.2033575834405299</v>
      </c>
      <c r="O24">
        <v>3.4671288965207201</v>
      </c>
      <c r="P24">
        <v>151.80142972231499</v>
      </c>
      <c r="Q24">
        <v>0.191132505590865</v>
      </c>
    </row>
    <row r="25" spans="1:17" x14ac:dyDescent="0.3">
      <c r="A25" t="s">
        <v>78</v>
      </c>
      <c r="B25" t="s">
        <v>79</v>
      </c>
      <c r="C25" t="s">
        <v>3177</v>
      </c>
      <c r="D25" t="s">
        <v>80</v>
      </c>
      <c r="E25">
        <v>340133.16555959999</v>
      </c>
      <c r="F25">
        <v>11802</v>
      </c>
      <c r="G25">
        <v>10.6776925396147</v>
      </c>
      <c r="H25">
        <v>3.9209410333381798</v>
      </c>
      <c r="I25">
        <v>2.9563654213785799</v>
      </c>
      <c r="J25">
        <v>1.4862168685174499</v>
      </c>
      <c r="K25">
        <v>11505.3949143053</v>
      </c>
      <c r="L25">
        <v>10503.0275931614</v>
      </c>
      <c r="M25">
        <v>52.312438760495901</v>
      </c>
      <c r="N25">
        <v>0.89269819151826901</v>
      </c>
      <c r="O25">
        <v>2.8469750889679601</v>
      </c>
      <c r="P25">
        <v>46.698901809186999</v>
      </c>
      <c r="Q25">
        <v>4.8730833685758999E-2</v>
      </c>
    </row>
    <row r="26" spans="1:17" x14ac:dyDescent="0.3">
      <c r="A26" t="s">
        <v>81</v>
      </c>
      <c r="B26" t="s">
        <v>82</v>
      </c>
      <c r="C26" t="s">
        <v>3178</v>
      </c>
      <c r="D26" t="s">
        <v>83</v>
      </c>
      <c r="E26">
        <v>339207.90523620002</v>
      </c>
      <c r="F26">
        <v>3823.95</v>
      </c>
      <c r="G26">
        <v>-11.7925439134203</v>
      </c>
      <c r="H26">
        <v>5.2343741134709196</v>
      </c>
      <c r="I26">
        <v>-13.315858926140001</v>
      </c>
      <c r="J26">
        <v>0.94692666877387</v>
      </c>
      <c r="K26">
        <v>3613.7247680621399</v>
      </c>
      <c r="L26">
        <v>3467.7840261384099</v>
      </c>
      <c r="M26">
        <v>65.340470779197602</v>
      </c>
      <c r="N26">
        <v>0.77096708925584401</v>
      </c>
      <c r="O26">
        <v>1.64751108147334</v>
      </c>
      <c r="P26">
        <v>25.143586470963601</v>
      </c>
      <c r="Q26">
        <v>4.5859384218490999E-2</v>
      </c>
    </row>
    <row r="27" spans="1:17" x14ac:dyDescent="0.3">
      <c r="A27" t="s">
        <v>84</v>
      </c>
      <c r="B27" t="s">
        <v>85</v>
      </c>
      <c r="C27" t="s">
        <v>3179</v>
      </c>
      <c r="D27" t="s">
        <v>86</v>
      </c>
      <c r="E27">
        <v>331633.09344483999</v>
      </c>
      <c r="F27">
        <v>5096.3</v>
      </c>
      <c r="G27">
        <v>5.3565348007827103</v>
      </c>
      <c r="H27">
        <v>-1.0060221604050901</v>
      </c>
      <c r="I27">
        <v>-1.9313069698152601</v>
      </c>
      <c r="J27">
        <v>-4.0205533323923097</v>
      </c>
      <c r="K27">
        <v>5097.9611520848603</v>
      </c>
      <c r="L27">
        <v>4626.5646540678499</v>
      </c>
      <c r="M27">
        <v>34.497668752511998</v>
      </c>
      <c r="N27">
        <v>0.80998146449822195</v>
      </c>
      <c r="O27">
        <v>7.6241587033730296</v>
      </c>
      <c r="P27">
        <v>40.9375</v>
      </c>
      <c r="Q27">
        <v>-1.3383366676616999E-2</v>
      </c>
    </row>
    <row r="28" spans="1:17" x14ac:dyDescent="0.3">
      <c r="A28" t="s">
        <v>87</v>
      </c>
      <c r="B28" t="s">
        <v>88</v>
      </c>
      <c r="C28" t="s">
        <v>3174</v>
      </c>
      <c r="D28" t="s">
        <v>89</v>
      </c>
      <c r="E28">
        <v>328171.80575341498</v>
      </c>
      <c r="F28">
        <v>352.85</v>
      </c>
      <c r="G28">
        <v>45.391668472151402</v>
      </c>
      <c r="H28">
        <v>3.5469407755794999</v>
      </c>
      <c r="I28">
        <v>10.346112641932899</v>
      </c>
      <c r="J28">
        <v>4.0912526329666399</v>
      </c>
      <c r="K28">
        <v>339.14408523261898</v>
      </c>
      <c r="L28">
        <v>300.83621005025998</v>
      </c>
      <c r="M28">
        <v>59.5644071759273</v>
      </c>
      <c r="N28">
        <v>1.32855783154409</v>
      </c>
      <c r="O28">
        <v>3.7976477256624399</v>
      </c>
      <c r="P28">
        <v>82.116129032258002</v>
      </c>
      <c r="Q28">
        <v>0.121055237927281</v>
      </c>
    </row>
    <row r="29" spans="1:17" x14ac:dyDescent="0.3">
      <c r="A29" t="s">
        <v>90</v>
      </c>
      <c r="B29" t="s">
        <v>91</v>
      </c>
      <c r="C29" t="s">
        <v>3178</v>
      </c>
      <c r="D29" t="s">
        <v>92</v>
      </c>
      <c r="E29">
        <v>319150.36329308897</v>
      </c>
      <c r="F29">
        <v>3329.1</v>
      </c>
      <c r="G29">
        <v>-26.307795350183898</v>
      </c>
      <c r="H29">
        <v>3.4964584405194801</v>
      </c>
      <c r="I29">
        <v>0.35184177159198099</v>
      </c>
      <c r="J29">
        <v>0.516894135474255</v>
      </c>
      <c r="K29">
        <v>3176.08380158722</v>
      </c>
      <c r="L29">
        <v>3056.63775189633</v>
      </c>
      <c r="M29">
        <v>64.011632934464004</v>
      </c>
      <c r="N29">
        <v>0.68256980475257001</v>
      </c>
      <c r="O29">
        <v>2.8190802318944899</v>
      </c>
      <c r="P29">
        <v>24.6807235684056</v>
      </c>
      <c r="Q29">
        <v>-6.4371313307028E-2</v>
      </c>
    </row>
    <row r="30" spans="1:17" x14ac:dyDescent="0.3">
      <c r="A30" t="s">
        <v>93</v>
      </c>
      <c r="B30" t="s">
        <v>94</v>
      </c>
      <c r="C30" t="s">
        <v>3169</v>
      </c>
      <c r="D30" t="s">
        <v>43</v>
      </c>
      <c r="E30">
        <v>314493.59988617903</v>
      </c>
      <c r="F30">
        <v>1973.4</v>
      </c>
      <c r="G30">
        <v>-5.0162699042333196</v>
      </c>
      <c r="H30">
        <v>11.3269864915077</v>
      </c>
      <c r="I30">
        <v>4.2863729043466101</v>
      </c>
      <c r="J30">
        <v>4.8567300104487598</v>
      </c>
      <c r="K30">
        <v>1777.66603241536</v>
      </c>
      <c r="L30">
        <v>1652.7186998813499</v>
      </c>
      <c r="M30">
        <v>67.428838769642198</v>
      </c>
      <c r="N30">
        <v>1.09879905481748</v>
      </c>
      <c r="O30">
        <v>2.8630789500354799</v>
      </c>
      <c r="P30">
        <v>39.064867340826602</v>
      </c>
      <c r="Q30">
        <v>-2.8633944779426001E-2</v>
      </c>
    </row>
    <row r="31" spans="1:17" x14ac:dyDescent="0.3">
      <c r="A31" t="s">
        <v>95</v>
      </c>
      <c r="B31" t="s">
        <v>96</v>
      </c>
      <c r="C31" t="s">
        <v>3167</v>
      </c>
      <c r="D31" t="s">
        <v>97</v>
      </c>
      <c r="E31">
        <v>314391.58560190402</v>
      </c>
      <c r="F31">
        <v>510.15</v>
      </c>
      <c r="G31">
        <v>43.337573479898801</v>
      </c>
      <c r="H31">
        <v>-5.0202222293082404</v>
      </c>
      <c r="I31">
        <v>-0.19877396536170899</v>
      </c>
      <c r="J31">
        <v>5.0314038460449702</v>
      </c>
      <c r="K31">
        <v>502.73443919451</v>
      </c>
      <c r="L31">
        <v>451.83123122243302</v>
      </c>
      <c r="M31">
        <v>60.155905697424998</v>
      </c>
      <c r="N31">
        <v>0.77994299683298896</v>
      </c>
      <c r="O31">
        <v>6.5470939919631297</v>
      </c>
      <c r="P31">
        <v>80.2331743508214</v>
      </c>
      <c r="Q31">
        <v>0.120588774992267</v>
      </c>
    </row>
    <row r="32" spans="1:17" x14ac:dyDescent="0.3">
      <c r="A32" t="s">
        <v>98</v>
      </c>
      <c r="B32" t="s">
        <v>99</v>
      </c>
      <c r="C32" t="s">
        <v>3180</v>
      </c>
      <c r="D32" t="s">
        <v>100</v>
      </c>
      <c r="E32">
        <v>312831.32201489998</v>
      </c>
      <c r="F32">
        <v>1448.2</v>
      </c>
      <c r="G32">
        <v>42.756933486584003</v>
      </c>
      <c r="H32">
        <v>-3.9157643825173101</v>
      </c>
      <c r="I32">
        <v>-10.349528730611</v>
      </c>
      <c r="J32">
        <v>1.09853815996183</v>
      </c>
      <c r="K32">
        <v>1463.11839730216</v>
      </c>
      <c r="L32">
        <v>1324.3127235486199</v>
      </c>
      <c r="M32">
        <v>47.864055495123701</v>
      </c>
      <c r="N32">
        <v>0.73415794454804695</v>
      </c>
      <c r="O32">
        <v>11.959674078166</v>
      </c>
      <c r="P32">
        <v>91.941683233929695</v>
      </c>
      <c r="Q32">
        <v>6.9797786979370002E-2</v>
      </c>
    </row>
    <row r="33" spans="1:17" x14ac:dyDescent="0.3">
      <c r="A33" t="s">
        <v>101</v>
      </c>
      <c r="B33" t="s">
        <v>102</v>
      </c>
      <c r="C33" t="s">
        <v>3174</v>
      </c>
      <c r="D33" t="s">
        <v>103</v>
      </c>
      <c r="E33">
        <v>301393.85958906001</v>
      </c>
      <c r="F33">
        <v>1902.7</v>
      </c>
      <c r="G33">
        <v>63.927921733297602</v>
      </c>
      <c r="H33">
        <v>5.4982975622583901</v>
      </c>
      <c r="I33">
        <v>-14.841680391033901</v>
      </c>
      <c r="J33">
        <v>-1.7114835540209601</v>
      </c>
      <c r="K33">
        <v>1892.63665791003</v>
      </c>
      <c r="L33">
        <v>1737.317257834</v>
      </c>
      <c r="M33">
        <v>37.705637319479401</v>
      </c>
      <c r="N33">
        <v>1.6925114820673299</v>
      </c>
      <c r="O33">
        <v>14.2639407158248</v>
      </c>
      <c r="P33">
        <v>133.30267917356301</v>
      </c>
      <c r="Q33">
        <v>5.5398048761488003E-2</v>
      </c>
    </row>
    <row r="34" spans="1:17" x14ac:dyDescent="0.3">
      <c r="A34" t="s">
        <v>104</v>
      </c>
      <c r="B34" t="s">
        <v>105</v>
      </c>
      <c r="C34" t="s">
        <v>3181</v>
      </c>
      <c r="D34" t="s">
        <v>106</v>
      </c>
      <c r="E34">
        <v>295642.02037500002</v>
      </c>
      <c r="F34">
        <v>4420.6499999999996</v>
      </c>
      <c r="G34">
        <v>94.452161886695293</v>
      </c>
      <c r="H34">
        <v>-5.4362764236627603</v>
      </c>
      <c r="I34">
        <v>14.286865593086601</v>
      </c>
      <c r="J34">
        <v>2.7172954884178799</v>
      </c>
      <c r="K34">
        <v>4647.5131829701404</v>
      </c>
      <c r="L34">
        <v>4051.69335469199</v>
      </c>
      <c r="M34">
        <v>44.305396886634803</v>
      </c>
      <c r="N34">
        <v>0.83966032871623097</v>
      </c>
      <c r="O34">
        <v>28.369131236356601</v>
      </c>
      <c r="P34">
        <v>150.065052607761</v>
      </c>
      <c r="Q34">
        <v>0.24336148721435599</v>
      </c>
    </row>
    <row r="35" spans="1:17" x14ac:dyDescent="0.3">
      <c r="A35" t="s">
        <v>107</v>
      </c>
      <c r="B35" t="s">
        <v>108</v>
      </c>
      <c r="C35" t="s">
        <v>3168</v>
      </c>
      <c r="D35" t="s">
        <v>21</v>
      </c>
      <c r="E35">
        <v>282928.08677451499</v>
      </c>
      <c r="F35">
        <v>541.45000000000005</v>
      </c>
      <c r="G35">
        <v>2.1117939956695602</v>
      </c>
      <c r="H35">
        <v>-2.1119125917855599</v>
      </c>
      <c r="I35">
        <v>-3.9535854433779698</v>
      </c>
      <c r="J35">
        <v>1.2005552278045699</v>
      </c>
      <c r="K35">
        <v>525.07692892224497</v>
      </c>
      <c r="L35">
        <v>490.49632310718198</v>
      </c>
      <c r="M35">
        <v>56.255539184320803</v>
      </c>
      <c r="N35">
        <v>0.80492549400120394</v>
      </c>
      <c r="O35">
        <v>7.1013020592852296</v>
      </c>
      <c r="P35">
        <v>44.367417677642898</v>
      </c>
      <c r="Q35">
        <v>-0.109486604249433</v>
      </c>
    </row>
    <row r="36" spans="1:17" x14ac:dyDescent="0.3">
      <c r="A36" t="s">
        <v>109</v>
      </c>
      <c r="B36" t="s">
        <v>110</v>
      </c>
      <c r="C36" t="s">
        <v>3179</v>
      </c>
      <c r="D36" t="s">
        <v>111</v>
      </c>
      <c r="E36">
        <v>269269.309646365</v>
      </c>
      <c r="F36">
        <v>7574.65</v>
      </c>
      <c r="G36">
        <v>236.43098985040501</v>
      </c>
      <c r="H36">
        <v>6.3721834940260997</v>
      </c>
      <c r="I36">
        <v>79.277122353114805</v>
      </c>
      <c r="J36">
        <v>4.6657780783938296</v>
      </c>
      <c r="K36">
        <v>6783.02093821784</v>
      </c>
      <c r="L36">
        <v>5016.1913751239399</v>
      </c>
      <c r="M36">
        <v>56.304638226677802</v>
      </c>
      <c r="N36">
        <v>1.6797827664538501</v>
      </c>
      <c r="O36">
        <v>4.8220049771276496</v>
      </c>
      <c r="P36">
        <v>289.44215938303302</v>
      </c>
      <c r="Q36">
        <v>0.278948891081929</v>
      </c>
    </row>
    <row r="37" spans="1:17" x14ac:dyDescent="0.3">
      <c r="A37" t="s">
        <v>112</v>
      </c>
      <c r="B37" t="s">
        <v>113</v>
      </c>
      <c r="C37" t="s">
        <v>3171</v>
      </c>
      <c r="D37" t="s">
        <v>114</v>
      </c>
      <c r="E37">
        <v>259353.4552542</v>
      </c>
      <c r="F37">
        <v>2689.95</v>
      </c>
      <c r="G37">
        <v>-10.8880566061636</v>
      </c>
      <c r="H37">
        <v>7.1143154399492898</v>
      </c>
      <c r="I37">
        <v>-11.568457343448801</v>
      </c>
      <c r="J37">
        <v>1.63057823290259</v>
      </c>
      <c r="K37">
        <v>2575.38473200915</v>
      </c>
      <c r="L37">
        <v>2499.7887884790498</v>
      </c>
      <c r="M37">
        <v>59.155811076828002</v>
      </c>
      <c r="N37">
        <v>1.3024833034283601</v>
      </c>
      <c r="O37">
        <v>3.2732950426587801</v>
      </c>
      <c r="P37">
        <v>20.8686528736045</v>
      </c>
      <c r="Q37">
        <v>9.3947473651099997E-3</v>
      </c>
    </row>
    <row r="38" spans="1:17" x14ac:dyDescent="0.3">
      <c r="A38" t="s">
        <v>115</v>
      </c>
      <c r="B38" t="s">
        <v>116</v>
      </c>
      <c r="C38" t="s">
        <v>3181</v>
      </c>
      <c r="D38" t="s">
        <v>117</v>
      </c>
      <c r="E38">
        <v>258187.18487500001</v>
      </c>
      <c r="F38">
        <v>7250</v>
      </c>
      <c r="G38">
        <v>71.669961426362306</v>
      </c>
      <c r="H38">
        <v>3.36885058600586</v>
      </c>
      <c r="I38">
        <v>17.109122903807201</v>
      </c>
      <c r="J38">
        <v>6.7051081921213598</v>
      </c>
      <c r="K38">
        <v>6932.9999517841297</v>
      </c>
      <c r="L38">
        <v>6068.9845564054804</v>
      </c>
      <c r="M38">
        <v>73.279510426100202</v>
      </c>
      <c r="N38">
        <v>0.90760896444843497</v>
      </c>
      <c r="O38">
        <v>9.9131034482758498</v>
      </c>
      <c r="P38">
        <v>123.351817621688</v>
      </c>
      <c r="Q38">
        <v>0.16677345317678199</v>
      </c>
    </row>
    <row r="39" spans="1:17" x14ac:dyDescent="0.3">
      <c r="A39" t="s">
        <v>118</v>
      </c>
      <c r="B39" t="s">
        <v>119</v>
      </c>
      <c r="C39" t="s">
        <v>3167</v>
      </c>
      <c r="D39" t="s">
        <v>18</v>
      </c>
      <c r="E39">
        <v>254394.10946974499</v>
      </c>
      <c r="F39">
        <v>180.15</v>
      </c>
      <c r="G39">
        <v>68.735483723132802</v>
      </c>
      <c r="H39">
        <v>-1.26258926048774</v>
      </c>
      <c r="I39">
        <v>-9.1640938284876494</v>
      </c>
      <c r="J39">
        <v>7.8411256200201596</v>
      </c>
      <c r="K39">
        <v>172.201243920352</v>
      </c>
      <c r="L39">
        <v>158.010564346606</v>
      </c>
      <c r="M39">
        <v>73.630199530970103</v>
      </c>
      <c r="N39">
        <v>0.73796550466521804</v>
      </c>
      <c r="O39">
        <v>9.2422980849292191</v>
      </c>
      <c r="P39">
        <v>110.70175438596399</v>
      </c>
      <c r="Q39">
        <v>8.4927849400244004E-2</v>
      </c>
    </row>
    <row r="40" spans="1:17" x14ac:dyDescent="0.3">
      <c r="A40" t="s">
        <v>120</v>
      </c>
      <c r="B40" t="s">
        <v>121</v>
      </c>
      <c r="C40" t="s">
        <v>3174</v>
      </c>
      <c r="D40" t="s">
        <v>57</v>
      </c>
      <c r="E40">
        <v>253073.04861371499</v>
      </c>
      <c r="F40">
        <v>656.15</v>
      </c>
      <c r="G40">
        <v>47.502550353439197</v>
      </c>
      <c r="H40">
        <v>-1.1109266046374899</v>
      </c>
      <c r="I40">
        <v>1.4712931976320001</v>
      </c>
      <c r="J40">
        <v>-1.7542144635927499</v>
      </c>
      <c r="K40">
        <v>669.43966135122002</v>
      </c>
      <c r="L40">
        <v>609.72451753938697</v>
      </c>
      <c r="M40">
        <v>47.1464000018604</v>
      </c>
      <c r="N40">
        <v>0.55073773852222196</v>
      </c>
      <c r="O40">
        <v>36.531280957098197</v>
      </c>
      <c r="P40">
        <v>126.76689130810399</v>
      </c>
      <c r="Q40">
        <v>0.169099171512092</v>
      </c>
    </row>
    <row r="41" spans="1:17" x14ac:dyDescent="0.3">
      <c r="A41" t="s">
        <v>122</v>
      </c>
      <c r="B41" t="s">
        <v>123</v>
      </c>
      <c r="C41" t="s">
        <v>3176</v>
      </c>
      <c r="D41" t="s">
        <v>124</v>
      </c>
      <c r="E41">
        <v>251039.54796227999</v>
      </c>
      <c r="F41">
        <v>1030.05</v>
      </c>
      <c r="G41">
        <v>2.2981257224837099</v>
      </c>
      <c r="H41">
        <v>4.0715785986778901</v>
      </c>
      <c r="I41">
        <v>2.5275025297995799</v>
      </c>
      <c r="J41">
        <v>2.15379703555557</v>
      </c>
      <c r="K41">
        <v>945.46249714029796</v>
      </c>
      <c r="L41">
        <v>885.03117904735996</v>
      </c>
      <c r="M41">
        <v>79.222813896472005</v>
      </c>
      <c r="N41">
        <v>1.3130059022689899</v>
      </c>
      <c r="O41">
        <v>0.27668559778653001</v>
      </c>
      <c r="P41">
        <v>42.468879668049702</v>
      </c>
      <c r="Q41">
        <v>2.7703890996672E-2</v>
      </c>
    </row>
    <row r="42" spans="1:17" x14ac:dyDescent="0.3">
      <c r="A42" t="s">
        <v>125</v>
      </c>
      <c r="B42" t="s">
        <v>126</v>
      </c>
      <c r="C42" t="s">
        <v>3179</v>
      </c>
      <c r="D42" t="s">
        <v>127</v>
      </c>
      <c r="E42">
        <v>237941.04343379999</v>
      </c>
      <c r="F42">
        <v>273.3</v>
      </c>
      <c r="G42">
        <v>132.71886453984601</v>
      </c>
      <c r="H42">
        <v>7.4455639348449196</v>
      </c>
      <c r="I42">
        <v>32.5258102197404</v>
      </c>
      <c r="J42">
        <v>-4.6225988599247101</v>
      </c>
      <c r="K42">
        <v>257.80727466560302</v>
      </c>
      <c r="L42">
        <v>199.592311132172</v>
      </c>
      <c r="M42">
        <v>43.213032672109797</v>
      </c>
      <c r="N42">
        <v>0.76555662211383002</v>
      </c>
      <c r="O42">
        <v>9.1291620929381398</v>
      </c>
      <c r="P42">
        <v>173.3</v>
      </c>
      <c r="Q42">
        <v>7.0870207022712003E-2</v>
      </c>
    </row>
    <row r="43" spans="1:17" x14ac:dyDescent="0.3">
      <c r="A43" t="s">
        <v>128</v>
      </c>
      <c r="B43" t="s">
        <v>129</v>
      </c>
      <c r="C43" t="s">
        <v>3169</v>
      </c>
      <c r="D43" t="s">
        <v>51</v>
      </c>
      <c r="E43">
        <v>222746.14363127999</v>
      </c>
      <c r="F43">
        <v>350.6</v>
      </c>
      <c r="G43">
        <v>20.081349467875</v>
      </c>
      <c r="H43">
        <v>7.4025653651188499</v>
      </c>
      <c r="I43">
        <v>-17.383231719817498</v>
      </c>
      <c r="J43">
        <v>1.86313194066946</v>
      </c>
      <c r="K43">
        <v>343.14689431445498</v>
      </c>
      <c r="L43">
        <v>312.85298678286603</v>
      </c>
      <c r="M43">
        <v>50.8072279623619</v>
      </c>
      <c r="N43">
        <v>1.2095991176810399</v>
      </c>
      <c r="O43">
        <v>12.5784369652024</v>
      </c>
      <c r="P43">
        <v>71.652386780905701</v>
      </c>
    </row>
    <row r="44" spans="1:17" x14ac:dyDescent="0.3">
      <c r="A44" t="s">
        <v>130</v>
      </c>
      <c r="B44" t="s">
        <v>131</v>
      </c>
      <c r="C44" t="s">
        <v>3182</v>
      </c>
      <c r="D44" t="s">
        <v>132</v>
      </c>
      <c r="E44">
        <v>221577.52736258999</v>
      </c>
      <c r="F44">
        <v>895.15</v>
      </c>
      <c r="G44">
        <v>34.721949307046202</v>
      </c>
      <c r="H44">
        <v>7.0839856857521903</v>
      </c>
      <c r="I44">
        <v>-21.2040601662294</v>
      </c>
      <c r="J44">
        <v>3.6601497464213</v>
      </c>
      <c r="K44">
        <v>859.69318352922596</v>
      </c>
      <c r="L44">
        <v>801.71601139376003</v>
      </c>
      <c r="M44">
        <v>55.685709471001502</v>
      </c>
      <c r="N44">
        <v>1.1428512587420101</v>
      </c>
      <c r="O44">
        <v>8.0936155951516398</v>
      </c>
      <c r="P44">
        <v>74.323271665043805</v>
      </c>
      <c r="Q44">
        <v>0.107246482474539</v>
      </c>
    </row>
    <row r="45" spans="1:17" x14ac:dyDescent="0.3">
      <c r="A45" t="s">
        <v>133</v>
      </c>
      <c r="B45" t="s">
        <v>134</v>
      </c>
      <c r="C45" t="s">
        <v>3176</v>
      </c>
      <c r="D45" t="s">
        <v>135</v>
      </c>
      <c r="E45">
        <v>220772.91774999999</v>
      </c>
      <c r="F45">
        <v>522.5</v>
      </c>
      <c r="G45">
        <v>38.764256795879803</v>
      </c>
      <c r="H45">
        <v>2.5308354181187598</v>
      </c>
      <c r="I45">
        <v>55.063702134671303</v>
      </c>
      <c r="J45">
        <v>4.6874626168358002</v>
      </c>
      <c r="K45">
        <v>534.68485368589404</v>
      </c>
      <c r="L45">
        <v>490.799231210355</v>
      </c>
      <c r="M45">
        <v>71.552114066935601</v>
      </c>
      <c r="N45">
        <v>0.98112399061550304</v>
      </c>
      <c r="O45">
        <v>54.583732057416199</v>
      </c>
      <c r="P45">
        <v>83.591004919184797</v>
      </c>
      <c r="Q45">
        <v>4.2070198851010002E-2</v>
      </c>
    </row>
    <row r="46" spans="1:17" x14ac:dyDescent="0.3">
      <c r="A46" t="s">
        <v>136</v>
      </c>
      <c r="B46" t="s">
        <v>137</v>
      </c>
      <c r="C46" t="s">
        <v>3176</v>
      </c>
      <c r="D46" t="s">
        <v>124</v>
      </c>
      <c r="E46">
        <v>210409.92412355501</v>
      </c>
      <c r="F46">
        <v>168.55</v>
      </c>
      <c r="G46">
        <v>-1.3139954435337899</v>
      </c>
      <c r="H46">
        <v>6.2940579006791904</v>
      </c>
      <c r="I46">
        <v>-12.294433508286801</v>
      </c>
      <c r="J46">
        <v>8.8194387772348808</v>
      </c>
      <c r="K46">
        <v>157.34257186929401</v>
      </c>
      <c r="L46">
        <v>153.082902695</v>
      </c>
      <c r="M46">
        <v>85.336928473574503</v>
      </c>
      <c r="N46">
        <v>1.30527306708214</v>
      </c>
      <c r="O46">
        <v>9.5223969148620498</v>
      </c>
      <c r="P46">
        <v>47.0767888307155</v>
      </c>
      <c r="Q46">
        <v>2.3991074823799998E-3</v>
      </c>
    </row>
    <row r="47" spans="1:17" x14ac:dyDescent="0.3">
      <c r="A47" t="s">
        <v>138</v>
      </c>
      <c r="B47" t="s">
        <v>139</v>
      </c>
      <c r="C47" t="s">
        <v>3181</v>
      </c>
      <c r="D47" t="s">
        <v>140</v>
      </c>
      <c r="E47">
        <v>208401.79441479</v>
      </c>
      <c r="F47">
        <v>285.10000000000002</v>
      </c>
      <c r="G47">
        <v>73.382035447270795</v>
      </c>
      <c r="H47">
        <v>-3.47358813815329</v>
      </c>
      <c r="I47">
        <v>19.4502054703248</v>
      </c>
      <c r="J47">
        <v>5.44774053235541</v>
      </c>
      <c r="K47">
        <v>292.94333208134799</v>
      </c>
      <c r="L47">
        <v>251.817644041101</v>
      </c>
      <c r="M47">
        <v>44.770843092457298</v>
      </c>
      <c r="N47">
        <v>1.3142064840229599</v>
      </c>
      <c r="O47">
        <v>19.4317783233952</v>
      </c>
      <c r="P47">
        <v>124.488188976377</v>
      </c>
      <c r="Q47">
        <v>0.20458510592203</v>
      </c>
    </row>
    <row r="48" spans="1:17" x14ac:dyDescent="0.3">
      <c r="A48" t="s">
        <v>141</v>
      </c>
      <c r="B48" t="s">
        <v>142</v>
      </c>
      <c r="C48" t="s">
        <v>3169</v>
      </c>
      <c r="D48" t="s">
        <v>143</v>
      </c>
      <c r="E48">
        <v>207423.32723200001</v>
      </c>
      <c r="F48">
        <v>158.72</v>
      </c>
      <c r="G48">
        <v>75.775083375004002</v>
      </c>
      <c r="H48">
        <v>-15.3933285386117</v>
      </c>
      <c r="I48">
        <v>-5.9910114125643101</v>
      </c>
      <c r="J48">
        <v>-3.1081496718222899</v>
      </c>
      <c r="K48">
        <v>171.50983259988001</v>
      </c>
      <c r="L48">
        <v>152.15526372409499</v>
      </c>
      <c r="M48">
        <v>38.970570687975297</v>
      </c>
      <c r="N48">
        <v>0.40768872858984001</v>
      </c>
      <c r="O48">
        <v>44.279233870967701</v>
      </c>
      <c r="P48">
        <v>141.399239543726</v>
      </c>
      <c r="Q48">
        <v>0.16289430342207201</v>
      </c>
    </row>
    <row r="49" spans="1:17" x14ac:dyDescent="0.3">
      <c r="A49" t="s">
        <v>144</v>
      </c>
      <c r="B49" t="s">
        <v>145</v>
      </c>
      <c r="C49" t="s">
        <v>3176</v>
      </c>
      <c r="D49" t="s">
        <v>146</v>
      </c>
      <c r="E49">
        <v>200128.50980433999</v>
      </c>
      <c r="F49">
        <v>512.65</v>
      </c>
      <c r="G49">
        <v>90.735664293735894</v>
      </c>
      <c r="H49">
        <v>7.9494591228828</v>
      </c>
      <c r="I49">
        <v>62.708772397188199</v>
      </c>
      <c r="J49">
        <v>13.7642730610822</v>
      </c>
      <c r="K49">
        <v>455.52851630532803</v>
      </c>
      <c r="L49">
        <v>389.86840418952499</v>
      </c>
      <c r="M49">
        <v>84.501303708278101</v>
      </c>
      <c r="N49">
        <v>1.2674849823131999</v>
      </c>
      <c r="O49">
        <v>2.14571344972203</v>
      </c>
      <c r="P49">
        <v>142.732007575757</v>
      </c>
      <c r="Q49">
        <v>5.1437385302483998E-2</v>
      </c>
    </row>
    <row r="50" spans="1:17" x14ac:dyDescent="0.3">
      <c r="A50" t="s">
        <v>147</v>
      </c>
      <c r="B50" t="s">
        <v>148</v>
      </c>
      <c r="C50" t="s">
        <v>3171</v>
      </c>
      <c r="D50" t="s">
        <v>149</v>
      </c>
      <c r="E50">
        <v>196967.31106514999</v>
      </c>
      <c r="F50">
        <v>606.29999999999995</v>
      </c>
      <c r="G50">
        <v>31.851161126271201</v>
      </c>
      <c r="H50">
        <v>-2.8550239399916602</v>
      </c>
      <c r="I50">
        <v>-7.1194442846225501</v>
      </c>
      <c r="J50">
        <v>-6.8167080434519702</v>
      </c>
      <c r="K50">
        <v>622.99186500814596</v>
      </c>
      <c r="L50">
        <v>565.94211291146803</v>
      </c>
      <c r="M50">
        <v>31.371391815871299</v>
      </c>
      <c r="N50">
        <v>1.01820688699982</v>
      </c>
      <c r="O50">
        <v>12.340425531914899</v>
      </c>
      <c r="P50">
        <v>83.028436877377203</v>
      </c>
      <c r="Q50">
        <v>0.20110636715347299</v>
      </c>
    </row>
    <row r="51" spans="1:17" x14ac:dyDescent="0.3">
      <c r="A51" t="s">
        <v>150</v>
      </c>
      <c r="B51" t="s">
        <v>151</v>
      </c>
      <c r="C51" t="s">
        <v>3177</v>
      </c>
      <c r="D51" t="s">
        <v>80</v>
      </c>
      <c r="E51">
        <v>187645.01534266499</v>
      </c>
      <c r="F51">
        <v>2795.55</v>
      </c>
      <c r="G51">
        <v>14.6390086785993</v>
      </c>
      <c r="H51">
        <v>1.4042223651461601</v>
      </c>
      <c r="I51">
        <v>6.3363627109929999</v>
      </c>
      <c r="J51">
        <v>3.4499369956545798</v>
      </c>
      <c r="K51">
        <v>2689.7672157895099</v>
      </c>
      <c r="L51">
        <v>2433.8934285364699</v>
      </c>
      <c r="M51">
        <v>65.334731473817996</v>
      </c>
      <c r="N51">
        <v>1.05622539169967</v>
      </c>
      <c r="O51">
        <v>2.9403874014058</v>
      </c>
      <c r="P51">
        <v>53.533311283798497</v>
      </c>
      <c r="Q51">
        <v>6.9125713345267001E-2</v>
      </c>
    </row>
    <row r="52" spans="1:17" x14ac:dyDescent="0.3">
      <c r="A52" t="s">
        <v>152</v>
      </c>
      <c r="B52" t="s">
        <v>153</v>
      </c>
      <c r="C52" t="s">
        <v>3180</v>
      </c>
      <c r="D52" t="s">
        <v>154</v>
      </c>
      <c r="E52">
        <v>184920.62250270499</v>
      </c>
      <c r="F52">
        <v>4787.45</v>
      </c>
      <c r="G52">
        <v>66.417768394414296</v>
      </c>
      <c r="H52">
        <v>1.1017147795409199</v>
      </c>
      <c r="I52">
        <v>19.293374701482801</v>
      </c>
      <c r="J52">
        <v>0.80353792153534398</v>
      </c>
      <c r="K52">
        <v>4658.8131999717498</v>
      </c>
      <c r="L52">
        <v>3948.3952832797199</v>
      </c>
      <c r="M52">
        <v>42.249606627707998</v>
      </c>
      <c r="N52">
        <v>0.791807945050928</v>
      </c>
      <c r="O52">
        <v>5.1708111834065997</v>
      </c>
      <c r="P52">
        <v>102.253860290234</v>
      </c>
      <c r="Q52">
        <v>0.11624742966724801</v>
      </c>
    </row>
    <row r="53" spans="1:17" x14ac:dyDescent="0.3">
      <c r="A53" t="s">
        <v>155</v>
      </c>
      <c r="B53" t="s">
        <v>156</v>
      </c>
      <c r="C53" t="s">
        <v>3168</v>
      </c>
      <c r="D53" t="s">
        <v>21</v>
      </c>
      <c r="E53">
        <v>184884.43262068499</v>
      </c>
      <c r="F53">
        <v>6244.35</v>
      </c>
      <c r="G53">
        <v>-11.6412448110701</v>
      </c>
      <c r="H53">
        <v>-2.4694256690477898</v>
      </c>
      <c r="I53">
        <v>12.2855826853633</v>
      </c>
      <c r="J53">
        <v>-3.6292019747976401</v>
      </c>
      <c r="K53">
        <v>5953.3684936325299</v>
      </c>
      <c r="L53">
        <v>5475.5119374662399</v>
      </c>
      <c r="M53">
        <v>50.563649677846399</v>
      </c>
      <c r="N53">
        <v>1.5635788024298001</v>
      </c>
      <c r="O53">
        <v>5.2943861250570299</v>
      </c>
      <c r="P53">
        <v>38.346755879518298</v>
      </c>
      <c r="Q53">
        <v>-3.8243396061451003E-2</v>
      </c>
    </row>
    <row r="54" spans="1:17" x14ac:dyDescent="0.3">
      <c r="A54" t="s">
        <v>157</v>
      </c>
      <c r="B54" t="s">
        <v>158</v>
      </c>
      <c r="C54" t="s">
        <v>3169</v>
      </c>
      <c r="D54" t="s">
        <v>43</v>
      </c>
      <c r="E54">
        <v>184754.7771176</v>
      </c>
      <c r="F54">
        <v>1844</v>
      </c>
      <c r="G54">
        <v>11.2435820377033</v>
      </c>
      <c r="H54">
        <v>5.6317832096217199E-2</v>
      </c>
      <c r="I54">
        <v>8.1582712861209306</v>
      </c>
      <c r="J54">
        <v>0.57397398306057701</v>
      </c>
      <c r="K54">
        <v>1784.8516261900199</v>
      </c>
      <c r="L54">
        <v>1577.97547275797</v>
      </c>
      <c r="M54">
        <v>43.918391374007598</v>
      </c>
      <c r="N54">
        <v>0.92767336580085402</v>
      </c>
      <c r="O54">
        <v>4.9891540130151801</v>
      </c>
      <c r="P54">
        <v>45.845691462015999</v>
      </c>
      <c r="Q54">
        <v>3.5740279699266998E-2</v>
      </c>
    </row>
    <row r="55" spans="1:17" x14ac:dyDescent="0.3">
      <c r="A55" t="s">
        <v>159</v>
      </c>
      <c r="B55" t="s">
        <v>160</v>
      </c>
      <c r="C55" t="s">
        <v>3183</v>
      </c>
      <c r="D55" t="s">
        <v>161</v>
      </c>
      <c r="E55">
        <v>170863.62086970001</v>
      </c>
      <c r="F55">
        <v>3359.4</v>
      </c>
      <c r="G55">
        <v>7.0779289555343796</v>
      </c>
      <c r="H55">
        <v>6.89626310517236</v>
      </c>
      <c r="I55">
        <v>-5.5159553071216498</v>
      </c>
      <c r="J55">
        <v>2.4509483688775</v>
      </c>
      <c r="K55">
        <v>3193.4751776693702</v>
      </c>
      <c r="L55">
        <v>2980.4793306125198</v>
      </c>
      <c r="M55">
        <v>69.355139256088293</v>
      </c>
      <c r="N55">
        <v>0.99375112013728495</v>
      </c>
      <c r="O55">
        <v>1.65505745073524</v>
      </c>
      <c r="P55">
        <v>46.535517218817397</v>
      </c>
      <c r="Q55">
        <v>3.6811108060310002E-3</v>
      </c>
    </row>
    <row r="56" spans="1:17" x14ac:dyDescent="0.3">
      <c r="A56" t="s">
        <v>162</v>
      </c>
      <c r="B56" t="s">
        <v>163</v>
      </c>
      <c r="C56" t="s">
        <v>3181</v>
      </c>
      <c r="D56" t="s">
        <v>164</v>
      </c>
      <c r="E56">
        <v>170692.19606250001</v>
      </c>
      <c r="F56">
        <v>8055</v>
      </c>
      <c r="G56">
        <v>65.418729689807193</v>
      </c>
      <c r="H56">
        <v>0.45179543881605</v>
      </c>
      <c r="I56">
        <v>8.2302165546956694</v>
      </c>
      <c r="J56">
        <v>5.4419774606862203</v>
      </c>
      <c r="K56">
        <v>7846.6018951864098</v>
      </c>
      <c r="L56">
        <v>6898.7123824457803</v>
      </c>
      <c r="M56">
        <v>58.950017030118097</v>
      </c>
      <c r="N56">
        <v>0.99571323990108196</v>
      </c>
      <c r="O56">
        <v>13.5934202358783</v>
      </c>
      <c r="P56">
        <v>109.22077922077899</v>
      </c>
      <c r="Q56">
        <v>0.181544530682303</v>
      </c>
    </row>
    <row r="57" spans="1:17" x14ac:dyDescent="0.3">
      <c r="A57" t="s">
        <v>165</v>
      </c>
      <c r="B57" t="s">
        <v>166</v>
      </c>
      <c r="C57" t="s">
        <v>3176</v>
      </c>
      <c r="D57" t="s">
        <v>167</v>
      </c>
      <c r="E57">
        <v>169189.57177486</v>
      </c>
      <c r="F57">
        <v>756.2</v>
      </c>
      <c r="G57">
        <v>26.1268960230252</v>
      </c>
      <c r="H57">
        <v>4.5566161954041497</v>
      </c>
      <c r="I57">
        <v>17.389045837675202</v>
      </c>
      <c r="J57">
        <v>7.9205475309536002</v>
      </c>
      <c r="K57">
        <v>683.07632819538605</v>
      </c>
      <c r="L57">
        <v>623.63919306733305</v>
      </c>
      <c r="M57">
        <v>86.645773634633699</v>
      </c>
      <c r="N57">
        <v>1.2109127089068401</v>
      </c>
      <c r="O57">
        <v>1.0909812218989601</v>
      </c>
      <c r="P57">
        <v>68.512534818941504</v>
      </c>
      <c r="Q57">
        <v>3.8313219272946002E-2</v>
      </c>
    </row>
    <row r="58" spans="1:17" x14ac:dyDescent="0.3">
      <c r="A58" t="s">
        <v>168</v>
      </c>
      <c r="B58" t="s">
        <v>169</v>
      </c>
      <c r="C58" t="s">
        <v>3169</v>
      </c>
      <c r="D58" t="s">
        <v>143</v>
      </c>
      <c r="E58">
        <v>161061.46639680001</v>
      </c>
      <c r="F58">
        <v>488.05</v>
      </c>
      <c r="G58">
        <v>63.049789361706203</v>
      </c>
      <c r="H58">
        <v>-13.2642428224633</v>
      </c>
      <c r="I58">
        <v>6.0432862469433601</v>
      </c>
      <c r="J58">
        <v>2.41354209831142</v>
      </c>
      <c r="K58">
        <v>507.15447601959198</v>
      </c>
      <c r="L58">
        <v>446.285495695051</v>
      </c>
      <c r="M58">
        <v>43.271062663293201</v>
      </c>
      <c r="N58">
        <v>0.88370112272656198</v>
      </c>
      <c r="O58">
        <v>18.8402827579141</v>
      </c>
      <c r="P58">
        <v>116.43015521064299</v>
      </c>
      <c r="Q58">
        <v>0.17952214613998399</v>
      </c>
    </row>
    <row r="59" spans="1:17" x14ac:dyDescent="0.3">
      <c r="A59" t="s">
        <v>170</v>
      </c>
      <c r="B59" t="s">
        <v>171</v>
      </c>
      <c r="C59" t="s">
        <v>3167</v>
      </c>
      <c r="D59" t="s">
        <v>18</v>
      </c>
      <c r="E59">
        <v>160503.01052856</v>
      </c>
      <c r="F59">
        <v>369.95</v>
      </c>
      <c r="G59">
        <v>85.325811343854397</v>
      </c>
      <c r="H59">
        <v>-0.12282982494191</v>
      </c>
      <c r="I59">
        <v>7.5686937932406897</v>
      </c>
      <c r="J59">
        <v>10.777976705205299</v>
      </c>
      <c r="K59">
        <v>339.45029350557297</v>
      </c>
      <c r="L59">
        <v>299.80500232885697</v>
      </c>
      <c r="M59">
        <v>78.720162712366701</v>
      </c>
      <c r="N59">
        <v>0.85176896382311096</v>
      </c>
      <c r="O59">
        <v>1.6353561292066401</v>
      </c>
      <c r="P59">
        <v>123.231256599788</v>
      </c>
      <c r="Q59">
        <v>4.1387208200865E-2</v>
      </c>
    </row>
    <row r="60" spans="1:17" x14ac:dyDescent="0.3">
      <c r="A60" t="s">
        <v>172</v>
      </c>
      <c r="B60" t="s">
        <v>173</v>
      </c>
      <c r="C60" t="s">
        <v>3167</v>
      </c>
      <c r="D60" t="s">
        <v>174</v>
      </c>
      <c r="E60">
        <v>157992.58874164699</v>
      </c>
      <c r="F60">
        <v>240.29</v>
      </c>
      <c r="G60">
        <v>62.351075120982301</v>
      </c>
      <c r="H60">
        <v>-1.09128230153489</v>
      </c>
      <c r="I60">
        <v>16.169789790876901</v>
      </c>
      <c r="J60">
        <v>11.961780210056499</v>
      </c>
      <c r="K60">
        <v>225.211761961148</v>
      </c>
      <c r="L60">
        <v>198.826629911916</v>
      </c>
      <c r="M60">
        <v>77.524978582045307</v>
      </c>
      <c r="N60">
        <v>1.0877487499670799</v>
      </c>
      <c r="O60">
        <v>2.5011444504556999</v>
      </c>
      <c r="P60">
        <v>106.87903572965899</v>
      </c>
      <c r="Q60">
        <v>9.4353256536047994E-2</v>
      </c>
    </row>
    <row r="61" spans="1:17" x14ac:dyDescent="0.3">
      <c r="A61" t="s">
        <v>175</v>
      </c>
      <c r="B61" t="s">
        <v>176</v>
      </c>
      <c r="C61" t="s">
        <v>3177</v>
      </c>
      <c r="D61" t="s">
        <v>80</v>
      </c>
      <c r="E61">
        <v>155804.87560088999</v>
      </c>
      <c r="F61">
        <v>632.54999999999995</v>
      </c>
      <c r="G61">
        <v>14.924670827868299</v>
      </c>
      <c r="H61">
        <v>0.95380747665582699</v>
      </c>
      <c r="I61">
        <v>-13.826314524354901</v>
      </c>
      <c r="J61">
        <v>2.5465494085021501</v>
      </c>
      <c r="K61">
        <v>632.39331582090495</v>
      </c>
      <c r="L61">
        <v>600.10666422656698</v>
      </c>
      <c r="M61">
        <v>61.557863472562701</v>
      </c>
      <c r="N61">
        <v>0.65884636837716004</v>
      </c>
      <c r="O61">
        <v>11.7619160540668</v>
      </c>
      <c r="P61">
        <v>56.552406880336498</v>
      </c>
      <c r="Q61">
        <v>3.7696234266255998E-2</v>
      </c>
    </row>
    <row r="62" spans="1:17" x14ac:dyDescent="0.3">
      <c r="A62" t="s">
        <v>177</v>
      </c>
      <c r="B62" t="s">
        <v>178</v>
      </c>
      <c r="C62" t="s">
        <v>3169</v>
      </c>
      <c r="D62" t="s">
        <v>43</v>
      </c>
      <c r="E62">
        <v>154490.72258140001</v>
      </c>
      <c r="F62">
        <v>718</v>
      </c>
      <c r="G62">
        <v>-18.10153256077</v>
      </c>
      <c r="H62">
        <v>-3.01239655950656</v>
      </c>
      <c r="I62">
        <v>-2.4888713173861001</v>
      </c>
      <c r="J62">
        <v>2.2146506537110899</v>
      </c>
      <c r="K62">
        <v>700.858182555447</v>
      </c>
      <c r="L62">
        <v>645.86490197988201</v>
      </c>
      <c r="M62">
        <v>48.998861106647198</v>
      </c>
      <c r="N62">
        <v>0.67737843394720298</v>
      </c>
      <c r="O62">
        <v>6.0167130919220204</v>
      </c>
      <c r="P62">
        <v>40.398904966757897</v>
      </c>
      <c r="Q62">
        <v>-5.3524665454594E-2</v>
      </c>
    </row>
    <row r="63" spans="1:17" x14ac:dyDescent="0.3">
      <c r="A63" t="s">
        <v>179</v>
      </c>
      <c r="B63" t="s">
        <v>180</v>
      </c>
      <c r="C63" t="s">
        <v>3168</v>
      </c>
      <c r="D63" t="s">
        <v>21</v>
      </c>
      <c r="E63">
        <v>154305.29071055999</v>
      </c>
      <c r="F63">
        <v>1577.2</v>
      </c>
      <c r="G63">
        <v>-1.74856495307171</v>
      </c>
      <c r="H63">
        <v>-4.5584816853980596</v>
      </c>
      <c r="I63">
        <v>11.1242653377133</v>
      </c>
      <c r="J63">
        <v>-0.44451485953141201</v>
      </c>
      <c r="K63">
        <v>1573.0905446412301</v>
      </c>
      <c r="L63">
        <v>1408.60945115859</v>
      </c>
      <c r="M63">
        <v>36.452779643413201</v>
      </c>
      <c r="N63">
        <v>1.1628104578990499</v>
      </c>
      <c r="O63">
        <v>6.0106517879786798</v>
      </c>
      <c r="P63">
        <v>43.623366571051299</v>
      </c>
      <c r="Q63">
        <v>-2.0221319181197999E-2</v>
      </c>
    </row>
    <row r="64" spans="1:17" x14ac:dyDescent="0.3">
      <c r="A64" t="s">
        <v>181</v>
      </c>
      <c r="B64" t="s">
        <v>182</v>
      </c>
      <c r="C64" t="s">
        <v>3174</v>
      </c>
      <c r="D64" t="s">
        <v>89</v>
      </c>
      <c r="E64">
        <v>154207.08653822</v>
      </c>
      <c r="F64">
        <v>482.6</v>
      </c>
      <c r="G64">
        <v>52.505168638205099</v>
      </c>
      <c r="H64">
        <v>10.0019940793345</v>
      </c>
      <c r="I64">
        <v>2.9852362294078199</v>
      </c>
      <c r="J64">
        <v>9.53410076944715</v>
      </c>
      <c r="K64">
        <v>440.91107824003899</v>
      </c>
      <c r="L64">
        <v>399.83494216338102</v>
      </c>
      <c r="M64">
        <v>80.660451878634802</v>
      </c>
      <c r="N64">
        <v>1.2776733562867</v>
      </c>
      <c r="O64">
        <v>2.53833402403647</v>
      </c>
      <c r="P64">
        <v>109.09878682842201</v>
      </c>
      <c r="Q64">
        <v>0.126711435569137</v>
      </c>
    </row>
    <row r="65" spans="1:17" x14ac:dyDescent="0.3">
      <c r="A65" t="s">
        <v>183</v>
      </c>
      <c r="B65" t="s">
        <v>184</v>
      </c>
      <c r="C65" t="s">
        <v>3171</v>
      </c>
      <c r="D65" t="s">
        <v>114</v>
      </c>
      <c r="E65">
        <v>152665.93902923999</v>
      </c>
      <c r="F65">
        <v>6338.15</v>
      </c>
      <c r="G65">
        <v>9.5591517281898195</v>
      </c>
      <c r="H65">
        <v>4.61481006061143</v>
      </c>
      <c r="I65">
        <v>13.8725633690009</v>
      </c>
      <c r="J65">
        <v>1.0500450581779801</v>
      </c>
      <c r="K65">
        <v>5921.9863599799901</v>
      </c>
      <c r="L65">
        <v>5397.4796395370804</v>
      </c>
      <c r="M65">
        <v>83.252408957193893</v>
      </c>
      <c r="N65">
        <v>1.2354480558973</v>
      </c>
      <c r="O65">
        <v>0.39049249386651202</v>
      </c>
      <c r="P65">
        <v>45.781677668652399</v>
      </c>
      <c r="Q65">
        <v>3.8950222643745001E-2</v>
      </c>
    </row>
    <row r="66" spans="1:17" x14ac:dyDescent="0.3">
      <c r="A66" t="s">
        <v>185</v>
      </c>
      <c r="B66" t="s">
        <v>186</v>
      </c>
      <c r="C66" t="s">
        <v>3175</v>
      </c>
      <c r="D66" t="s">
        <v>187</v>
      </c>
      <c r="E66">
        <v>148740.241421313</v>
      </c>
      <c r="F66">
        <v>211.39</v>
      </c>
      <c r="G66">
        <v>89.341663009468704</v>
      </c>
      <c r="H66">
        <v>7.1316675383129597</v>
      </c>
      <c r="I66">
        <v>60.334139239360098</v>
      </c>
      <c r="J66">
        <v>6.0440662332841999</v>
      </c>
      <c r="K66">
        <v>193.87735552816201</v>
      </c>
      <c r="L66">
        <v>156.72594093627799</v>
      </c>
      <c r="M66">
        <v>67.360793248008306</v>
      </c>
      <c r="N66">
        <v>1.6026544726587</v>
      </c>
      <c r="O66">
        <v>2.6491319362316101</v>
      </c>
      <c r="P66">
        <v>143.536866359447</v>
      </c>
      <c r="Q66">
        <v>4.5236263163427E-2</v>
      </c>
    </row>
    <row r="67" spans="1:17" x14ac:dyDescent="0.3">
      <c r="A67" t="s">
        <v>188</v>
      </c>
      <c r="B67" t="s">
        <v>189</v>
      </c>
      <c r="C67" t="s">
        <v>3169</v>
      </c>
      <c r="D67" t="s">
        <v>143</v>
      </c>
      <c r="E67">
        <v>146012.2708</v>
      </c>
      <c r="F67">
        <v>554.5</v>
      </c>
      <c r="G67">
        <v>60.549625829598398</v>
      </c>
      <c r="H67">
        <v>-13.074480286816099</v>
      </c>
      <c r="I67">
        <v>4.7952512292085796</v>
      </c>
      <c r="J67">
        <v>3.6998361147380998</v>
      </c>
      <c r="K67">
        <v>573.662894822613</v>
      </c>
      <c r="L67">
        <v>500.08462231745398</v>
      </c>
      <c r="M67">
        <v>47.309579832608101</v>
      </c>
      <c r="N67">
        <v>0.94008036826605801</v>
      </c>
      <c r="O67">
        <v>17.944093778178502</v>
      </c>
      <c r="P67">
        <v>113.721333590287</v>
      </c>
      <c r="Q67">
        <v>0.183387592675571</v>
      </c>
    </row>
    <row r="68" spans="1:17" x14ac:dyDescent="0.3">
      <c r="A68" t="s">
        <v>190</v>
      </c>
      <c r="B68" t="s">
        <v>191</v>
      </c>
      <c r="C68" t="s">
        <v>3173</v>
      </c>
      <c r="D68" t="s">
        <v>192</v>
      </c>
      <c r="E68">
        <v>144503.83949429999</v>
      </c>
      <c r="F68">
        <v>5443.35</v>
      </c>
      <c r="G68">
        <v>14.7205978563158</v>
      </c>
      <c r="H68">
        <v>6.1058353170967603</v>
      </c>
      <c r="I68">
        <v>36.958124692410799</v>
      </c>
      <c r="J68">
        <v>-0.18001992753152499</v>
      </c>
      <c r="K68">
        <v>5080.7228456521598</v>
      </c>
      <c r="L68">
        <v>4394.6382060026399</v>
      </c>
      <c r="M68">
        <v>63.2133504295469</v>
      </c>
      <c r="N68">
        <v>1.62876127635622</v>
      </c>
      <c r="O68">
        <v>2.56459716902275</v>
      </c>
      <c r="P68">
        <v>65.185263860649997</v>
      </c>
      <c r="Q68">
        <v>-2.6778920192097998E-2</v>
      </c>
    </row>
    <row r="69" spans="1:17" x14ac:dyDescent="0.3">
      <c r="A69" t="s">
        <v>193</v>
      </c>
      <c r="B69" t="s">
        <v>194</v>
      </c>
      <c r="C69" t="s">
        <v>3171</v>
      </c>
      <c r="D69" t="s">
        <v>195</v>
      </c>
      <c r="E69">
        <v>142534.24353663999</v>
      </c>
      <c r="F69">
        <v>1393.4</v>
      </c>
      <c r="G69">
        <v>8.9052054138032997</v>
      </c>
      <c r="H69">
        <v>-8.0622764323168497</v>
      </c>
      <c r="I69">
        <v>-2.1675470203407001</v>
      </c>
      <c r="J69">
        <v>-4.5391035071108501</v>
      </c>
      <c r="K69">
        <v>1438.0986959815</v>
      </c>
      <c r="L69">
        <v>1312.5155714062701</v>
      </c>
      <c r="M69">
        <v>27.303270297926399</v>
      </c>
      <c r="N69">
        <v>1.3024841543249399</v>
      </c>
      <c r="O69">
        <v>10.6537964690684</v>
      </c>
      <c r="P69">
        <v>45.176078349656201</v>
      </c>
      <c r="Q69">
        <v>5.8875963875910002E-3</v>
      </c>
    </row>
    <row r="70" spans="1:17" x14ac:dyDescent="0.3">
      <c r="A70" t="s">
        <v>196</v>
      </c>
      <c r="B70" t="s">
        <v>197</v>
      </c>
      <c r="C70" t="s">
        <v>3175</v>
      </c>
      <c r="D70" t="s">
        <v>198</v>
      </c>
      <c r="E70">
        <v>137749.76436375</v>
      </c>
      <c r="F70">
        <v>5026.25</v>
      </c>
      <c r="G70">
        <v>18.543454521406201</v>
      </c>
      <c r="H70">
        <v>1.0463914057052699</v>
      </c>
      <c r="I70">
        <v>11.7505741674292</v>
      </c>
      <c r="J70">
        <v>1.95016193729066</v>
      </c>
      <c r="K70">
        <v>4852.2683787741898</v>
      </c>
      <c r="L70">
        <v>4459.2997473005298</v>
      </c>
      <c r="M70">
        <v>66.397005074901699</v>
      </c>
      <c r="N70">
        <v>1.1163646438369501</v>
      </c>
      <c r="O70">
        <v>1.56677443422035</v>
      </c>
      <c r="P70">
        <v>53.473282442748001</v>
      </c>
      <c r="Q70">
        <v>6.2562469324935005E-2</v>
      </c>
    </row>
    <row r="71" spans="1:17" x14ac:dyDescent="0.3">
      <c r="A71" t="s">
        <v>199</v>
      </c>
      <c r="B71" t="s">
        <v>200</v>
      </c>
      <c r="C71" t="s">
        <v>3169</v>
      </c>
      <c r="D71" t="s">
        <v>51</v>
      </c>
      <c r="E71">
        <v>135140.22020400001</v>
      </c>
      <c r="F71">
        <v>1608</v>
      </c>
      <c r="G71">
        <v>-3.1810633072281602</v>
      </c>
      <c r="H71">
        <v>8.07078248206947</v>
      </c>
      <c r="I71">
        <v>20.0461422815054</v>
      </c>
      <c r="J71">
        <v>-5.5860277999334601E-2</v>
      </c>
      <c r="K71">
        <v>1491.59584903226</v>
      </c>
      <c r="L71">
        <v>1319.0567323360001</v>
      </c>
      <c r="M71">
        <v>58.726113521636599</v>
      </c>
      <c r="N71">
        <v>0.87286694284945998</v>
      </c>
      <c r="O71">
        <v>2.7363184079602001</v>
      </c>
      <c r="P71">
        <v>59.018987341772103</v>
      </c>
      <c r="Q71">
        <v>0.134927114230704</v>
      </c>
    </row>
    <row r="72" spans="1:17" x14ac:dyDescent="0.3">
      <c r="A72" t="s">
        <v>201</v>
      </c>
      <c r="B72" t="s">
        <v>202</v>
      </c>
      <c r="C72" t="s">
        <v>3175</v>
      </c>
      <c r="D72" t="s">
        <v>77</v>
      </c>
      <c r="E72">
        <v>134917.61406928999</v>
      </c>
      <c r="F72">
        <v>2839.85</v>
      </c>
      <c r="G72">
        <v>54.179928167577202</v>
      </c>
      <c r="H72">
        <v>3.8661051173534902</v>
      </c>
      <c r="I72">
        <v>17.1548332151267</v>
      </c>
      <c r="J72">
        <v>4.6981426859753004</v>
      </c>
      <c r="K72">
        <v>2698.2022200480901</v>
      </c>
      <c r="L72">
        <v>2291.12851097165</v>
      </c>
      <c r="M72">
        <v>50.128063103910797</v>
      </c>
      <c r="N72">
        <v>0.918467190912436</v>
      </c>
      <c r="O72">
        <v>4.1604310086800398</v>
      </c>
      <c r="P72">
        <v>90.6643391856054</v>
      </c>
      <c r="Q72">
        <v>0.27287117953670498</v>
      </c>
    </row>
    <row r="73" spans="1:17" x14ac:dyDescent="0.3">
      <c r="A73" t="s">
        <v>203</v>
      </c>
      <c r="B73" t="s">
        <v>204</v>
      </c>
      <c r="C73" t="s">
        <v>3169</v>
      </c>
      <c r="D73" t="s">
        <v>51</v>
      </c>
      <c r="E73">
        <v>134489.47978647999</v>
      </c>
      <c r="F73">
        <v>3576.95</v>
      </c>
      <c r="G73">
        <v>54.679277786453902</v>
      </c>
      <c r="H73">
        <v>10.784114143559901</v>
      </c>
      <c r="I73">
        <v>31.489385750427299</v>
      </c>
      <c r="J73">
        <v>2.2162665667080801</v>
      </c>
      <c r="K73">
        <v>3220.7173706347298</v>
      </c>
      <c r="L73">
        <v>2675.7189705885198</v>
      </c>
      <c r="M73">
        <v>64.148146916171598</v>
      </c>
      <c r="N73">
        <v>0.86940833273042495</v>
      </c>
      <c r="O73">
        <v>2.1051454451418201</v>
      </c>
      <c r="P73">
        <v>103.1376891842</v>
      </c>
      <c r="Q73">
        <v>0.12875064791872801</v>
      </c>
    </row>
    <row r="74" spans="1:17" x14ac:dyDescent="0.3">
      <c r="A74" t="s">
        <v>205</v>
      </c>
      <c r="B74" t="s">
        <v>206</v>
      </c>
      <c r="C74" t="s">
        <v>3173</v>
      </c>
      <c r="D74" t="s">
        <v>54</v>
      </c>
      <c r="E74">
        <v>133578.48636720001</v>
      </c>
      <c r="F74">
        <v>1654.1</v>
      </c>
      <c r="G74">
        <v>8.4149448887286198</v>
      </c>
      <c r="H74">
        <v>0.77478040717449304</v>
      </c>
      <c r="I74">
        <v>-5.2316023458775902</v>
      </c>
      <c r="J74">
        <v>2.10728573936438</v>
      </c>
      <c r="K74">
        <v>1602.4313650542699</v>
      </c>
      <c r="L74">
        <v>1464.0561361652001</v>
      </c>
      <c r="M74">
        <v>53.816926794941203</v>
      </c>
      <c r="N74">
        <v>1.04088026641349</v>
      </c>
      <c r="O74">
        <v>1.7471736896197401</v>
      </c>
      <c r="P74">
        <v>46.1219081272084</v>
      </c>
      <c r="Q74">
        <v>5.8373324678366999E-2</v>
      </c>
    </row>
    <row r="75" spans="1:17" hidden="1" x14ac:dyDescent="0.3">
      <c r="A75" t="s">
        <v>207</v>
      </c>
      <c r="B75" t="s">
        <v>208</v>
      </c>
      <c r="C75" t="s">
        <v>3184</v>
      </c>
      <c r="D75" t="s">
        <v>51</v>
      </c>
      <c r="E75">
        <v>128303.428075606</v>
      </c>
      <c r="F75">
        <v>154.06</v>
      </c>
      <c r="G75">
        <v>-38.061485973836803</v>
      </c>
      <c r="H75">
        <v>2.4883647237995699</v>
      </c>
      <c r="I75">
        <v>-22.234574111375601</v>
      </c>
      <c r="J75">
        <v>-4.6542434704519202</v>
      </c>
      <c r="O75">
        <v>22.354926651953701</v>
      </c>
      <c r="P75">
        <v>5.5205479452054798</v>
      </c>
    </row>
    <row r="76" spans="1:17" x14ac:dyDescent="0.3">
      <c r="A76" t="s">
        <v>209</v>
      </c>
      <c r="B76" t="s">
        <v>210</v>
      </c>
      <c r="C76" t="s">
        <v>3169</v>
      </c>
      <c r="D76" t="s">
        <v>34</v>
      </c>
      <c r="E76">
        <v>128146.354795619</v>
      </c>
      <c r="F76">
        <v>247.8</v>
      </c>
      <c r="G76">
        <v>-17.6831912060997</v>
      </c>
      <c r="H76">
        <v>-2.9942923963277099</v>
      </c>
      <c r="I76">
        <v>-22.7083010717005</v>
      </c>
      <c r="J76">
        <v>5.9887410197078399</v>
      </c>
      <c r="K76">
        <v>247.07707626873699</v>
      </c>
      <c r="L76">
        <v>245.751522682787</v>
      </c>
      <c r="M76">
        <v>64.563100162705396</v>
      </c>
      <c r="N76">
        <v>0.798814694117289</v>
      </c>
      <c r="O76">
        <v>20.944309927360699</v>
      </c>
      <c r="P76">
        <v>31.9137609795049</v>
      </c>
      <c r="Q76">
        <v>0.13218979288926</v>
      </c>
    </row>
    <row r="77" spans="1:17" x14ac:dyDescent="0.3">
      <c r="A77" t="s">
        <v>211</v>
      </c>
      <c r="B77" t="s">
        <v>212</v>
      </c>
      <c r="C77" t="s">
        <v>3174</v>
      </c>
      <c r="D77" t="s">
        <v>57</v>
      </c>
      <c r="E77">
        <v>127875.47692284</v>
      </c>
      <c r="F77">
        <v>733.05</v>
      </c>
      <c r="G77">
        <v>34.192404946208597</v>
      </c>
      <c r="H77">
        <v>-0.48387086689597603</v>
      </c>
      <c r="I77">
        <v>25.7883415141631</v>
      </c>
      <c r="J77">
        <v>-5.22405280898003</v>
      </c>
      <c r="K77">
        <v>726.13464626852203</v>
      </c>
      <c r="L77">
        <v>613.23700363101204</v>
      </c>
      <c r="M77">
        <v>36.735810506052601</v>
      </c>
      <c r="N77">
        <v>1.2563895161980501</v>
      </c>
      <c r="O77">
        <v>9.8015142214037105</v>
      </c>
      <c r="P77">
        <v>110.949640287769</v>
      </c>
      <c r="Q77">
        <v>6.3190459740044003E-2</v>
      </c>
    </row>
    <row r="78" spans="1:17" x14ac:dyDescent="0.3">
      <c r="A78" t="s">
        <v>213</v>
      </c>
      <c r="B78" t="s">
        <v>214</v>
      </c>
      <c r="C78" t="s">
        <v>3178</v>
      </c>
      <c r="D78" t="s">
        <v>215</v>
      </c>
      <c r="E78">
        <v>126192.53960030001</v>
      </c>
      <c r="F78">
        <v>2012.9</v>
      </c>
      <c r="G78">
        <v>13.621782394795799</v>
      </c>
      <c r="H78">
        <v>4.8690764725775697</v>
      </c>
      <c r="I78">
        <v>17.3086676095411</v>
      </c>
      <c r="J78">
        <v>-0.80314056809210999</v>
      </c>
      <c r="K78">
        <v>1926.3607273554101</v>
      </c>
      <c r="L78">
        <v>1709.76140880191</v>
      </c>
      <c r="M78">
        <v>51.386435283363802</v>
      </c>
      <c r="N78">
        <v>0.93221310549593706</v>
      </c>
      <c r="O78">
        <v>4.6251676685379302</v>
      </c>
      <c r="P78">
        <v>63.2720931175731</v>
      </c>
      <c r="Q78">
        <v>2.2943576610468999E-2</v>
      </c>
    </row>
    <row r="79" spans="1:17" x14ac:dyDescent="0.3">
      <c r="A79" t="s">
        <v>216</v>
      </c>
      <c r="B79" t="s">
        <v>217</v>
      </c>
      <c r="C79" t="s">
        <v>3169</v>
      </c>
      <c r="D79" t="s">
        <v>34</v>
      </c>
      <c r="E79">
        <v>123215.844776228</v>
      </c>
      <c r="F79">
        <v>107.21</v>
      </c>
      <c r="G79">
        <v>-2.5730098666107302</v>
      </c>
      <c r="H79">
        <v>-8.0987727542838392</v>
      </c>
      <c r="I79">
        <v>-30.2459908262955</v>
      </c>
      <c r="J79">
        <v>0.742055626166093</v>
      </c>
      <c r="K79">
        <v>113.44463711341101</v>
      </c>
      <c r="L79">
        <v>110.94274440732001</v>
      </c>
      <c r="M79">
        <v>43.694880218579698</v>
      </c>
      <c r="N79">
        <v>1.1561369669872701</v>
      </c>
      <c r="O79">
        <v>33.289805055498498</v>
      </c>
      <c r="P79">
        <v>59.183370452858199</v>
      </c>
      <c r="Q79">
        <v>0.117335501747417</v>
      </c>
    </row>
    <row r="80" spans="1:17" x14ac:dyDescent="0.3">
      <c r="A80" t="s">
        <v>218</v>
      </c>
      <c r="B80" t="s">
        <v>219</v>
      </c>
      <c r="C80" t="s">
        <v>3182</v>
      </c>
      <c r="D80" t="s">
        <v>132</v>
      </c>
      <c r="E80">
        <v>122852.48151832</v>
      </c>
      <c r="F80">
        <v>1234.4000000000001</v>
      </c>
      <c r="G80">
        <v>25.149016206589799</v>
      </c>
      <c r="H80">
        <v>1.38878989386759</v>
      </c>
      <c r="I80">
        <v>-10.226091125463901</v>
      </c>
      <c r="J80">
        <v>-7.3213104996797904</v>
      </c>
      <c r="K80">
        <v>1298.35852558856</v>
      </c>
      <c r="L80">
        <v>1198.77641959317</v>
      </c>
      <c r="M80">
        <v>33.5343786846352</v>
      </c>
      <c r="N80">
        <v>1.37493677126783</v>
      </c>
      <c r="O80">
        <v>33.664128321451699</v>
      </c>
      <c r="P80">
        <v>75.915633461593202</v>
      </c>
      <c r="Q80">
        <v>7.8124130506020004E-2</v>
      </c>
    </row>
    <row r="81" spans="1:17" x14ac:dyDescent="0.3">
      <c r="A81" t="s">
        <v>220</v>
      </c>
      <c r="B81" t="s">
        <v>221</v>
      </c>
      <c r="C81" t="s">
        <v>3174</v>
      </c>
      <c r="D81" t="s">
        <v>222</v>
      </c>
      <c r="E81">
        <v>121287.50194952999</v>
      </c>
      <c r="F81">
        <v>1009.65</v>
      </c>
      <c r="G81">
        <v>-6.4358254690676997</v>
      </c>
      <c r="H81">
        <v>-2.45616755551531</v>
      </c>
      <c r="I81">
        <v>-24.808407771719999</v>
      </c>
      <c r="J81">
        <v>-1.27072776550605</v>
      </c>
      <c r="K81">
        <v>1033.6405319509499</v>
      </c>
      <c r="L81">
        <v>1050.1485242553699</v>
      </c>
      <c r="M81">
        <v>46.000300932666903</v>
      </c>
      <c r="N81">
        <v>0.76746914917494102</v>
      </c>
      <c r="O81">
        <v>33.511612935175499</v>
      </c>
      <c r="P81">
        <v>47.179300291545097</v>
      </c>
      <c r="Q81">
        <v>-2.9725609517038998E-2</v>
      </c>
    </row>
    <row r="82" spans="1:17" x14ac:dyDescent="0.3">
      <c r="A82" t="s">
        <v>223</v>
      </c>
      <c r="B82" t="s">
        <v>224</v>
      </c>
      <c r="C82" t="s">
        <v>3171</v>
      </c>
      <c r="D82" t="s">
        <v>225</v>
      </c>
      <c r="E82">
        <v>118426.657558165</v>
      </c>
      <c r="F82">
        <v>1196.95</v>
      </c>
      <c r="G82">
        <v>7.55582161990068</v>
      </c>
      <c r="H82">
        <v>-2.0990456480530302</v>
      </c>
      <c r="I82">
        <v>-4.1103256593608304</v>
      </c>
      <c r="J82">
        <v>-1.32788319849744</v>
      </c>
      <c r="K82">
        <v>1189.3412459245901</v>
      </c>
      <c r="L82">
        <v>1108.43733548266</v>
      </c>
      <c r="M82">
        <v>44.221687133026002</v>
      </c>
      <c r="N82">
        <v>1.25770782198243</v>
      </c>
      <c r="O82">
        <v>4.7178577904795498</v>
      </c>
      <c r="P82">
        <v>41.734233074688298</v>
      </c>
      <c r="Q82">
        <v>2.2514245211323999E-2</v>
      </c>
    </row>
    <row r="83" spans="1:17" x14ac:dyDescent="0.3">
      <c r="A83" t="s">
        <v>226</v>
      </c>
      <c r="B83" t="s">
        <v>227</v>
      </c>
      <c r="C83" t="s">
        <v>3169</v>
      </c>
      <c r="D83" t="s">
        <v>228</v>
      </c>
      <c r="E83">
        <v>116799.1999397</v>
      </c>
      <c r="F83">
        <v>10494.7</v>
      </c>
      <c r="G83">
        <v>18.188519804443501</v>
      </c>
      <c r="H83">
        <v>1.8560802948944499</v>
      </c>
      <c r="I83">
        <v>9.2204400416682901</v>
      </c>
      <c r="J83">
        <v>-5.6489694278178204</v>
      </c>
      <c r="K83">
        <v>10127.476588129501</v>
      </c>
      <c r="L83">
        <v>8929.0510430462891</v>
      </c>
      <c r="M83">
        <v>42.901683089314801</v>
      </c>
      <c r="N83">
        <v>1.0221708261970199</v>
      </c>
      <c r="O83">
        <v>8.1498280084232899</v>
      </c>
      <c r="P83">
        <v>58.341254394302801</v>
      </c>
      <c r="Q83">
        <v>9.2283076296852007E-2</v>
      </c>
    </row>
    <row r="84" spans="1:17" x14ac:dyDescent="0.3">
      <c r="A84" t="s">
        <v>229</v>
      </c>
      <c r="B84" t="s">
        <v>230</v>
      </c>
      <c r="C84" t="s">
        <v>3181</v>
      </c>
      <c r="D84" t="s">
        <v>164</v>
      </c>
      <c r="E84">
        <v>116019.88877506999</v>
      </c>
      <c r="F84">
        <v>759.05</v>
      </c>
      <c r="G84">
        <v>39.391366848296897</v>
      </c>
      <c r="H84">
        <v>5.0557828817066603</v>
      </c>
      <c r="I84">
        <v>31.999034704051301</v>
      </c>
      <c r="J84">
        <v>2.1625705268706801</v>
      </c>
      <c r="K84">
        <v>718.31190670627996</v>
      </c>
      <c r="L84">
        <v>609.91534516561001</v>
      </c>
      <c r="M84">
        <v>59.154430181403598</v>
      </c>
      <c r="N84">
        <v>1.07906787063684</v>
      </c>
      <c r="O84">
        <v>7.2920097490283897</v>
      </c>
      <c r="P84">
        <v>111.316815144766</v>
      </c>
      <c r="Q84">
        <v>0.22465879968988001</v>
      </c>
    </row>
    <row r="85" spans="1:17" x14ac:dyDescent="0.3">
      <c r="A85" t="s">
        <v>231</v>
      </c>
      <c r="B85" t="s">
        <v>232</v>
      </c>
      <c r="C85" t="s">
        <v>3171</v>
      </c>
      <c r="D85" t="s">
        <v>233</v>
      </c>
      <c r="E85">
        <v>115641.51211847</v>
      </c>
      <c r="F85">
        <v>1589.9</v>
      </c>
      <c r="G85">
        <v>27.757803289257101</v>
      </c>
      <c r="H85">
        <v>7.4536568200194901</v>
      </c>
      <c r="I85">
        <v>21.657232847098001</v>
      </c>
      <c r="J85">
        <v>1.35336376272603</v>
      </c>
      <c r="K85">
        <v>1476.87946192101</v>
      </c>
      <c r="L85">
        <v>1274.66343028706</v>
      </c>
      <c r="M85">
        <v>55.175333626785601</v>
      </c>
      <c r="N85">
        <v>1.04282318254318</v>
      </c>
      <c r="O85">
        <v>3.6228693628530002</v>
      </c>
      <c r="P85">
        <v>62.011514750089098</v>
      </c>
      <c r="Q85">
        <v>5.4937488213193997E-2</v>
      </c>
    </row>
    <row r="86" spans="1:17" x14ac:dyDescent="0.3">
      <c r="A86" t="s">
        <v>234</v>
      </c>
      <c r="B86" t="s">
        <v>235</v>
      </c>
      <c r="C86" t="s">
        <v>3173</v>
      </c>
      <c r="D86" t="s">
        <v>54</v>
      </c>
      <c r="E86">
        <v>114954.6859232</v>
      </c>
      <c r="F86">
        <v>3396.55</v>
      </c>
      <c r="G86">
        <v>49.2123485017527</v>
      </c>
      <c r="H86">
        <v>-1.4867528509055801</v>
      </c>
      <c r="I86">
        <v>11.3529494695095</v>
      </c>
      <c r="J86">
        <v>0.39670253610309503</v>
      </c>
      <c r="K86">
        <v>3313.90335907894</v>
      </c>
      <c r="L86">
        <v>2834.26541670283</v>
      </c>
      <c r="M86">
        <v>43.739764913138799</v>
      </c>
      <c r="N86">
        <v>0.87538809205750601</v>
      </c>
      <c r="O86">
        <v>5.22441889564411</v>
      </c>
      <c r="P86">
        <v>86.362514059970906</v>
      </c>
      <c r="Q86">
        <v>0.104452581463435</v>
      </c>
    </row>
    <row r="87" spans="1:17" x14ac:dyDescent="0.3">
      <c r="A87" t="s">
        <v>236</v>
      </c>
      <c r="B87" t="s">
        <v>237</v>
      </c>
      <c r="C87" t="s">
        <v>3175</v>
      </c>
      <c r="D87" t="s">
        <v>77</v>
      </c>
      <c r="E87">
        <v>114236.642606319</v>
      </c>
      <c r="F87">
        <v>5712.4</v>
      </c>
      <c r="G87">
        <v>57.997123197864198</v>
      </c>
      <c r="H87">
        <v>8.0429943534292008</v>
      </c>
      <c r="I87">
        <v>6.4360002429673502</v>
      </c>
      <c r="J87">
        <v>-1.0371694334753201</v>
      </c>
      <c r="K87">
        <v>5641.6669471153</v>
      </c>
      <c r="L87">
        <v>4936.9278520319303</v>
      </c>
      <c r="M87">
        <v>33.038378714988902</v>
      </c>
      <c r="N87">
        <v>1.2835194284900899</v>
      </c>
      <c r="O87">
        <v>9.3454590014705001</v>
      </c>
      <c r="P87">
        <v>95.365857829306194</v>
      </c>
      <c r="Q87">
        <v>8.9468608616104006E-2</v>
      </c>
    </row>
    <row r="88" spans="1:17" x14ac:dyDescent="0.3">
      <c r="A88" t="s">
        <v>238</v>
      </c>
      <c r="B88" t="s">
        <v>239</v>
      </c>
      <c r="C88" t="s">
        <v>3169</v>
      </c>
      <c r="D88" t="s">
        <v>24</v>
      </c>
      <c r="E88">
        <v>112767.03941888</v>
      </c>
      <c r="F88">
        <v>1447.6</v>
      </c>
      <c r="G88">
        <v>-30.581245643826399</v>
      </c>
      <c r="H88">
        <v>0.88130028578090203</v>
      </c>
      <c r="I88">
        <v>-21.750536641238501</v>
      </c>
      <c r="J88">
        <v>-0.74475032942780195</v>
      </c>
      <c r="K88">
        <v>1434.2823011041</v>
      </c>
      <c r="L88">
        <v>1442.6626944598599</v>
      </c>
      <c r="M88">
        <v>46.933362913203297</v>
      </c>
      <c r="N88">
        <v>0.95297218245855897</v>
      </c>
      <c r="O88">
        <v>17.055816523901601</v>
      </c>
      <c r="P88">
        <v>8.9076136021666894</v>
      </c>
      <c r="Q88">
        <v>-6.9148466030069999E-3</v>
      </c>
    </row>
    <row r="89" spans="1:17" x14ac:dyDescent="0.3">
      <c r="A89" t="s">
        <v>240</v>
      </c>
      <c r="B89" t="s">
        <v>241</v>
      </c>
      <c r="C89" t="s">
        <v>3169</v>
      </c>
      <c r="D89" t="s">
        <v>43</v>
      </c>
      <c r="E89">
        <v>112685.636866214</v>
      </c>
      <c r="F89">
        <v>780.15</v>
      </c>
      <c r="G89">
        <v>8.16799393756129</v>
      </c>
      <c r="H89">
        <v>3.9801099010090799</v>
      </c>
      <c r="I89">
        <v>11.02289983274</v>
      </c>
      <c r="J89">
        <v>3.5486670615553</v>
      </c>
      <c r="K89">
        <v>733.03767291934105</v>
      </c>
      <c r="L89">
        <v>637.19786991257695</v>
      </c>
      <c r="M89">
        <v>59.641914118565097</v>
      </c>
      <c r="N89">
        <v>0.68968242436736604</v>
      </c>
      <c r="O89">
        <v>1.9034800999807799</v>
      </c>
      <c r="P89">
        <v>68.335311252562306</v>
      </c>
      <c r="Q89">
        <v>-1.5854170327970998E-2</v>
      </c>
    </row>
    <row r="90" spans="1:17" x14ac:dyDescent="0.3">
      <c r="A90" t="s">
        <v>242</v>
      </c>
      <c r="B90" t="s">
        <v>243</v>
      </c>
      <c r="C90" t="s">
        <v>3173</v>
      </c>
      <c r="D90" t="s">
        <v>54</v>
      </c>
      <c r="E90">
        <v>112476.68142112</v>
      </c>
      <c r="F90">
        <v>6751.6</v>
      </c>
      <c r="G90">
        <v>-7.8139941561599002</v>
      </c>
      <c r="H90">
        <v>-5.2969801037866402</v>
      </c>
      <c r="I90">
        <v>-7.5847201759232803</v>
      </c>
      <c r="J90">
        <v>2.7646728703739698</v>
      </c>
      <c r="K90">
        <v>6691.9437392630398</v>
      </c>
      <c r="L90">
        <v>6270.4508420526099</v>
      </c>
      <c r="M90">
        <v>62.550424118669397</v>
      </c>
      <c r="N90">
        <v>1.0798388184330601</v>
      </c>
      <c r="O90">
        <v>5.2706025238461898</v>
      </c>
      <c r="P90">
        <v>29.700031696938801</v>
      </c>
      <c r="Q90">
        <v>4.7580695640340002E-3</v>
      </c>
    </row>
    <row r="91" spans="1:17" x14ac:dyDescent="0.3">
      <c r="A91" t="s">
        <v>244</v>
      </c>
      <c r="B91" t="s">
        <v>245</v>
      </c>
      <c r="C91" t="s">
        <v>3175</v>
      </c>
      <c r="D91" t="s">
        <v>187</v>
      </c>
      <c r="E91">
        <v>111128.7912196</v>
      </c>
      <c r="F91">
        <v>37678.9</v>
      </c>
      <c r="G91">
        <v>69.385324143609097</v>
      </c>
      <c r="H91">
        <v>16.993556210176401</v>
      </c>
      <c r="I91">
        <v>8.8212183962788693</v>
      </c>
      <c r="J91">
        <v>7.2883671502540199</v>
      </c>
      <c r="K91">
        <v>34054.749101630703</v>
      </c>
      <c r="L91">
        <v>30092.968993476399</v>
      </c>
      <c r="M91">
        <v>79.204528006500098</v>
      </c>
      <c r="N91">
        <v>1.2507539240502299</v>
      </c>
      <c r="O91">
        <v>1.32965665133535</v>
      </c>
      <c r="P91">
        <v>102.57473118279501</v>
      </c>
      <c r="Q91">
        <v>0.116480982521002</v>
      </c>
    </row>
    <row r="92" spans="1:17" x14ac:dyDescent="0.3">
      <c r="A92" t="s">
        <v>246</v>
      </c>
      <c r="B92" t="s">
        <v>247</v>
      </c>
      <c r="C92" t="s">
        <v>3172</v>
      </c>
      <c r="D92" t="s">
        <v>143</v>
      </c>
      <c r="E92">
        <v>110808.3932145</v>
      </c>
      <c r="F92">
        <v>531.45000000000005</v>
      </c>
      <c r="G92">
        <v>176.65577357820499</v>
      </c>
      <c r="H92">
        <v>-12.149877285332799</v>
      </c>
      <c r="I92">
        <v>87.432978202594995</v>
      </c>
      <c r="J92">
        <v>-2.3035484083156401</v>
      </c>
      <c r="K92">
        <v>539.16376251334702</v>
      </c>
      <c r="L92">
        <v>398.77185787083602</v>
      </c>
      <c r="M92">
        <v>44.708116253800497</v>
      </c>
      <c r="N92">
        <v>0.236988537745002</v>
      </c>
      <c r="O92">
        <v>21.742402860099698</v>
      </c>
      <c r="P92">
        <v>273.86563489271799</v>
      </c>
      <c r="Q92">
        <v>0.215194724240864</v>
      </c>
    </row>
    <row r="93" spans="1:17" x14ac:dyDescent="0.3">
      <c r="A93" t="s">
        <v>248</v>
      </c>
      <c r="B93" t="s">
        <v>249</v>
      </c>
      <c r="C93" t="s">
        <v>3171</v>
      </c>
      <c r="D93" t="s">
        <v>195</v>
      </c>
      <c r="E93">
        <v>110804.90754012</v>
      </c>
      <c r="F93">
        <v>625.20000000000005</v>
      </c>
      <c r="G93">
        <v>-18.497656931973101</v>
      </c>
      <c r="H93">
        <v>-3.6724915214947198</v>
      </c>
      <c r="I93">
        <v>2.5474817300395798</v>
      </c>
      <c r="J93">
        <v>-4.6103293499943998</v>
      </c>
      <c r="K93">
        <v>637.55587148239999</v>
      </c>
      <c r="L93">
        <v>591.79482156422705</v>
      </c>
      <c r="M93">
        <v>29.6419418757812</v>
      </c>
      <c r="N93">
        <v>0.93981987180409898</v>
      </c>
      <c r="O93">
        <v>7.4856046065258903</v>
      </c>
      <c r="P93">
        <v>27.8004905968928</v>
      </c>
      <c r="Q93">
        <v>-7.1410128613088E-2</v>
      </c>
    </row>
    <row r="94" spans="1:17" x14ac:dyDescent="0.3">
      <c r="A94" t="s">
        <v>250</v>
      </c>
      <c r="B94" t="s">
        <v>251</v>
      </c>
      <c r="C94" t="s">
        <v>3181</v>
      </c>
      <c r="D94" t="s">
        <v>252</v>
      </c>
      <c r="E94">
        <v>109230.072722105</v>
      </c>
      <c r="F94">
        <v>80.05</v>
      </c>
      <c r="G94">
        <v>165.60035694514801</v>
      </c>
      <c r="H94">
        <v>2.7605581607598402</v>
      </c>
      <c r="I94">
        <v>77.987022752059104</v>
      </c>
      <c r="J94">
        <v>-3.7904670243727101</v>
      </c>
      <c r="K94">
        <v>74.4868079175953</v>
      </c>
      <c r="L94">
        <v>54.717739255353102</v>
      </c>
      <c r="M94">
        <v>43.034832775417698</v>
      </c>
      <c r="N94">
        <v>0.57350048228935502</v>
      </c>
      <c r="O94">
        <v>7.4828232354778397</v>
      </c>
      <c r="P94">
        <v>210.873786407767</v>
      </c>
      <c r="Q94">
        <v>0.21409570395725799</v>
      </c>
    </row>
    <row r="95" spans="1:17" x14ac:dyDescent="0.3">
      <c r="A95" t="s">
        <v>253</v>
      </c>
      <c r="B95" t="s">
        <v>254</v>
      </c>
      <c r="C95" t="s">
        <v>3169</v>
      </c>
      <c r="D95" t="s">
        <v>34</v>
      </c>
      <c r="E95">
        <v>109123.625953888</v>
      </c>
      <c r="F95">
        <v>57.73</v>
      </c>
      <c r="G95">
        <v>-12.1543234394015</v>
      </c>
      <c r="H95">
        <v>-6.9188248186840902</v>
      </c>
      <c r="I95">
        <v>-26.4459699227714</v>
      </c>
      <c r="J95">
        <v>-2.23127824074298E-4</v>
      </c>
      <c r="K95">
        <v>60.685327922153299</v>
      </c>
      <c r="L95">
        <v>57.880740087833402</v>
      </c>
      <c r="M95">
        <v>40.2376557062247</v>
      </c>
      <c r="N95">
        <v>0.599057635370838</v>
      </c>
      <c r="O95">
        <v>45.0718863675732</v>
      </c>
      <c r="P95">
        <v>57.5170532060027</v>
      </c>
      <c r="Q95">
        <v>9.2066291293651001E-2</v>
      </c>
    </row>
    <row r="96" spans="1:17" x14ac:dyDescent="0.3">
      <c r="A96" t="s">
        <v>255</v>
      </c>
      <c r="B96" t="s">
        <v>256</v>
      </c>
      <c r="C96" t="s">
        <v>3169</v>
      </c>
      <c r="D96" t="s">
        <v>43</v>
      </c>
      <c r="E96">
        <v>107565.87696912</v>
      </c>
      <c r="F96">
        <v>2174.4</v>
      </c>
      <c r="G96">
        <v>35.157593152999397</v>
      </c>
      <c r="H96">
        <v>2.0643553997902502</v>
      </c>
      <c r="I96">
        <v>12.4635794357575</v>
      </c>
      <c r="J96">
        <v>0.35591985314435198</v>
      </c>
      <c r="K96">
        <v>2089.9074455589698</v>
      </c>
      <c r="L96">
        <v>1794.2178010457501</v>
      </c>
      <c r="M96">
        <v>43.746998976114</v>
      </c>
      <c r="N96">
        <v>1.0781296127194899</v>
      </c>
      <c r="O96">
        <v>5.8636865342163302</v>
      </c>
      <c r="P96">
        <v>69.082426127527199</v>
      </c>
      <c r="Q96">
        <v>1.5723544321168001E-2</v>
      </c>
    </row>
    <row r="97" spans="1:17" x14ac:dyDescent="0.3">
      <c r="A97" t="s">
        <v>257</v>
      </c>
      <c r="B97" t="s">
        <v>258</v>
      </c>
      <c r="C97" t="s">
        <v>3173</v>
      </c>
      <c r="D97" t="s">
        <v>54</v>
      </c>
      <c r="E97">
        <v>107521.13300145</v>
      </c>
      <c r="F97">
        <v>1068.55</v>
      </c>
      <c r="G97">
        <v>44.650970726378603</v>
      </c>
      <c r="H97">
        <v>-7.9629092359947098</v>
      </c>
      <c r="I97">
        <v>-8.72789580601758</v>
      </c>
      <c r="J97">
        <v>2.2677883061331099</v>
      </c>
      <c r="K97">
        <v>1117.1618772587999</v>
      </c>
      <c r="L97">
        <v>991.08780677626703</v>
      </c>
      <c r="M97">
        <v>39.0315278835564</v>
      </c>
      <c r="N97">
        <v>0.68887642090008006</v>
      </c>
      <c r="O97">
        <v>23.9343034953909</v>
      </c>
      <c r="P97">
        <v>88.207837956847101</v>
      </c>
      <c r="Q97">
        <v>7.0409166355948002E-2</v>
      </c>
    </row>
    <row r="98" spans="1:17" x14ac:dyDescent="0.3">
      <c r="A98" t="s">
        <v>259</v>
      </c>
      <c r="B98" t="s">
        <v>260</v>
      </c>
      <c r="C98" t="s">
        <v>3181</v>
      </c>
      <c r="D98" t="s">
        <v>261</v>
      </c>
      <c r="E98">
        <v>105503.70600000001</v>
      </c>
      <c r="F98">
        <v>3806.05</v>
      </c>
      <c r="G98">
        <v>95.301608287514895</v>
      </c>
      <c r="H98">
        <v>1.3245288527580401</v>
      </c>
      <c r="I98">
        <v>11.1204409120019</v>
      </c>
      <c r="J98">
        <v>1.5360792094335201</v>
      </c>
      <c r="K98">
        <v>3773.5976097051198</v>
      </c>
      <c r="L98">
        <v>3246.4595621819599</v>
      </c>
      <c r="M98">
        <v>49.842038674121902</v>
      </c>
      <c r="N98">
        <v>0.59863662768659698</v>
      </c>
      <c r="O98">
        <v>9.6123277413591293</v>
      </c>
      <c r="P98">
        <v>129.411410144359</v>
      </c>
      <c r="Q98">
        <v>0.22803325263008301</v>
      </c>
    </row>
    <row r="99" spans="1:17" x14ac:dyDescent="0.3">
      <c r="A99" t="s">
        <v>262</v>
      </c>
      <c r="B99" t="s">
        <v>263</v>
      </c>
      <c r="C99" t="s">
        <v>3176</v>
      </c>
      <c r="D99" t="s">
        <v>124</v>
      </c>
      <c r="E99">
        <v>105189.64719237</v>
      </c>
      <c r="F99">
        <v>1039.6500000000001</v>
      </c>
      <c r="G99">
        <v>17.185785107356001</v>
      </c>
      <c r="H99">
        <v>4.4156942171661102</v>
      </c>
      <c r="I99">
        <v>4.1227974972656396</v>
      </c>
      <c r="J99">
        <v>1.7799498109166301</v>
      </c>
      <c r="K99">
        <v>990.52165906814196</v>
      </c>
      <c r="L99">
        <v>904.17095293296097</v>
      </c>
      <c r="M99">
        <v>63.600245294122402</v>
      </c>
      <c r="N99">
        <v>1.3155736924116399</v>
      </c>
      <c r="O99">
        <v>5.5162795171451702</v>
      </c>
      <c r="P99">
        <v>78.756877579092105</v>
      </c>
      <c r="Q99">
        <v>0.106373655901024</v>
      </c>
    </row>
    <row r="100" spans="1:17" x14ac:dyDescent="0.3">
      <c r="A100" t="s">
        <v>264</v>
      </c>
      <c r="B100" t="s">
        <v>265</v>
      </c>
      <c r="C100" t="s">
        <v>3179</v>
      </c>
      <c r="D100" t="s">
        <v>127</v>
      </c>
      <c r="E100">
        <v>104801.401588619</v>
      </c>
      <c r="F100">
        <v>8100.7</v>
      </c>
      <c r="G100">
        <v>65.450576687040893</v>
      </c>
      <c r="H100">
        <v>3.84911720247645</v>
      </c>
      <c r="I100">
        <v>26.2855023528011</v>
      </c>
      <c r="J100">
        <v>0.94604275411801397</v>
      </c>
      <c r="K100">
        <v>7479.4907009973504</v>
      </c>
      <c r="L100">
        <v>6326.6788143815402</v>
      </c>
      <c r="M100">
        <v>63.0083395422892</v>
      </c>
      <c r="N100">
        <v>1.10302106501515</v>
      </c>
      <c r="O100">
        <v>1.9708173367733699</v>
      </c>
      <c r="P100">
        <v>103.942548558049</v>
      </c>
      <c r="Q100">
        <v>-1.33683612893E-3</v>
      </c>
    </row>
    <row r="101" spans="1:17" x14ac:dyDescent="0.3">
      <c r="A101" t="s">
        <v>266</v>
      </c>
      <c r="B101" t="s">
        <v>267</v>
      </c>
      <c r="C101" t="s">
        <v>3181</v>
      </c>
      <c r="D101" t="s">
        <v>215</v>
      </c>
      <c r="E101">
        <v>104598.20952</v>
      </c>
      <c r="F101">
        <v>6955.2</v>
      </c>
      <c r="G101">
        <v>-1.9899695252115599</v>
      </c>
      <c r="H101">
        <v>1.92926236706134</v>
      </c>
      <c r="I101">
        <v>19.8954366921594</v>
      </c>
      <c r="J101">
        <v>7.8732309589923002</v>
      </c>
      <c r="K101">
        <v>6678.02886361321</v>
      </c>
      <c r="L101">
        <v>5992.4564733438401</v>
      </c>
      <c r="M101">
        <v>66.1314455612129</v>
      </c>
      <c r="N101">
        <v>0.71591150954733396</v>
      </c>
      <c r="O101">
        <v>5.4096215780998298</v>
      </c>
      <c r="P101">
        <v>82.983425414364604</v>
      </c>
      <c r="Q101">
        <v>0.126013785496143</v>
      </c>
    </row>
    <row r="102" spans="1:17" x14ac:dyDescent="0.3">
      <c r="A102" t="s">
        <v>268</v>
      </c>
      <c r="B102" t="s">
        <v>269</v>
      </c>
      <c r="C102" t="s">
        <v>3183</v>
      </c>
      <c r="D102" t="s">
        <v>270</v>
      </c>
      <c r="E102">
        <v>104333.676064175</v>
      </c>
      <c r="F102">
        <v>11529.85</v>
      </c>
      <c r="G102">
        <v>100.382840680492</v>
      </c>
      <c r="H102">
        <v>9.5982471515085006</v>
      </c>
      <c r="I102">
        <v>16.527105658689301</v>
      </c>
      <c r="J102">
        <v>6.3656834277733898</v>
      </c>
      <c r="K102">
        <v>10837.465784202701</v>
      </c>
      <c r="L102">
        <v>9123.5747719244591</v>
      </c>
      <c r="M102">
        <v>62.983231937259802</v>
      </c>
      <c r="N102">
        <v>0.647560945004795</v>
      </c>
      <c r="O102">
        <v>15.3354119958195</v>
      </c>
      <c r="P102">
        <v>141.20772795263599</v>
      </c>
      <c r="Q102">
        <v>0.167889785887994</v>
      </c>
    </row>
    <row r="103" spans="1:17" x14ac:dyDescent="0.3">
      <c r="A103" t="s">
        <v>271</v>
      </c>
      <c r="B103" t="s">
        <v>272</v>
      </c>
      <c r="C103" t="s">
        <v>3170</v>
      </c>
      <c r="D103" t="s">
        <v>273</v>
      </c>
      <c r="E103">
        <v>103550.259837719</v>
      </c>
      <c r="F103">
        <v>392.55</v>
      </c>
      <c r="G103">
        <v>74.361739730122807</v>
      </c>
      <c r="H103">
        <v>-14.6401109880932</v>
      </c>
      <c r="I103">
        <v>8.9357035382167496</v>
      </c>
      <c r="J103">
        <v>-1.07355577042037</v>
      </c>
      <c r="K103">
        <v>410.79455247934698</v>
      </c>
      <c r="L103">
        <v>338.53558687196198</v>
      </c>
      <c r="M103">
        <v>33.122112121584003</v>
      </c>
      <c r="N103">
        <v>1.21130283136336</v>
      </c>
      <c r="O103">
        <v>17.271685135651499</v>
      </c>
      <c r="P103">
        <v>135.48290341931599</v>
      </c>
      <c r="Q103">
        <v>1.1197027199715E-2</v>
      </c>
    </row>
    <row r="104" spans="1:17" x14ac:dyDescent="0.3">
      <c r="A104" t="s">
        <v>274</v>
      </c>
      <c r="B104" t="s">
        <v>275</v>
      </c>
      <c r="C104" t="s">
        <v>3173</v>
      </c>
      <c r="D104" t="s">
        <v>276</v>
      </c>
      <c r="E104">
        <v>103512.73134415501</v>
      </c>
      <c r="F104">
        <v>7199.15</v>
      </c>
      <c r="G104">
        <v>9.2060571154626594</v>
      </c>
      <c r="H104">
        <v>3.26513587856694</v>
      </c>
      <c r="I104">
        <v>-4.1148599540448298</v>
      </c>
      <c r="J104">
        <v>2.38155946886432</v>
      </c>
      <c r="K104">
        <v>6827.8742949096704</v>
      </c>
      <c r="L104">
        <v>6255.3689404930001</v>
      </c>
      <c r="M104">
        <v>70.306095479707494</v>
      </c>
      <c r="N104">
        <v>0.97172919021776805</v>
      </c>
      <c r="O104">
        <v>1.63630428592265</v>
      </c>
      <c r="P104">
        <v>52.330723656369003</v>
      </c>
      <c r="Q104">
        <v>4.0176422801937998E-2</v>
      </c>
    </row>
    <row r="105" spans="1:17" x14ac:dyDescent="0.3">
      <c r="A105" t="s">
        <v>277</v>
      </c>
      <c r="B105" t="s">
        <v>278</v>
      </c>
      <c r="C105" t="s">
        <v>3171</v>
      </c>
      <c r="D105" t="s">
        <v>195</v>
      </c>
      <c r="E105">
        <v>103476.9344553</v>
      </c>
      <c r="F105">
        <v>3804.5</v>
      </c>
      <c r="G105">
        <v>60.870677145426903</v>
      </c>
      <c r="H105">
        <v>1.5690191408387</v>
      </c>
      <c r="I105">
        <v>24.462734294083798</v>
      </c>
      <c r="J105">
        <v>3.0569058249298702</v>
      </c>
      <c r="K105">
        <v>3508.1668535334802</v>
      </c>
      <c r="L105">
        <v>2947.3362690159902</v>
      </c>
      <c r="M105">
        <v>81.159128906309107</v>
      </c>
      <c r="N105">
        <v>1.6048435699658099</v>
      </c>
      <c r="O105">
        <v>2.2473386778814399</v>
      </c>
      <c r="P105">
        <v>93.205190056623394</v>
      </c>
      <c r="Q105">
        <v>0.11079706036044699</v>
      </c>
    </row>
    <row r="106" spans="1:17" x14ac:dyDescent="0.3">
      <c r="A106" t="s">
        <v>279</v>
      </c>
      <c r="B106" t="s">
        <v>280</v>
      </c>
      <c r="C106" t="s">
        <v>3173</v>
      </c>
      <c r="D106" t="s">
        <v>54</v>
      </c>
      <c r="E106">
        <v>100990.36786566</v>
      </c>
      <c r="F106">
        <v>2520.6999999999998</v>
      </c>
      <c r="G106">
        <v>8.7322957041530103</v>
      </c>
      <c r="H106">
        <v>3.5197755689188601</v>
      </c>
      <c r="I106">
        <v>-6.5727385753413898</v>
      </c>
      <c r="J106">
        <v>0.69912979202881698</v>
      </c>
      <c r="K106">
        <v>2386.3015951571701</v>
      </c>
      <c r="L106">
        <v>2168.8196580260101</v>
      </c>
      <c r="M106">
        <v>46.036483461656204</v>
      </c>
      <c r="N106">
        <v>0.85549089468284301</v>
      </c>
      <c r="O106">
        <v>10.286825088269101</v>
      </c>
      <c r="P106">
        <v>49.769763227473902</v>
      </c>
    </row>
    <row r="107" spans="1:17" x14ac:dyDescent="0.3">
      <c r="A107" t="s">
        <v>281</v>
      </c>
      <c r="B107" t="s">
        <v>282</v>
      </c>
      <c r="C107" t="s">
        <v>3169</v>
      </c>
      <c r="D107" t="s">
        <v>34</v>
      </c>
      <c r="E107">
        <v>100983.56047758</v>
      </c>
      <c r="F107">
        <v>111.33</v>
      </c>
      <c r="G107">
        <v>13.3600772983702</v>
      </c>
      <c r="H107">
        <v>3.7601802383482701E-2</v>
      </c>
      <c r="I107">
        <v>-21.104653052042799</v>
      </c>
      <c r="J107">
        <v>7.6167966163180898</v>
      </c>
      <c r="K107">
        <v>109.68782966166501</v>
      </c>
      <c r="L107">
        <v>105.758340668773</v>
      </c>
      <c r="M107">
        <v>63.2923657544519</v>
      </c>
      <c r="N107">
        <v>1.1333732360880699</v>
      </c>
      <c r="O107">
        <v>15.781909638013101</v>
      </c>
      <c r="P107">
        <v>62.715580239695903</v>
      </c>
      <c r="Q107">
        <v>0.14578847446715901</v>
      </c>
    </row>
    <row r="108" spans="1:17" x14ac:dyDescent="0.3">
      <c r="A108" t="s">
        <v>283</v>
      </c>
      <c r="B108" t="s">
        <v>284</v>
      </c>
      <c r="C108" t="s">
        <v>3173</v>
      </c>
      <c r="D108" t="s">
        <v>54</v>
      </c>
      <c r="E108">
        <v>99945.56109232</v>
      </c>
      <c r="F108">
        <v>2191.1</v>
      </c>
      <c r="G108">
        <v>55.172462091383501</v>
      </c>
      <c r="H108">
        <v>-2.93655019649416</v>
      </c>
      <c r="I108">
        <v>19.3364525524916</v>
      </c>
      <c r="J108">
        <v>3.0127198135572502</v>
      </c>
      <c r="K108">
        <v>2097.6522774666901</v>
      </c>
      <c r="L108">
        <v>1728.6860704219901</v>
      </c>
      <c r="M108">
        <v>45.7407515028939</v>
      </c>
      <c r="N108">
        <v>0.74767631569524995</v>
      </c>
      <c r="O108">
        <v>5.5177764593126799</v>
      </c>
      <c r="P108">
        <v>95.111308993766698</v>
      </c>
      <c r="Q108">
        <v>0.10561197200349901</v>
      </c>
    </row>
    <row r="109" spans="1:17" x14ac:dyDescent="0.3">
      <c r="A109" t="s">
        <v>285</v>
      </c>
      <c r="B109" t="s">
        <v>286</v>
      </c>
      <c r="C109" t="s">
        <v>3168</v>
      </c>
      <c r="D109" t="s">
        <v>287</v>
      </c>
      <c r="E109">
        <v>99397.672707079997</v>
      </c>
      <c r="F109">
        <v>11458.7</v>
      </c>
      <c r="G109">
        <v>148.92799154235399</v>
      </c>
      <c r="H109">
        <v>2.5303014738447902</v>
      </c>
      <c r="I109">
        <v>12.4309034788264</v>
      </c>
      <c r="J109">
        <v>0.68595129338456295</v>
      </c>
      <c r="K109">
        <v>10969.0346038224</v>
      </c>
      <c r="L109">
        <v>8747.6040146575197</v>
      </c>
      <c r="M109">
        <v>51.802673668134801</v>
      </c>
      <c r="N109">
        <v>1.09107804385646</v>
      </c>
      <c r="O109">
        <v>10.125930515678</v>
      </c>
      <c r="P109">
        <v>196.18227874276201</v>
      </c>
      <c r="Q109">
        <v>8.8034108011127002E-2</v>
      </c>
    </row>
    <row r="110" spans="1:17" x14ac:dyDescent="0.3">
      <c r="A110" t="s">
        <v>288</v>
      </c>
      <c r="B110" t="s">
        <v>289</v>
      </c>
      <c r="C110" t="s">
        <v>3180</v>
      </c>
      <c r="D110" t="s">
        <v>46</v>
      </c>
      <c r="E110">
        <v>99317.727804512004</v>
      </c>
      <c r="F110">
        <v>94.06</v>
      </c>
      <c r="G110">
        <v>26.7858061229085</v>
      </c>
      <c r="H110">
        <v>-1.6539633185284599</v>
      </c>
      <c r="I110">
        <v>-3.0249772450462502</v>
      </c>
      <c r="J110">
        <v>0.53631863935280499</v>
      </c>
      <c r="K110">
        <v>94.449377626656798</v>
      </c>
      <c r="L110">
        <v>85.572871462730802</v>
      </c>
      <c r="M110">
        <v>46.801602190148301</v>
      </c>
      <c r="N110">
        <v>0.99806255982034897</v>
      </c>
      <c r="O110">
        <v>10.301934935147701</v>
      </c>
      <c r="P110">
        <v>80.884615384615401</v>
      </c>
      <c r="Q110">
        <v>0.11623313793027699</v>
      </c>
    </row>
    <row r="111" spans="1:17" x14ac:dyDescent="0.3">
      <c r="A111" t="s">
        <v>290</v>
      </c>
      <c r="B111" t="s">
        <v>291</v>
      </c>
      <c r="C111" t="s">
        <v>3179</v>
      </c>
      <c r="D111" t="s">
        <v>292</v>
      </c>
      <c r="E111">
        <v>97462.404582689996</v>
      </c>
      <c r="F111">
        <v>684.7</v>
      </c>
      <c r="G111">
        <v>34.355741995933499</v>
      </c>
      <c r="H111">
        <v>6.8140033865753704</v>
      </c>
      <c r="I111">
        <v>-1.7532567811058299</v>
      </c>
      <c r="J111">
        <v>1.16033529844497</v>
      </c>
      <c r="K111">
        <v>660.74631045174704</v>
      </c>
      <c r="L111">
        <v>579.11843753628705</v>
      </c>
      <c r="M111">
        <v>40.962643906141402</v>
      </c>
      <c r="N111">
        <v>0.63562388122378699</v>
      </c>
      <c r="O111">
        <v>5.2212647874981801</v>
      </c>
      <c r="P111">
        <v>84.257265877287395</v>
      </c>
      <c r="Q111">
        <v>0.17971132778566301</v>
      </c>
    </row>
    <row r="112" spans="1:17" x14ac:dyDescent="0.3">
      <c r="A112" t="s">
        <v>293</v>
      </c>
      <c r="B112" t="s">
        <v>294</v>
      </c>
      <c r="C112" t="s">
        <v>3181</v>
      </c>
      <c r="D112" t="s">
        <v>164</v>
      </c>
      <c r="E112">
        <v>97393.312039349999</v>
      </c>
      <c r="F112">
        <v>279.7</v>
      </c>
      <c r="G112">
        <v>81.836068295505399</v>
      </c>
      <c r="H112">
        <v>-3.8022745456068101</v>
      </c>
      <c r="I112">
        <v>-5.3776700958509203</v>
      </c>
      <c r="J112">
        <v>5.9978128504637702</v>
      </c>
      <c r="K112">
        <v>283.922899226808</v>
      </c>
      <c r="L112">
        <v>254.97671467642201</v>
      </c>
      <c r="M112">
        <v>55.006808063709599</v>
      </c>
      <c r="N112">
        <v>0.97021857433060699</v>
      </c>
      <c r="O112">
        <v>19.896317483017501</v>
      </c>
      <c r="P112">
        <v>146.43171806167399</v>
      </c>
      <c r="Q112">
        <v>0.15977716173609299</v>
      </c>
    </row>
    <row r="113" spans="1:17" x14ac:dyDescent="0.3">
      <c r="A113" t="s">
        <v>295</v>
      </c>
      <c r="B113" t="s">
        <v>296</v>
      </c>
      <c r="C113" t="s">
        <v>3173</v>
      </c>
      <c r="D113" t="s">
        <v>276</v>
      </c>
      <c r="E113">
        <v>95827.917124475003</v>
      </c>
      <c r="F113">
        <v>985.75</v>
      </c>
      <c r="G113">
        <v>35.024406384395903</v>
      </c>
      <c r="H113">
        <v>12.721698057132899</v>
      </c>
      <c r="I113">
        <v>5.0136548901724298</v>
      </c>
      <c r="J113">
        <v>-5.6614248521561299</v>
      </c>
      <c r="K113">
        <v>923.70764784965797</v>
      </c>
      <c r="L113">
        <v>824.98472732216305</v>
      </c>
      <c r="M113">
        <v>53.779339162023099</v>
      </c>
      <c r="N113">
        <v>2.0862506632812101</v>
      </c>
      <c r="O113">
        <v>13.416180573167599</v>
      </c>
      <c r="P113">
        <v>83.003805810823295</v>
      </c>
      <c r="Q113">
        <v>0.114182762188385</v>
      </c>
    </row>
    <row r="114" spans="1:17" x14ac:dyDescent="0.3">
      <c r="A114" t="s">
        <v>297</v>
      </c>
      <c r="B114" t="s">
        <v>298</v>
      </c>
      <c r="C114" t="s">
        <v>3174</v>
      </c>
      <c r="D114" t="s">
        <v>103</v>
      </c>
      <c r="E114">
        <v>95377.605473475007</v>
      </c>
      <c r="F114">
        <v>94.95</v>
      </c>
      <c r="G114">
        <v>47.214160424293098</v>
      </c>
      <c r="H114">
        <v>-2.4353864543342501</v>
      </c>
      <c r="I114">
        <v>-10.6871440092493</v>
      </c>
      <c r="J114">
        <v>1.24452613071858</v>
      </c>
      <c r="K114">
        <v>96.948290039446107</v>
      </c>
      <c r="L114">
        <v>89.5047381750813</v>
      </c>
      <c r="M114">
        <v>52.539405044593202</v>
      </c>
      <c r="N114">
        <v>0.55299016275971102</v>
      </c>
      <c r="O114">
        <v>24.697209057398599</v>
      </c>
      <c r="P114">
        <v>96.177685950413206</v>
      </c>
      <c r="Q114">
        <v>0.13196513974312901</v>
      </c>
    </row>
    <row r="115" spans="1:17" x14ac:dyDescent="0.3">
      <c r="A115" t="s">
        <v>299</v>
      </c>
      <c r="B115" t="s">
        <v>300</v>
      </c>
      <c r="C115" t="s">
        <v>3177</v>
      </c>
      <c r="D115" t="s">
        <v>80</v>
      </c>
      <c r="E115">
        <v>94924.479105719904</v>
      </c>
      <c r="F115">
        <v>26308.9</v>
      </c>
      <c r="G115">
        <v>-28.758698836774901</v>
      </c>
      <c r="H115">
        <v>3.5173449736988101</v>
      </c>
      <c r="I115">
        <v>-16.167805739776899</v>
      </c>
      <c r="J115">
        <v>5.0675422981107197</v>
      </c>
      <c r="K115">
        <v>25820.2365329569</v>
      </c>
      <c r="L115">
        <v>26024.436871512102</v>
      </c>
      <c r="M115">
        <v>70.310563086562297</v>
      </c>
      <c r="N115">
        <v>0.59925536502001997</v>
      </c>
      <c r="O115">
        <v>16.8340371509261</v>
      </c>
      <c r="P115">
        <v>11.0080168776371</v>
      </c>
      <c r="Q115">
        <v>-6.4236014365080002E-2</v>
      </c>
    </row>
    <row r="116" spans="1:17" x14ac:dyDescent="0.3">
      <c r="A116" t="s">
        <v>301</v>
      </c>
      <c r="B116" t="s">
        <v>302</v>
      </c>
      <c r="C116" t="s">
        <v>3167</v>
      </c>
      <c r="D116" t="s">
        <v>65</v>
      </c>
      <c r="E116">
        <v>94448.981384415005</v>
      </c>
      <c r="F116">
        <v>580.65</v>
      </c>
      <c r="G116">
        <v>164.76844297042601</v>
      </c>
      <c r="H116">
        <v>-23.940518231251598</v>
      </c>
      <c r="I116">
        <v>31.768825365627901</v>
      </c>
      <c r="J116">
        <v>4.0962484147582696</v>
      </c>
      <c r="K116">
        <v>602.14940878676703</v>
      </c>
      <c r="L116">
        <v>467.352983932943</v>
      </c>
      <c r="M116">
        <v>43.280780402885902</v>
      </c>
      <c r="N116">
        <v>0.64622293643022499</v>
      </c>
      <c r="O116">
        <v>32.248342374924597</v>
      </c>
      <c r="P116">
        <v>200.958880442294</v>
      </c>
      <c r="Q116">
        <v>0.12573763203118099</v>
      </c>
    </row>
    <row r="117" spans="1:17" x14ac:dyDescent="0.3">
      <c r="A117" t="s">
        <v>303</v>
      </c>
      <c r="B117" t="s">
        <v>304</v>
      </c>
      <c r="C117" t="s">
        <v>3169</v>
      </c>
      <c r="D117" t="s">
        <v>305</v>
      </c>
      <c r="E117">
        <v>93750.194563825004</v>
      </c>
      <c r="F117">
        <v>87.19</v>
      </c>
      <c r="G117">
        <v>-7.9325993741286904</v>
      </c>
      <c r="H117">
        <v>-9.2569985532144603</v>
      </c>
      <c r="I117">
        <v>-10.997192496789401</v>
      </c>
      <c r="J117">
        <v>-1.48519607935366</v>
      </c>
      <c r="K117">
        <v>91.408129744293902</v>
      </c>
      <c r="L117">
        <v>84.620604861250598</v>
      </c>
      <c r="M117">
        <v>36.441114412409597</v>
      </c>
      <c r="N117">
        <v>0.36107133866628699</v>
      </c>
      <c r="O117">
        <v>23.752723936231199</v>
      </c>
      <c r="P117">
        <v>46.537815126050397</v>
      </c>
      <c r="Q117">
        <v>5.8707649378111001E-2</v>
      </c>
    </row>
    <row r="118" spans="1:17" x14ac:dyDescent="0.3">
      <c r="A118" t="s">
        <v>306</v>
      </c>
      <c r="B118" t="s">
        <v>307</v>
      </c>
      <c r="C118" t="s">
        <v>3167</v>
      </c>
      <c r="D118" t="s">
        <v>18</v>
      </c>
      <c r="E118">
        <v>93741.220986435001</v>
      </c>
      <c r="F118">
        <v>440.55</v>
      </c>
      <c r="G118">
        <v>128.32707177344699</v>
      </c>
      <c r="H118">
        <v>1.7601824377006601</v>
      </c>
      <c r="I118">
        <v>25.356693082749899</v>
      </c>
      <c r="J118">
        <v>10.421444360543701</v>
      </c>
      <c r="K118">
        <v>400.69267384873399</v>
      </c>
      <c r="L118">
        <v>340.11267734333501</v>
      </c>
      <c r="M118">
        <v>77.255078056874794</v>
      </c>
      <c r="N118">
        <v>0.61263856116191395</v>
      </c>
      <c r="O118">
        <v>3.7680172511633101</v>
      </c>
      <c r="P118">
        <v>176.264632107023</v>
      </c>
      <c r="Q118">
        <v>7.3407924371399993E-2</v>
      </c>
    </row>
    <row r="119" spans="1:17" x14ac:dyDescent="0.3">
      <c r="A119" t="s">
        <v>308</v>
      </c>
      <c r="B119" t="s">
        <v>309</v>
      </c>
      <c r="C119" t="s">
        <v>3169</v>
      </c>
      <c r="D119" t="s">
        <v>34</v>
      </c>
      <c r="E119">
        <v>93717.829970000006</v>
      </c>
      <c r="F119">
        <v>122.77</v>
      </c>
      <c r="G119">
        <v>-21.912895700001201</v>
      </c>
      <c r="H119">
        <v>-2.88987352088269</v>
      </c>
      <c r="I119">
        <v>-37.282102022061402</v>
      </c>
      <c r="J119">
        <v>-0.14931688409697699</v>
      </c>
      <c r="K119">
        <v>126.47090422641</v>
      </c>
      <c r="L119">
        <v>128.47639736507301</v>
      </c>
      <c r="M119">
        <v>42.593109477172497</v>
      </c>
      <c r="N119">
        <v>1.2039703346245001</v>
      </c>
      <c r="O119">
        <v>40.506638429583703</v>
      </c>
      <c r="P119">
        <v>34.542465753424601</v>
      </c>
      <c r="Q119">
        <v>0.13061276812119399</v>
      </c>
    </row>
    <row r="120" spans="1:17" x14ac:dyDescent="0.3">
      <c r="A120" t="s">
        <v>310</v>
      </c>
      <c r="B120" t="s">
        <v>311</v>
      </c>
      <c r="C120" t="s">
        <v>3169</v>
      </c>
      <c r="D120" t="s">
        <v>228</v>
      </c>
      <c r="E120">
        <v>91840.060158299995</v>
      </c>
      <c r="F120">
        <v>4299.3</v>
      </c>
      <c r="G120">
        <v>30.132861324706099</v>
      </c>
      <c r="H120">
        <v>-3.1717195735728398</v>
      </c>
      <c r="I120">
        <v>-2.0194252381622202</v>
      </c>
      <c r="J120">
        <v>1.4592219354528999</v>
      </c>
      <c r="K120">
        <v>4312.9365653742998</v>
      </c>
      <c r="L120">
        <v>3822.3964900136798</v>
      </c>
      <c r="M120">
        <v>33.098124413520502</v>
      </c>
      <c r="N120">
        <v>0.75782281141795105</v>
      </c>
      <c r="O120">
        <v>5.7427953387760597</v>
      </c>
      <c r="P120">
        <v>64.220779220779207</v>
      </c>
      <c r="Q120">
        <v>3.1183484884772999E-2</v>
      </c>
    </row>
    <row r="121" spans="1:17" x14ac:dyDescent="0.3">
      <c r="A121" t="s">
        <v>312</v>
      </c>
      <c r="B121" t="s">
        <v>313</v>
      </c>
      <c r="C121" t="s">
        <v>3174</v>
      </c>
      <c r="D121" t="s">
        <v>89</v>
      </c>
      <c r="E121">
        <v>90259.832035200001</v>
      </c>
      <c r="F121">
        <v>1878</v>
      </c>
      <c r="G121">
        <v>119.671905704681</v>
      </c>
      <c r="H121">
        <v>12.304280639715399</v>
      </c>
      <c r="I121">
        <v>16.4168185498588</v>
      </c>
      <c r="J121">
        <v>-1.1631489139240701E-2</v>
      </c>
      <c r="K121">
        <v>1734.5883008256001</v>
      </c>
      <c r="L121">
        <v>1418.9501800263299</v>
      </c>
      <c r="M121">
        <v>56.754599852937098</v>
      </c>
      <c r="N121">
        <v>1.51598885884481</v>
      </c>
      <c r="O121">
        <v>4.8935037273695396</v>
      </c>
      <c r="P121">
        <v>171.406893561673</v>
      </c>
      <c r="Q121">
        <v>0.15953723221270599</v>
      </c>
    </row>
    <row r="122" spans="1:17" x14ac:dyDescent="0.3">
      <c r="A122" t="s">
        <v>314</v>
      </c>
      <c r="B122" t="s">
        <v>315</v>
      </c>
      <c r="C122" t="s">
        <v>3171</v>
      </c>
      <c r="D122" t="s">
        <v>195</v>
      </c>
      <c r="E122">
        <v>90036.408957419902</v>
      </c>
      <c r="F122">
        <v>695.4</v>
      </c>
      <c r="G122">
        <v>-10.639103735613</v>
      </c>
      <c r="H122">
        <v>2.7975705912755502</v>
      </c>
      <c r="I122">
        <v>24.6538975353049</v>
      </c>
      <c r="J122">
        <v>-1.9569865639714099</v>
      </c>
      <c r="K122">
        <v>670.08439741865402</v>
      </c>
      <c r="L122">
        <v>607.03770366155095</v>
      </c>
      <c r="M122">
        <v>55.866106093306499</v>
      </c>
      <c r="N122">
        <v>1.0555470007491501</v>
      </c>
      <c r="O122">
        <v>2.6028185217141302</v>
      </c>
      <c r="P122">
        <v>42.998149290561301</v>
      </c>
      <c r="Q122">
        <v>-2.1454498672921998E-2</v>
      </c>
    </row>
    <row r="123" spans="1:17" x14ac:dyDescent="0.3">
      <c r="A123" t="s">
        <v>316</v>
      </c>
      <c r="B123" t="s">
        <v>317</v>
      </c>
      <c r="C123" t="s">
        <v>3182</v>
      </c>
      <c r="D123" t="s">
        <v>132</v>
      </c>
      <c r="E123">
        <v>87894.043292639995</v>
      </c>
      <c r="F123">
        <v>3160.95</v>
      </c>
      <c r="G123">
        <v>71.753878443622995</v>
      </c>
      <c r="H123">
        <v>8.3440658624674899</v>
      </c>
      <c r="I123">
        <v>16.669654516282701</v>
      </c>
      <c r="J123">
        <v>6.0456568676640199</v>
      </c>
      <c r="K123">
        <v>3001.4569532144701</v>
      </c>
      <c r="L123">
        <v>2664.5774543576199</v>
      </c>
      <c r="M123">
        <v>58.931702684812798</v>
      </c>
      <c r="N123">
        <v>1.39779978773936</v>
      </c>
      <c r="O123">
        <v>7.6480172100159702</v>
      </c>
      <c r="P123">
        <v>106.213915255895</v>
      </c>
      <c r="Q123">
        <v>1.6393222289011002E-2</v>
      </c>
    </row>
    <row r="124" spans="1:17" x14ac:dyDescent="0.3">
      <c r="A124" t="s">
        <v>318</v>
      </c>
      <c r="B124" t="s">
        <v>319</v>
      </c>
      <c r="C124" t="s">
        <v>3167</v>
      </c>
      <c r="D124" t="s">
        <v>174</v>
      </c>
      <c r="E124">
        <v>86500.063027950004</v>
      </c>
      <c r="F124">
        <v>786.5</v>
      </c>
      <c r="G124">
        <v>-2.65508797832709</v>
      </c>
      <c r="H124">
        <v>-9.2681553814240196</v>
      </c>
      <c r="I124">
        <v>-34.484163814814998</v>
      </c>
      <c r="J124">
        <v>-5.9962494715165997</v>
      </c>
      <c r="K124">
        <v>839.01750752908401</v>
      </c>
      <c r="L124">
        <v>911.57809265981405</v>
      </c>
      <c r="M124">
        <v>39.396289539634203</v>
      </c>
      <c r="N124">
        <v>0.51484829190527104</v>
      </c>
      <c r="O124">
        <v>60.127145581691003</v>
      </c>
      <c r="P124">
        <v>50.670498084291097</v>
      </c>
      <c r="Q124">
        <v>-1.7599688603399999E-2</v>
      </c>
    </row>
    <row r="125" spans="1:17" x14ac:dyDescent="0.3">
      <c r="A125" t="s">
        <v>320</v>
      </c>
      <c r="B125" t="s">
        <v>321</v>
      </c>
      <c r="C125" t="s">
        <v>3181</v>
      </c>
      <c r="D125" t="s">
        <v>322</v>
      </c>
      <c r="E125">
        <v>85316.886899999998</v>
      </c>
      <c r="F125">
        <v>4230.1000000000004</v>
      </c>
      <c r="G125">
        <v>61.896209026485103</v>
      </c>
      <c r="H125">
        <v>-3.6290337362015901</v>
      </c>
      <c r="I125">
        <v>95.816160746196502</v>
      </c>
      <c r="J125">
        <v>-4.2765316105216504</v>
      </c>
      <c r="K125">
        <v>4381.4571254595103</v>
      </c>
      <c r="L125">
        <v>3445.8009648700599</v>
      </c>
      <c r="M125">
        <v>45.892804979349897</v>
      </c>
      <c r="N125">
        <v>0.49752576833166201</v>
      </c>
      <c r="O125">
        <v>38.5310039951774</v>
      </c>
      <c r="P125">
        <v>142.83008036739301</v>
      </c>
      <c r="Q125">
        <v>0.24907088703017599</v>
      </c>
    </row>
    <row r="126" spans="1:17" x14ac:dyDescent="0.3">
      <c r="A126" t="s">
        <v>323</v>
      </c>
      <c r="B126" t="s">
        <v>324</v>
      </c>
      <c r="C126" t="s">
        <v>3173</v>
      </c>
      <c r="D126" t="s">
        <v>54</v>
      </c>
      <c r="E126">
        <v>84837.693071610003</v>
      </c>
      <c r="F126">
        <v>1460.7</v>
      </c>
      <c r="G126">
        <v>29.323783215053101</v>
      </c>
      <c r="H126">
        <v>-5.5271336437825198</v>
      </c>
      <c r="I126">
        <v>15.594363669904199</v>
      </c>
      <c r="J126">
        <v>1.20054903511405</v>
      </c>
      <c r="K126">
        <v>1475.2475925838401</v>
      </c>
      <c r="L126">
        <v>1245.9166309386601</v>
      </c>
      <c r="M126">
        <v>29.3184482826282</v>
      </c>
      <c r="N126">
        <v>0.838532877300184</v>
      </c>
      <c r="O126">
        <v>8.9888409666598097</v>
      </c>
      <c r="P126">
        <v>75.007488168693399</v>
      </c>
      <c r="Q126">
        <v>8.0393069531701999E-2</v>
      </c>
    </row>
    <row r="127" spans="1:17" x14ac:dyDescent="0.3">
      <c r="A127" t="s">
        <v>325</v>
      </c>
      <c r="B127" t="s">
        <v>326</v>
      </c>
      <c r="C127" t="s">
        <v>3175</v>
      </c>
      <c r="D127" t="s">
        <v>327</v>
      </c>
      <c r="E127">
        <v>83867.565169979993</v>
      </c>
      <c r="F127">
        <v>4336.05</v>
      </c>
      <c r="G127">
        <v>12.523201041061601</v>
      </c>
      <c r="H127">
        <v>0.67094274762356998</v>
      </c>
      <c r="I127">
        <v>0.81850842703609605</v>
      </c>
      <c r="J127">
        <v>-2.1023587202468499</v>
      </c>
      <c r="K127">
        <v>4084.6113248106499</v>
      </c>
      <c r="L127">
        <v>3827.2066375853201</v>
      </c>
      <c r="M127">
        <v>66.886536976108204</v>
      </c>
      <c r="N127">
        <v>1.4664697627399299</v>
      </c>
      <c r="O127">
        <v>7.9715409185779604</v>
      </c>
      <c r="P127">
        <v>50.596509507684303</v>
      </c>
      <c r="Q127">
        <v>0.12371718930751301</v>
      </c>
    </row>
    <row r="128" spans="1:17" x14ac:dyDescent="0.3">
      <c r="A128" t="s">
        <v>328</v>
      </c>
      <c r="B128" t="s">
        <v>329</v>
      </c>
      <c r="C128" t="s">
        <v>3168</v>
      </c>
      <c r="D128" t="s">
        <v>287</v>
      </c>
      <c r="E128">
        <v>83388.182779440001</v>
      </c>
      <c r="F128">
        <v>5450.4</v>
      </c>
      <c r="G128">
        <v>58.874418439135603</v>
      </c>
      <c r="H128">
        <v>4.85575849122585</v>
      </c>
      <c r="I128">
        <v>20.769942322653002</v>
      </c>
      <c r="J128">
        <v>1.8145489715279299</v>
      </c>
      <c r="K128">
        <v>5022.0090132044897</v>
      </c>
      <c r="L128">
        <v>4219.8181459329498</v>
      </c>
      <c r="M128">
        <v>65.559643507869893</v>
      </c>
      <c r="N128">
        <v>0.80153492623066402</v>
      </c>
      <c r="O128">
        <v>2.48697343314252</v>
      </c>
      <c r="P128">
        <v>95.466934442691098</v>
      </c>
      <c r="Q128">
        <v>0.12013517691351901</v>
      </c>
    </row>
    <row r="129" spans="1:17" x14ac:dyDescent="0.3">
      <c r="A129" t="s">
        <v>330</v>
      </c>
      <c r="B129" t="s">
        <v>331</v>
      </c>
      <c r="C129" t="s">
        <v>3178</v>
      </c>
      <c r="D129" t="s">
        <v>332</v>
      </c>
      <c r="E129">
        <v>82592.152895524996</v>
      </c>
      <c r="F129">
        <v>13802.95</v>
      </c>
      <c r="G129">
        <v>129.127198919438</v>
      </c>
      <c r="H129">
        <v>2.8856321763311499</v>
      </c>
      <c r="I129">
        <v>66.203672754913697</v>
      </c>
      <c r="J129">
        <v>0.22887140442082199</v>
      </c>
      <c r="K129">
        <v>12804.3334395697</v>
      </c>
      <c r="L129">
        <v>9867.1859712875103</v>
      </c>
      <c r="M129">
        <v>51.303314043706202</v>
      </c>
      <c r="N129">
        <v>1.0546594567694501</v>
      </c>
      <c r="O129">
        <v>5.0355177697520999</v>
      </c>
      <c r="P129">
        <v>174.52167859983999</v>
      </c>
      <c r="Q129">
        <v>0.11136911285293601</v>
      </c>
    </row>
    <row r="130" spans="1:17" x14ac:dyDescent="0.3">
      <c r="A130" t="s">
        <v>333</v>
      </c>
      <c r="B130" t="s">
        <v>334</v>
      </c>
      <c r="C130" t="s">
        <v>3169</v>
      </c>
      <c r="D130" t="s">
        <v>51</v>
      </c>
      <c r="E130">
        <v>81571.440692834905</v>
      </c>
      <c r="F130">
        <v>2031.85</v>
      </c>
      <c r="G130">
        <v>33.071104228064698</v>
      </c>
      <c r="H130">
        <v>1.75354841102572</v>
      </c>
      <c r="I130">
        <v>14.3343360686364</v>
      </c>
      <c r="J130">
        <v>3.6628700542941202</v>
      </c>
      <c r="K130">
        <v>1934.31555758582</v>
      </c>
      <c r="L130">
        <v>1692.4801384116299</v>
      </c>
      <c r="M130">
        <v>55.163641175517</v>
      </c>
      <c r="N130">
        <v>1.0208835050910601</v>
      </c>
      <c r="O130">
        <v>2.3082412579668898</v>
      </c>
      <c r="P130">
        <v>71.848437433923905</v>
      </c>
      <c r="Q130">
        <v>4.2504642610010001E-3</v>
      </c>
    </row>
    <row r="131" spans="1:17" x14ac:dyDescent="0.3">
      <c r="A131" t="s">
        <v>335</v>
      </c>
      <c r="B131" t="s">
        <v>336</v>
      </c>
      <c r="C131" t="s">
        <v>3182</v>
      </c>
      <c r="D131" t="s">
        <v>132</v>
      </c>
      <c r="E131">
        <v>79480.496059800003</v>
      </c>
      <c r="F131">
        <v>1845.25</v>
      </c>
      <c r="G131">
        <v>167.10465268176901</v>
      </c>
      <c r="H131">
        <v>3.3941333020147</v>
      </c>
      <c r="I131">
        <v>30.029287184189201</v>
      </c>
      <c r="J131">
        <v>-1.1015091556487</v>
      </c>
      <c r="K131">
        <v>1803.6028586898601</v>
      </c>
      <c r="L131">
        <v>1503.28257686609</v>
      </c>
      <c r="M131">
        <v>48.558635585181797</v>
      </c>
      <c r="N131">
        <v>0.88465031458561005</v>
      </c>
      <c r="O131">
        <v>12.4400487738788</v>
      </c>
      <c r="P131">
        <v>211.64499239993199</v>
      </c>
      <c r="Q131">
        <v>0.15423596876093701</v>
      </c>
    </row>
    <row r="132" spans="1:17" x14ac:dyDescent="0.3">
      <c r="A132" t="s">
        <v>337</v>
      </c>
      <c r="B132" t="s">
        <v>338</v>
      </c>
      <c r="C132" t="s">
        <v>3178</v>
      </c>
      <c r="D132" t="s">
        <v>83</v>
      </c>
      <c r="E132">
        <v>75305.737904224996</v>
      </c>
      <c r="F132">
        <v>730.25</v>
      </c>
      <c r="G132">
        <v>186.55270558248401</v>
      </c>
      <c r="H132">
        <v>13.0259891323491</v>
      </c>
      <c r="I132">
        <v>55.856165641162598</v>
      </c>
      <c r="J132">
        <v>-3.3561046108520598</v>
      </c>
      <c r="K132">
        <v>631.327497914584</v>
      </c>
      <c r="L132">
        <v>473.05872225235697</v>
      </c>
      <c r="M132">
        <v>57.092796509673498</v>
      </c>
      <c r="N132">
        <v>1.7265030425243399</v>
      </c>
      <c r="O132">
        <v>7.6686066415610998</v>
      </c>
      <c r="P132">
        <v>229.460861718926</v>
      </c>
      <c r="Q132">
        <v>0.23545345320581801</v>
      </c>
    </row>
    <row r="133" spans="1:17" x14ac:dyDescent="0.3">
      <c r="A133" t="s">
        <v>339</v>
      </c>
      <c r="B133" t="s">
        <v>340</v>
      </c>
      <c r="C133" t="s">
        <v>3179</v>
      </c>
      <c r="D133" t="s">
        <v>127</v>
      </c>
      <c r="E133">
        <v>74284</v>
      </c>
      <c r="F133">
        <v>928.55</v>
      </c>
      <c r="G133">
        <v>0.54948651848026797</v>
      </c>
      <c r="H133">
        <v>-2.38630496695176</v>
      </c>
      <c r="I133">
        <v>-19.892267782613501</v>
      </c>
      <c r="J133">
        <v>3.6563569908205502</v>
      </c>
      <c r="K133">
        <v>938.99272842810501</v>
      </c>
      <c r="L133">
        <v>924.75641222784702</v>
      </c>
      <c r="M133">
        <v>58.9745497376692</v>
      </c>
      <c r="N133">
        <v>0.88023960772768906</v>
      </c>
      <c r="O133">
        <v>22.653599698454499</v>
      </c>
      <c r="P133">
        <v>46.101801589174698</v>
      </c>
      <c r="Q133">
        <v>-5.5764449991460997E-2</v>
      </c>
    </row>
    <row r="134" spans="1:17" x14ac:dyDescent="0.3">
      <c r="A134" t="s">
        <v>341</v>
      </c>
      <c r="B134" t="s">
        <v>342</v>
      </c>
      <c r="C134" t="s">
        <v>3183</v>
      </c>
      <c r="D134" t="s">
        <v>161</v>
      </c>
      <c r="E134">
        <v>74042.474912624995</v>
      </c>
      <c r="F134">
        <v>2497.85</v>
      </c>
      <c r="G134">
        <v>-20.6863370113679</v>
      </c>
      <c r="H134">
        <v>-5.7071648079683897</v>
      </c>
      <c r="I134">
        <v>-20.142603267879899</v>
      </c>
      <c r="J134">
        <v>1.5845846011777101</v>
      </c>
      <c r="K134">
        <v>2476.3811208020202</v>
      </c>
      <c r="L134">
        <v>2431.0991374423002</v>
      </c>
      <c r="M134">
        <v>63.203001416979397</v>
      </c>
      <c r="N134">
        <v>1.4409430835474799</v>
      </c>
      <c r="O134">
        <v>7.8507516464159099</v>
      </c>
      <c r="P134">
        <v>19.959178772961899</v>
      </c>
      <c r="Q134">
        <v>-5.6081439148263003E-2</v>
      </c>
    </row>
    <row r="135" spans="1:17" x14ac:dyDescent="0.3">
      <c r="A135" t="s">
        <v>343</v>
      </c>
      <c r="B135" t="s">
        <v>344</v>
      </c>
      <c r="C135" t="s">
        <v>3169</v>
      </c>
      <c r="D135" t="s">
        <v>345</v>
      </c>
      <c r="E135">
        <v>73599.587674380004</v>
      </c>
      <c r="F135">
        <v>773.7</v>
      </c>
      <c r="G135">
        <v>-34.293706484023403</v>
      </c>
      <c r="H135">
        <v>6.2966773446225304</v>
      </c>
      <c r="I135">
        <v>-3.15604784148243</v>
      </c>
      <c r="J135">
        <v>0.21522474524039301</v>
      </c>
      <c r="K135">
        <v>756.34861399301496</v>
      </c>
      <c r="L135">
        <v>744.79273208594896</v>
      </c>
      <c r="M135">
        <v>43.802294895279502</v>
      </c>
      <c r="N135">
        <v>0.89945306028805705</v>
      </c>
      <c r="O135">
        <v>5.6481840506656198</v>
      </c>
      <c r="P135">
        <v>19.4073616791419</v>
      </c>
      <c r="Q135">
        <v>-0.139266467544919</v>
      </c>
    </row>
    <row r="136" spans="1:17" x14ac:dyDescent="0.3">
      <c r="A136" t="s">
        <v>346</v>
      </c>
      <c r="B136" t="s">
        <v>347</v>
      </c>
      <c r="C136" t="s">
        <v>3169</v>
      </c>
      <c r="D136" t="s">
        <v>127</v>
      </c>
      <c r="E136">
        <v>73479.944802469996</v>
      </c>
      <c r="F136">
        <v>1619.95</v>
      </c>
      <c r="G136">
        <v>81.608006956518807</v>
      </c>
      <c r="H136">
        <v>-8.4968661861226895</v>
      </c>
      <c r="I136">
        <v>22.593135504834201</v>
      </c>
      <c r="J136">
        <v>-14.534247126273501</v>
      </c>
      <c r="K136">
        <v>1664.57090215365</v>
      </c>
      <c r="L136">
        <v>1322.3617694373099</v>
      </c>
      <c r="M136">
        <v>27.0525870756545</v>
      </c>
      <c r="N136">
        <v>1.78959281733522</v>
      </c>
      <c r="O136">
        <v>21.392635575172001</v>
      </c>
      <c r="P136">
        <v>144.964463934674</v>
      </c>
      <c r="Q136">
        <v>1.6487328338445E-2</v>
      </c>
    </row>
    <row r="137" spans="1:17" x14ac:dyDescent="0.3">
      <c r="A137" t="s">
        <v>348</v>
      </c>
      <c r="B137" t="s">
        <v>349</v>
      </c>
      <c r="C137" t="s">
        <v>3178</v>
      </c>
      <c r="D137" t="s">
        <v>92</v>
      </c>
      <c r="E137">
        <v>72547.488129270001</v>
      </c>
      <c r="F137">
        <v>622.29999999999995</v>
      </c>
      <c r="G137">
        <v>-20.603044029909501</v>
      </c>
      <c r="H137">
        <v>5.1216980571328898</v>
      </c>
      <c r="I137">
        <v>-5.7446188611061499</v>
      </c>
      <c r="J137">
        <v>-0.39647222636241503</v>
      </c>
      <c r="K137">
        <v>581.70756995993804</v>
      </c>
      <c r="L137">
        <v>552.50362800820994</v>
      </c>
      <c r="M137">
        <v>66.594835455067795</v>
      </c>
      <c r="N137">
        <v>1.0911710792245799</v>
      </c>
      <c r="O137">
        <v>1.1569982323638099</v>
      </c>
      <c r="P137">
        <v>41.753986332574001</v>
      </c>
      <c r="Q137">
        <v>-7.8245559173096002E-2</v>
      </c>
    </row>
    <row r="138" spans="1:17" x14ac:dyDescent="0.3">
      <c r="A138" t="s">
        <v>350</v>
      </c>
      <c r="B138" t="s">
        <v>351</v>
      </c>
      <c r="C138" t="s">
        <v>3173</v>
      </c>
      <c r="D138" t="s">
        <v>54</v>
      </c>
      <c r="E138">
        <v>72370.303199999995</v>
      </c>
      <c r="F138">
        <v>6052.8</v>
      </c>
      <c r="G138">
        <v>37.946606649447901</v>
      </c>
      <c r="H138">
        <v>0.45591732623590098</v>
      </c>
      <c r="I138">
        <v>5.2330134339552004</v>
      </c>
      <c r="J138">
        <v>1.8146811346387901</v>
      </c>
      <c r="K138">
        <v>5883.2649850766902</v>
      </c>
      <c r="L138">
        <v>5204.4716412221396</v>
      </c>
      <c r="M138">
        <v>41.050868998542597</v>
      </c>
      <c r="N138">
        <v>0.637187575242111</v>
      </c>
      <c r="O138">
        <v>6.3953872587893201</v>
      </c>
      <c r="P138">
        <v>75.596170583115693</v>
      </c>
      <c r="Q138">
        <v>3.1890041790047001E-2</v>
      </c>
    </row>
    <row r="139" spans="1:17" x14ac:dyDescent="0.3">
      <c r="A139" t="s">
        <v>352</v>
      </c>
      <c r="B139" t="s">
        <v>353</v>
      </c>
      <c r="C139" t="s">
        <v>3183</v>
      </c>
      <c r="D139" t="s">
        <v>270</v>
      </c>
      <c r="E139">
        <v>72364.516057729998</v>
      </c>
      <c r="F139">
        <v>8485.1</v>
      </c>
      <c r="G139">
        <v>10.364089489015999</v>
      </c>
      <c r="H139">
        <v>13.9758126516081</v>
      </c>
      <c r="I139">
        <v>16.261486963265401</v>
      </c>
      <c r="J139">
        <v>2.8616315718453902</v>
      </c>
      <c r="K139">
        <v>7969.8189684283898</v>
      </c>
      <c r="L139">
        <v>7322.2834522196399</v>
      </c>
      <c r="M139">
        <v>61.878549894020203</v>
      </c>
      <c r="N139">
        <v>1.0387594797350901</v>
      </c>
      <c r="O139">
        <v>17.0881898857998</v>
      </c>
      <c r="P139">
        <v>59.344600938967098</v>
      </c>
      <c r="Q139">
        <v>0.12634449236521</v>
      </c>
    </row>
    <row r="140" spans="1:17" x14ac:dyDescent="0.3">
      <c r="A140" t="s">
        <v>354</v>
      </c>
      <c r="B140" t="s">
        <v>355</v>
      </c>
      <c r="C140" t="s">
        <v>3170</v>
      </c>
      <c r="D140" t="s">
        <v>27</v>
      </c>
      <c r="E140">
        <v>72209.010039040004</v>
      </c>
      <c r="F140">
        <v>10.36</v>
      </c>
      <c r="G140">
        <v>-45.097849610200399</v>
      </c>
      <c r="H140">
        <v>-37.039623852291797</v>
      </c>
      <c r="I140">
        <v>-41.604271081072497</v>
      </c>
      <c r="J140">
        <v>-3.9860512131489001</v>
      </c>
      <c r="K140">
        <v>13.770505765485099</v>
      </c>
      <c r="L140">
        <v>14.0111580135415</v>
      </c>
      <c r="M140">
        <v>24.055923370972401</v>
      </c>
      <c r="N140">
        <v>1.38188385973473</v>
      </c>
      <c r="O140">
        <v>85.135135135135101</v>
      </c>
      <c r="P140">
        <v>5.82226762002042</v>
      </c>
      <c r="Q140">
        <v>-4.6864405020340004E-3</v>
      </c>
    </row>
    <row r="141" spans="1:17" hidden="1" x14ac:dyDescent="0.3">
      <c r="A141" t="s">
        <v>356</v>
      </c>
      <c r="B141" t="s">
        <v>357</v>
      </c>
      <c r="C141" t="s">
        <v>3170</v>
      </c>
      <c r="D141" t="s">
        <v>27</v>
      </c>
      <c r="E141">
        <v>72175</v>
      </c>
      <c r="F141">
        <v>1443.5</v>
      </c>
      <c r="G141">
        <v>46.0555993016401</v>
      </c>
      <c r="H141">
        <v>21.216094378820902</v>
      </c>
      <c r="I141">
        <v>61.882511164101402</v>
      </c>
      <c r="J141">
        <v>5.5988789688276599</v>
      </c>
      <c r="K141">
        <v>1250.00934395426</v>
      </c>
      <c r="M141">
        <v>59.9529546093991</v>
      </c>
      <c r="N141">
        <v>0.79638023468375496</v>
      </c>
      <c r="O141">
        <v>8.6248701073778893</v>
      </c>
      <c r="P141">
        <v>91.192052980132402</v>
      </c>
    </row>
    <row r="142" spans="1:17" x14ac:dyDescent="0.3">
      <c r="A142" t="s">
        <v>358</v>
      </c>
      <c r="B142" t="s">
        <v>359</v>
      </c>
      <c r="C142" t="s">
        <v>3176</v>
      </c>
      <c r="D142" t="s">
        <v>360</v>
      </c>
      <c r="E142">
        <v>71773.467872349996</v>
      </c>
      <c r="F142">
        <v>244.91</v>
      </c>
      <c r="G142">
        <v>33.992660352649899</v>
      </c>
      <c r="H142">
        <v>2.3624099592463601</v>
      </c>
      <c r="I142">
        <v>-0.40671698888068297</v>
      </c>
      <c r="J142">
        <v>10.442809625249099</v>
      </c>
      <c r="K142">
        <v>226.08592513319601</v>
      </c>
      <c r="L142">
        <v>220.65088204033299</v>
      </c>
      <c r="M142">
        <v>84.650842764837904</v>
      </c>
      <c r="N142">
        <v>1.49999413600056</v>
      </c>
      <c r="O142">
        <v>16.9205014086807</v>
      </c>
      <c r="P142">
        <v>74.127266263775297</v>
      </c>
      <c r="Q142">
        <v>9.2297804282932994E-2</v>
      </c>
    </row>
    <row r="143" spans="1:17" x14ac:dyDescent="0.3">
      <c r="A143" t="s">
        <v>361</v>
      </c>
      <c r="B143" t="s">
        <v>362</v>
      </c>
      <c r="C143" t="s">
        <v>3180</v>
      </c>
      <c r="D143" t="s">
        <v>100</v>
      </c>
      <c r="E143">
        <v>71242.187556189994</v>
      </c>
      <c r="F143">
        <v>345.1</v>
      </c>
      <c r="G143">
        <v>87.958518264349195</v>
      </c>
      <c r="H143">
        <v>6.1280296999790602</v>
      </c>
      <c r="I143">
        <v>24.0840511209108</v>
      </c>
      <c r="J143">
        <v>4.41291554877336</v>
      </c>
      <c r="K143">
        <v>325.81476788662297</v>
      </c>
      <c r="L143">
        <v>273.81756500695798</v>
      </c>
      <c r="M143">
        <v>58.261080571087099</v>
      </c>
      <c r="N143">
        <v>1.25026196785243</v>
      </c>
      <c r="O143">
        <v>4.5928716314111702</v>
      </c>
      <c r="P143">
        <v>142.68635724331901</v>
      </c>
    </row>
    <row r="144" spans="1:17" x14ac:dyDescent="0.3">
      <c r="A144" t="s">
        <v>363</v>
      </c>
      <c r="B144" t="s">
        <v>364</v>
      </c>
      <c r="C144" t="s">
        <v>3183</v>
      </c>
      <c r="D144" t="s">
        <v>161</v>
      </c>
      <c r="E144">
        <v>70628.171658549996</v>
      </c>
      <c r="F144">
        <v>4655.75</v>
      </c>
      <c r="G144">
        <v>4.9151483056425302</v>
      </c>
      <c r="H144">
        <v>1.6703598684907499</v>
      </c>
      <c r="I144">
        <v>4.1377656201863502</v>
      </c>
      <c r="J144">
        <v>-1.47772305524029</v>
      </c>
      <c r="K144">
        <v>4437.7652035658502</v>
      </c>
      <c r="L144">
        <v>3966.8067117486098</v>
      </c>
      <c r="M144">
        <v>55.750650323620498</v>
      </c>
      <c r="N144">
        <v>0.72608222251142596</v>
      </c>
      <c r="O144">
        <v>3.1853084895022201</v>
      </c>
      <c r="P144">
        <v>44.5885093167701</v>
      </c>
      <c r="Q144">
        <v>1.5488782049338E-2</v>
      </c>
    </row>
    <row r="145" spans="1:17" x14ac:dyDescent="0.3">
      <c r="A145" t="s">
        <v>365</v>
      </c>
      <c r="B145" t="s">
        <v>366</v>
      </c>
      <c r="C145" t="s">
        <v>3175</v>
      </c>
      <c r="D145" t="s">
        <v>124</v>
      </c>
      <c r="E145">
        <v>70611.171929119999</v>
      </c>
      <c r="F145">
        <v>1516.6</v>
      </c>
      <c r="G145">
        <v>8.5152967095066803</v>
      </c>
      <c r="H145">
        <v>-6.1426701944298898</v>
      </c>
      <c r="I145">
        <v>16.434732923802901</v>
      </c>
      <c r="J145">
        <v>-4.5897705843328804</v>
      </c>
      <c r="K145">
        <v>1581.63443819339</v>
      </c>
      <c r="L145">
        <v>1419.77590415031</v>
      </c>
      <c r="M145">
        <v>25.033475331771299</v>
      </c>
      <c r="N145">
        <v>1.03369928373598</v>
      </c>
      <c r="O145">
        <v>18.983252011077401</v>
      </c>
      <c r="P145">
        <v>51.311982440387098</v>
      </c>
      <c r="Q145">
        <v>8.1298455394272995E-2</v>
      </c>
    </row>
    <row r="146" spans="1:17" x14ac:dyDescent="0.3">
      <c r="A146" t="s">
        <v>367</v>
      </c>
      <c r="B146" t="s">
        <v>368</v>
      </c>
      <c r="C146" t="s">
        <v>3169</v>
      </c>
      <c r="D146" t="s">
        <v>34</v>
      </c>
      <c r="E146">
        <v>70587.647424305003</v>
      </c>
      <c r="F146">
        <v>524.04999999999995</v>
      </c>
      <c r="G146">
        <v>-12.6797666734227</v>
      </c>
      <c r="H146">
        <v>-6.6396174290828398</v>
      </c>
      <c r="I146">
        <v>-16.6148490939173</v>
      </c>
      <c r="J146">
        <v>6.1547976640722002</v>
      </c>
      <c r="K146">
        <v>539.75943305301701</v>
      </c>
      <c r="L146">
        <v>511.405792276125</v>
      </c>
      <c r="M146">
        <v>46.9635259154267</v>
      </c>
      <c r="N146">
        <v>1.0779704021277099</v>
      </c>
      <c r="O146">
        <v>20.732754508157601</v>
      </c>
      <c r="P146">
        <v>34.062420056280303</v>
      </c>
      <c r="Q146">
        <v>0.160109014066074</v>
      </c>
    </row>
    <row r="147" spans="1:17" x14ac:dyDescent="0.3">
      <c r="A147" t="s">
        <v>369</v>
      </c>
      <c r="B147" t="s">
        <v>370</v>
      </c>
      <c r="C147" t="s">
        <v>3169</v>
      </c>
      <c r="D147" t="s">
        <v>24</v>
      </c>
      <c r="E147">
        <v>70467.798064479997</v>
      </c>
      <c r="F147">
        <v>22.48</v>
      </c>
      <c r="G147">
        <v>0.77811938204758402</v>
      </c>
      <c r="H147">
        <v>-6.85236824584653</v>
      </c>
      <c r="I147">
        <v>-23.661530794773999</v>
      </c>
      <c r="J147">
        <v>-1.06420603323921</v>
      </c>
      <c r="K147">
        <v>23.6584274695098</v>
      </c>
      <c r="L147">
        <v>23.126305477514201</v>
      </c>
      <c r="M147">
        <v>23.199184743270301</v>
      </c>
      <c r="N147">
        <v>0.43247998970312002</v>
      </c>
      <c r="O147">
        <v>46.1298932384341</v>
      </c>
      <c r="P147">
        <v>43.1847133757961</v>
      </c>
      <c r="Q147">
        <v>4.9085314124698999E-2</v>
      </c>
    </row>
    <row r="148" spans="1:17" x14ac:dyDescent="0.3">
      <c r="A148" t="s">
        <v>371</v>
      </c>
      <c r="B148" t="s">
        <v>372</v>
      </c>
      <c r="C148" t="s">
        <v>3169</v>
      </c>
      <c r="D148" t="s">
        <v>43</v>
      </c>
      <c r="E148">
        <v>69404.063999999998</v>
      </c>
      <c r="F148">
        <v>395.6</v>
      </c>
      <c r="G148">
        <v>45.8089604256418</v>
      </c>
      <c r="H148">
        <v>-3.9204588056121898</v>
      </c>
      <c r="I148">
        <v>-0.77117964420756502</v>
      </c>
      <c r="J148">
        <v>1.83261936358619</v>
      </c>
      <c r="K148">
        <v>395.79406583299999</v>
      </c>
      <c r="L148">
        <v>356.26190597982099</v>
      </c>
      <c r="M148">
        <v>47.698457001771899</v>
      </c>
      <c r="N148">
        <v>0.47421060326870201</v>
      </c>
      <c r="O148">
        <v>18.250758341759301</v>
      </c>
      <c r="P148">
        <v>86.471835965118999</v>
      </c>
      <c r="Q148">
        <v>0.11039864307387</v>
      </c>
    </row>
    <row r="149" spans="1:17" x14ac:dyDescent="0.3">
      <c r="A149" t="s">
        <v>373</v>
      </c>
      <c r="B149" t="s">
        <v>374</v>
      </c>
      <c r="C149" t="s">
        <v>3181</v>
      </c>
      <c r="D149" t="s">
        <v>198</v>
      </c>
      <c r="E149">
        <v>69123.49807704</v>
      </c>
      <c r="F149">
        <v>235.4</v>
      </c>
      <c r="G149">
        <v>1.11386210151124</v>
      </c>
      <c r="H149">
        <v>-8.3923525013620903</v>
      </c>
      <c r="I149">
        <v>19.179582340055301</v>
      </c>
      <c r="J149">
        <v>0.80830587696114597</v>
      </c>
      <c r="K149">
        <v>242.43899580426901</v>
      </c>
      <c r="L149">
        <v>214.648694982482</v>
      </c>
      <c r="M149">
        <v>33.616106565459098</v>
      </c>
      <c r="N149">
        <v>0.83448046428296296</v>
      </c>
      <c r="O149">
        <v>12.425658453695799</v>
      </c>
      <c r="P149">
        <v>49.412884798476597</v>
      </c>
      <c r="Q149">
        <v>5.9087885080669998E-2</v>
      </c>
    </row>
    <row r="150" spans="1:17" x14ac:dyDescent="0.3">
      <c r="A150" t="s">
        <v>375</v>
      </c>
      <c r="B150" t="s">
        <v>376</v>
      </c>
      <c r="C150" t="s">
        <v>3182</v>
      </c>
      <c r="D150" t="s">
        <v>132</v>
      </c>
      <c r="E150">
        <v>68800.815285139994</v>
      </c>
      <c r="F150">
        <v>1892.2</v>
      </c>
      <c r="G150">
        <v>32.907882541962103</v>
      </c>
      <c r="H150">
        <v>7.4105895161047401</v>
      </c>
      <c r="I150">
        <v>10.2612958195161</v>
      </c>
      <c r="J150">
        <v>2.5000971583931699</v>
      </c>
      <c r="K150">
        <v>1798.0519151583601</v>
      </c>
      <c r="L150">
        <v>1609.8424834441701</v>
      </c>
      <c r="M150">
        <v>59.570900354074602</v>
      </c>
      <c r="N150">
        <v>0.97420519946926898</v>
      </c>
      <c r="O150">
        <v>4.1116161082338003</v>
      </c>
      <c r="P150">
        <v>80.020930453810294</v>
      </c>
      <c r="Q150">
        <v>8.3146284257717001E-2</v>
      </c>
    </row>
    <row r="151" spans="1:17" x14ac:dyDescent="0.3">
      <c r="A151" t="s">
        <v>377</v>
      </c>
      <c r="B151" t="s">
        <v>378</v>
      </c>
      <c r="C151" t="s">
        <v>3181</v>
      </c>
      <c r="D151" t="s">
        <v>379</v>
      </c>
      <c r="E151">
        <v>67599.254273550003</v>
      </c>
      <c r="F151">
        <v>5321.65</v>
      </c>
      <c r="G151">
        <v>1.0932218776635101</v>
      </c>
      <c r="H151">
        <v>-4.5903173748513497</v>
      </c>
      <c r="I151">
        <v>11.941356682657601</v>
      </c>
      <c r="J151">
        <v>-4.2919888262393897</v>
      </c>
      <c r="K151">
        <v>5370.7737438904996</v>
      </c>
      <c r="L151">
        <v>4952.5774935528298</v>
      </c>
      <c r="M151">
        <v>47.996167297150798</v>
      </c>
      <c r="N151">
        <v>0.93433150722259195</v>
      </c>
      <c r="O151">
        <v>21.390921988481001</v>
      </c>
      <c r="P151">
        <v>47.782560399888901</v>
      </c>
      <c r="Q151">
        <v>7.0536382924256999E-2</v>
      </c>
    </row>
    <row r="152" spans="1:17" x14ac:dyDescent="0.3">
      <c r="A152" t="s">
        <v>380</v>
      </c>
      <c r="B152" t="s">
        <v>381</v>
      </c>
      <c r="C152" t="s">
        <v>3182</v>
      </c>
      <c r="D152" t="s">
        <v>132</v>
      </c>
      <c r="E152">
        <v>65980.112688730005</v>
      </c>
      <c r="F152">
        <v>1845.65</v>
      </c>
      <c r="G152">
        <v>71.510155227888404</v>
      </c>
      <c r="H152">
        <v>-0.23305953359898901</v>
      </c>
      <c r="I152">
        <v>14.092506966079601</v>
      </c>
      <c r="J152">
        <v>-0.43593505049061299</v>
      </c>
      <c r="K152">
        <v>1779.0899376774</v>
      </c>
      <c r="L152">
        <v>1553.0784819591499</v>
      </c>
      <c r="M152">
        <v>60.241189479487304</v>
      </c>
      <c r="N152">
        <v>0.993454608303036</v>
      </c>
      <c r="O152">
        <v>12.074336954460399</v>
      </c>
      <c r="P152">
        <v>113.61071728248599</v>
      </c>
      <c r="Q152">
        <v>0.17563517201447601</v>
      </c>
    </row>
    <row r="153" spans="1:17" x14ac:dyDescent="0.3">
      <c r="A153" t="s">
        <v>382</v>
      </c>
      <c r="B153" t="s">
        <v>383</v>
      </c>
      <c r="C153" t="s">
        <v>3176</v>
      </c>
      <c r="D153" t="s">
        <v>124</v>
      </c>
      <c r="E153">
        <v>65092.5041814</v>
      </c>
      <c r="F153">
        <v>790.5</v>
      </c>
      <c r="G153">
        <v>28.088542613927601</v>
      </c>
      <c r="H153">
        <v>3.7548908200223101</v>
      </c>
      <c r="I153">
        <v>-5.7439417085480899</v>
      </c>
      <c r="J153">
        <v>2.2633959900149998</v>
      </c>
      <c r="K153">
        <v>750.42400237460095</v>
      </c>
      <c r="L153">
        <v>680.22634396847502</v>
      </c>
      <c r="M153">
        <v>65.768221802020406</v>
      </c>
      <c r="N153">
        <v>0.78880301363959404</v>
      </c>
      <c r="O153">
        <v>7.2738772928526201</v>
      </c>
      <c r="P153">
        <v>85.063794919817397</v>
      </c>
      <c r="Q153">
        <v>0.172272726696797</v>
      </c>
    </row>
    <row r="154" spans="1:17" x14ac:dyDescent="0.3">
      <c r="A154" t="s">
        <v>384</v>
      </c>
      <c r="B154" t="s">
        <v>385</v>
      </c>
      <c r="C154" t="s">
        <v>3175</v>
      </c>
      <c r="D154" t="s">
        <v>187</v>
      </c>
      <c r="E154">
        <v>63252.759984425</v>
      </c>
      <c r="F154">
        <v>1101.6500000000001</v>
      </c>
      <c r="G154">
        <v>50.750063955755103</v>
      </c>
      <c r="H154">
        <v>-3.9784428871940798</v>
      </c>
      <c r="I154">
        <v>43.295195239423599</v>
      </c>
      <c r="J154">
        <v>-4.9436489057889201E-2</v>
      </c>
      <c r="K154">
        <v>1077.1857420912299</v>
      </c>
      <c r="L154">
        <v>892.97056996381195</v>
      </c>
      <c r="M154">
        <v>47.163111366707</v>
      </c>
      <c r="N154">
        <v>0.72305872101472501</v>
      </c>
      <c r="O154">
        <v>13.920029047338</v>
      </c>
      <c r="P154">
        <v>100.811155668975</v>
      </c>
      <c r="Q154">
        <v>0.117483415898642</v>
      </c>
    </row>
    <row r="155" spans="1:17" x14ac:dyDescent="0.3">
      <c r="A155" t="s">
        <v>386</v>
      </c>
      <c r="B155" t="s">
        <v>387</v>
      </c>
      <c r="C155" t="s">
        <v>3169</v>
      </c>
      <c r="D155" t="s">
        <v>143</v>
      </c>
      <c r="E155">
        <v>63130.217414528001</v>
      </c>
      <c r="F155">
        <v>234.88</v>
      </c>
      <c r="G155">
        <v>260.03548372313202</v>
      </c>
      <c r="H155">
        <v>-11.490423154988299</v>
      </c>
      <c r="I155">
        <v>49.050478305537901</v>
      </c>
      <c r="J155">
        <v>4.8323764279661202E-2</v>
      </c>
      <c r="K155">
        <v>233.338585504398</v>
      </c>
      <c r="L155">
        <v>181.065025977603</v>
      </c>
      <c r="M155">
        <v>59.479104317529703</v>
      </c>
      <c r="N155">
        <v>0.30741801857399098</v>
      </c>
      <c r="O155">
        <v>31.982288828337801</v>
      </c>
      <c r="P155">
        <v>401.88034188034101</v>
      </c>
    </row>
    <row r="156" spans="1:17" x14ac:dyDescent="0.3">
      <c r="A156" t="s">
        <v>388</v>
      </c>
      <c r="B156" t="s">
        <v>389</v>
      </c>
      <c r="C156" t="s">
        <v>3183</v>
      </c>
      <c r="D156" t="s">
        <v>390</v>
      </c>
      <c r="E156">
        <v>62374.50293373</v>
      </c>
      <c r="F156">
        <v>963.95</v>
      </c>
      <c r="G156">
        <v>49.6943337795026</v>
      </c>
      <c r="H156">
        <v>-3.22164953810397</v>
      </c>
      <c r="I156">
        <v>29.0786557481957</v>
      </c>
      <c r="J156">
        <v>-1.7392928390815401</v>
      </c>
      <c r="K156">
        <v>970.88884298711798</v>
      </c>
      <c r="L156">
        <v>834.19576958368805</v>
      </c>
      <c r="M156">
        <v>40.332112507290901</v>
      </c>
      <c r="N156">
        <v>0.33462377818008099</v>
      </c>
      <c r="O156">
        <v>23.139166969241099</v>
      </c>
      <c r="P156">
        <v>90.503952569169897</v>
      </c>
      <c r="Q156">
        <v>0.14487702094785501</v>
      </c>
    </row>
    <row r="157" spans="1:17" x14ac:dyDescent="0.3">
      <c r="A157" t="s">
        <v>391</v>
      </c>
      <c r="B157" t="s">
        <v>392</v>
      </c>
      <c r="C157" t="s">
        <v>3173</v>
      </c>
      <c r="D157" t="s">
        <v>54</v>
      </c>
      <c r="E157">
        <v>61974.651748099997</v>
      </c>
      <c r="F157">
        <v>29165.5</v>
      </c>
      <c r="G157">
        <v>-5.2926470164000996</v>
      </c>
      <c r="H157">
        <v>-4.86832289132124</v>
      </c>
      <c r="I157">
        <v>-9.6299893429279493</v>
      </c>
      <c r="J157">
        <v>3.65423552520235</v>
      </c>
      <c r="K157">
        <v>28652.0630170365</v>
      </c>
      <c r="L157">
        <v>26994.7103668688</v>
      </c>
      <c r="M157">
        <v>57.8052666861402</v>
      </c>
      <c r="N157">
        <v>0.91713911263733305</v>
      </c>
      <c r="O157">
        <v>4.6476144760076101</v>
      </c>
      <c r="P157">
        <v>32.570454545454503</v>
      </c>
      <c r="Q157">
        <v>7.15314702594E-4</v>
      </c>
    </row>
    <row r="158" spans="1:17" x14ac:dyDescent="0.3">
      <c r="A158" t="s">
        <v>393</v>
      </c>
      <c r="B158" t="s">
        <v>394</v>
      </c>
      <c r="C158" t="s">
        <v>3169</v>
      </c>
      <c r="D158" t="s">
        <v>395</v>
      </c>
      <c r="E158">
        <v>61865.975143668002</v>
      </c>
      <c r="F158">
        <v>237.48</v>
      </c>
      <c r="G158">
        <v>-8.9361256035331797E-3</v>
      </c>
      <c r="H158">
        <v>3.7857045206187001</v>
      </c>
      <c r="I158">
        <v>14.9868754682812</v>
      </c>
      <c r="J158">
        <v>3.5739772805679002</v>
      </c>
      <c r="K158">
        <v>224.39241930806199</v>
      </c>
      <c r="L158">
        <v>208.83153913256601</v>
      </c>
      <c r="M158">
        <v>76.985703796965396</v>
      </c>
      <c r="N158">
        <v>1.5005358467535499</v>
      </c>
      <c r="O158">
        <v>3.9666498231429999</v>
      </c>
      <c r="P158">
        <v>53.2129032258064</v>
      </c>
      <c r="Q158">
        <v>8.8824572480634995E-2</v>
      </c>
    </row>
    <row r="159" spans="1:17" x14ac:dyDescent="0.3">
      <c r="A159" t="s">
        <v>396</v>
      </c>
      <c r="B159" t="s">
        <v>397</v>
      </c>
      <c r="C159" t="s">
        <v>3181</v>
      </c>
      <c r="D159" t="s">
        <v>164</v>
      </c>
      <c r="E159">
        <v>61645.417737750002</v>
      </c>
      <c r="F159">
        <v>14545.3</v>
      </c>
      <c r="G159">
        <v>227.95161546528101</v>
      </c>
      <c r="H159">
        <v>12.9704535408159</v>
      </c>
      <c r="I159">
        <v>91.477214407861695</v>
      </c>
      <c r="J159">
        <v>7.4687375984275697</v>
      </c>
      <c r="K159">
        <v>12292.8111773896</v>
      </c>
      <c r="L159">
        <v>9681.3793245117304</v>
      </c>
      <c r="M159">
        <v>86.278507106779401</v>
      </c>
      <c r="N159">
        <v>1.03771993760828</v>
      </c>
      <c r="O159">
        <v>2.0250527661856501</v>
      </c>
      <c r="P159">
        <v>273.34890525937499</v>
      </c>
      <c r="Q159">
        <v>0.175460765410692</v>
      </c>
    </row>
    <row r="160" spans="1:17" x14ac:dyDescent="0.3">
      <c r="A160" t="s">
        <v>398</v>
      </c>
      <c r="B160" t="s">
        <v>399</v>
      </c>
      <c r="C160" t="s">
        <v>3175</v>
      </c>
      <c r="D160" t="s">
        <v>187</v>
      </c>
      <c r="E160">
        <v>61172.567327899997</v>
      </c>
      <c r="F160">
        <v>3913.7</v>
      </c>
      <c r="G160">
        <v>-12.1801393407427</v>
      </c>
      <c r="H160">
        <v>-3.9555388955682398</v>
      </c>
      <c r="I160">
        <v>15.7455745357887</v>
      </c>
      <c r="J160">
        <v>0.81388624831466305</v>
      </c>
      <c r="K160">
        <v>3959.8130603397899</v>
      </c>
      <c r="L160">
        <v>3728.1067376042502</v>
      </c>
      <c r="M160">
        <v>54.469702575074599</v>
      </c>
      <c r="N160">
        <v>0.45588591236145598</v>
      </c>
      <c r="O160">
        <v>26.5043309400311</v>
      </c>
      <c r="P160">
        <v>49.8239032233366</v>
      </c>
      <c r="Q160">
        <v>0.10715283432153699</v>
      </c>
    </row>
    <row r="161" spans="1:17" x14ac:dyDescent="0.3">
      <c r="A161" t="s">
        <v>400</v>
      </c>
      <c r="B161" t="s">
        <v>401</v>
      </c>
      <c r="C161" t="s">
        <v>3178</v>
      </c>
      <c r="D161" t="s">
        <v>332</v>
      </c>
      <c r="E161">
        <v>61051.543377399998</v>
      </c>
      <c r="F161">
        <v>1845.1</v>
      </c>
      <c r="G161">
        <v>79.666580342319406</v>
      </c>
      <c r="H161">
        <v>2.3016582801083301</v>
      </c>
      <c r="I161">
        <v>44.616291614307698</v>
      </c>
      <c r="J161">
        <v>-2.4435764548309198</v>
      </c>
      <c r="K161">
        <v>1729.0595809784199</v>
      </c>
      <c r="L161">
        <v>1395.2820007170601</v>
      </c>
      <c r="M161">
        <v>42.946759086601404</v>
      </c>
      <c r="N161">
        <v>0.77988525323005697</v>
      </c>
      <c r="O161">
        <v>5.4089209256950896</v>
      </c>
      <c r="P161">
        <v>128.72195363827899</v>
      </c>
      <c r="Q161">
        <v>2.4714621284559E-2</v>
      </c>
    </row>
    <row r="162" spans="1:17" x14ac:dyDescent="0.3">
      <c r="A162" t="s">
        <v>402</v>
      </c>
      <c r="B162" t="s">
        <v>403</v>
      </c>
      <c r="C162" t="s">
        <v>3171</v>
      </c>
      <c r="D162" t="s">
        <v>404</v>
      </c>
      <c r="E162">
        <v>60940.023528284997</v>
      </c>
      <c r="F162">
        <v>1683.45</v>
      </c>
      <c r="G162">
        <v>4.7592547233216296</v>
      </c>
      <c r="H162">
        <v>-13.7921612179204</v>
      </c>
      <c r="I162">
        <v>5.74732380088812</v>
      </c>
      <c r="J162">
        <v>-1.85029915497097</v>
      </c>
      <c r="K162">
        <v>1774.2084265475</v>
      </c>
      <c r="L162">
        <v>1588.5317278458101</v>
      </c>
      <c r="M162">
        <v>18.5975924062401</v>
      </c>
      <c r="N162">
        <v>0.486911913765253</v>
      </c>
      <c r="O162">
        <v>18.340313047610501</v>
      </c>
      <c r="P162">
        <v>43.890764562588103</v>
      </c>
      <c r="Q162">
        <v>4.3419896963996001E-2</v>
      </c>
    </row>
    <row r="163" spans="1:17" x14ac:dyDescent="0.3">
      <c r="A163" t="s">
        <v>405</v>
      </c>
      <c r="B163" t="s">
        <v>406</v>
      </c>
      <c r="C163" t="s">
        <v>3170</v>
      </c>
      <c r="D163" t="s">
        <v>27</v>
      </c>
      <c r="E163">
        <v>60840.375</v>
      </c>
      <c r="F163">
        <v>2134.75</v>
      </c>
      <c r="G163">
        <v>-19.1793096689183</v>
      </c>
      <c r="H163">
        <v>6.8907819188265602</v>
      </c>
      <c r="I163">
        <v>-10.782390940639001</v>
      </c>
      <c r="J163">
        <v>7.9449682184817698</v>
      </c>
      <c r="K163">
        <v>1965.4866906765101</v>
      </c>
      <c r="L163">
        <v>1847.1882602170899</v>
      </c>
      <c r="M163">
        <v>72.277253653701095</v>
      </c>
      <c r="N163">
        <v>1.2964540860905001</v>
      </c>
      <c r="O163">
        <v>1.55755943318889</v>
      </c>
      <c r="P163">
        <v>38.314759621614598</v>
      </c>
      <c r="Q163">
        <v>2.4144984683354E-2</v>
      </c>
    </row>
    <row r="164" spans="1:17" x14ac:dyDescent="0.3">
      <c r="A164" t="s">
        <v>407</v>
      </c>
      <c r="B164" t="s">
        <v>408</v>
      </c>
      <c r="C164" t="s">
        <v>3175</v>
      </c>
      <c r="D164" t="s">
        <v>409</v>
      </c>
      <c r="E164">
        <v>58964.642707849998</v>
      </c>
      <c r="F164">
        <v>3050.15</v>
      </c>
      <c r="G164">
        <v>-10.306967233899901</v>
      </c>
      <c r="H164">
        <v>3.8296996612897498</v>
      </c>
      <c r="I164">
        <v>17.8961118929946</v>
      </c>
      <c r="J164">
        <v>-1.19399853350618</v>
      </c>
      <c r="K164">
        <v>3021.6225832301202</v>
      </c>
      <c r="L164">
        <v>2807.5532559641802</v>
      </c>
      <c r="M164">
        <v>50.561499274670297</v>
      </c>
      <c r="N164">
        <v>0.69940841376476603</v>
      </c>
      <c r="O164">
        <v>10.6502958870875</v>
      </c>
      <c r="P164">
        <v>39.035007749111102</v>
      </c>
      <c r="Q164">
        <v>-1.5088328476503999E-2</v>
      </c>
    </row>
    <row r="165" spans="1:17" x14ac:dyDescent="0.3">
      <c r="A165" t="s">
        <v>410</v>
      </c>
      <c r="B165" t="s">
        <v>411</v>
      </c>
      <c r="C165" t="s">
        <v>3175</v>
      </c>
      <c r="D165" t="s">
        <v>409</v>
      </c>
      <c r="E165">
        <v>58745.6197101949</v>
      </c>
      <c r="F165">
        <v>138513.65</v>
      </c>
      <c r="G165">
        <v>-3.52652116262075</v>
      </c>
      <c r="H165">
        <v>2.1444499875522598</v>
      </c>
      <c r="I165">
        <v>-13.545390015108101</v>
      </c>
      <c r="J165">
        <v>3.9470814638346399</v>
      </c>
      <c r="K165">
        <v>135830.81314315199</v>
      </c>
      <c r="L165">
        <v>129810.436825175</v>
      </c>
      <c r="M165">
        <v>55.510149044436403</v>
      </c>
      <c r="N165">
        <v>0.78773475720497399</v>
      </c>
      <c r="O165">
        <v>9.3357947032656998</v>
      </c>
      <c r="P165">
        <v>30.1758845918894</v>
      </c>
      <c r="Q165">
        <v>4.1812317244980003E-2</v>
      </c>
    </row>
    <row r="166" spans="1:17" x14ac:dyDescent="0.3">
      <c r="A166" t="s">
        <v>412</v>
      </c>
      <c r="B166" t="s">
        <v>413</v>
      </c>
      <c r="C166" t="s">
        <v>3176</v>
      </c>
      <c r="D166" t="s">
        <v>124</v>
      </c>
      <c r="E166">
        <v>58389.105485303997</v>
      </c>
      <c r="F166">
        <v>141.36000000000001</v>
      </c>
      <c r="G166">
        <v>22.7236698372731</v>
      </c>
      <c r="H166">
        <v>2.0960018075970601</v>
      </c>
      <c r="I166">
        <v>-15.170878541108101</v>
      </c>
      <c r="J166">
        <v>11.3651727293676</v>
      </c>
      <c r="K166">
        <v>136.19575318868999</v>
      </c>
      <c r="L166">
        <v>133.27802306429399</v>
      </c>
      <c r="M166">
        <v>76.329742294899305</v>
      </c>
      <c r="N166">
        <v>1.02999915779121</v>
      </c>
      <c r="O166">
        <v>24.044991511035601</v>
      </c>
      <c r="P166">
        <v>72.811735941320293</v>
      </c>
      <c r="Q166">
        <v>-5.2395712453000005E-4</v>
      </c>
    </row>
    <row r="167" spans="1:17" x14ac:dyDescent="0.3">
      <c r="A167" t="s">
        <v>414</v>
      </c>
      <c r="B167" t="s">
        <v>415</v>
      </c>
      <c r="C167" t="s">
        <v>3169</v>
      </c>
      <c r="D167" t="s">
        <v>51</v>
      </c>
      <c r="E167">
        <v>58082.735960625003</v>
      </c>
      <c r="F167">
        <v>5271.15</v>
      </c>
      <c r="G167">
        <v>35.997270507534999</v>
      </c>
      <c r="H167">
        <v>10.459912701064701</v>
      </c>
      <c r="I167">
        <v>11.822842973948401</v>
      </c>
      <c r="J167">
        <v>6.5109154298886098</v>
      </c>
      <c r="K167">
        <v>4709.1862260906601</v>
      </c>
      <c r="L167">
        <v>4221.7445857441699</v>
      </c>
      <c r="M167">
        <v>68.843627410664794</v>
      </c>
      <c r="N167">
        <v>0.96546503610836998</v>
      </c>
      <c r="O167">
        <v>5.0216745871394401</v>
      </c>
      <c r="P167">
        <v>79.126312570088601</v>
      </c>
      <c r="Q167">
        <v>8.9966404490943994E-2</v>
      </c>
    </row>
    <row r="168" spans="1:17" x14ac:dyDescent="0.3">
      <c r="A168" t="s">
        <v>416</v>
      </c>
      <c r="B168" t="s">
        <v>417</v>
      </c>
      <c r="C168" t="s">
        <v>3169</v>
      </c>
      <c r="D168" t="s">
        <v>34</v>
      </c>
      <c r="E168">
        <v>57675.542241023999</v>
      </c>
      <c r="F168">
        <v>48.24</v>
      </c>
      <c r="G168">
        <v>-23.632300261969501</v>
      </c>
      <c r="H168">
        <v>-7.0206907016492899</v>
      </c>
      <c r="I168">
        <v>-28.133736176267501</v>
      </c>
      <c r="J168">
        <v>1.17492859450929</v>
      </c>
      <c r="K168">
        <v>50.852735970368798</v>
      </c>
      <c r="L168">
        <v>49.690658336627799</v>
      </c>
      <c r="M168">
        <v>41.399730704230102</v>
      </c>
      <c r="N168">
        <v>0.57582840008934499</v>
      </c>
      <c r="O168">
        <v>46.455223880597003</v>
      </c>
      <c r="P168">
        <v>38.820143884892097</v>
      </c>
      <c r="Q168">
        <v>0.106989821724844</v>
      </c>
    </row>
    <row r="169" spans="1:17" x14ac:dyDescent="0.3">
      <c r="A169" t="s">
        <v>418</v>
      </c>
      <c r="B169" t="s">
        <v>419</v>
      </c>
      <c r="C169" t="s">
        <v>3171</v>
      </c>
      <c r="D169" t="s">
        <v>233</v>
      </c>
      <c r="E169">
        <v>57520.018139205</v>
      </c>
      <c r="F169">
        <v>2175.4499999999998</v>
      </c>
      <c r="G169">
        <v>8.2042353946670197</v>
      </c>
      <c r="H169">
        <v>4.8938644494275501</v>
      </c>
      <c r="I169">
        <v>6.6429262440938697</v>
      </c>
      <c r="J169">
        <v>4.7661869487877198</v>
      </c>
      <c r="K169">
        <v>2057.3363724402302</v>
      </c>
      <c r="L169">
        <v>1912.09219646786</v>
      </c>
      <c r="M169">
        <v>65.845006632195407</v>
      </c>
      <c r="N169">
        <v>1.29806187274239</v>
      </c>
      <c r="O169">
        <v>1.3537429037670401</v>
      </c>
      <c r="P169">
        <v>41.281335238342599</v>
      </c>
      <c r="Q169">
        <v>-2.482594316632E-3</v>
      </c>
    </row>
    <row r="170" spans="1:17" x14ac:dyDescent="0.3">
      <c r="A170" t="s">
        <v>420</v>
      </c>
      <c r="B170" t="s">
        <v>421</v>
      </c>
      <c r="C170" t="s">
        <v>3181</v>
      </c>
      <c r="D170" t="s">
        <v>261</v>
      </c>
      <c r="E170">
        <v>57439.298523179998</v>
      </c>
      <c r="F170">
        <v>5100.2</v>
      </c>
      <c r="G170">
        <v>29.870566004883202</v>
      </c>
      <c r="H170">
        <v>16.3508038965489</v>
      </c>
      <c r="I170">
        <v>3.3327996837094198</v>
      </c>
      <c r="J170">
        <v>-2.6972241324766002</v>
      </c>
      <c r="K170">
        <v>4832.8102918343602</v>
      </c>
      <c r="L170">
        <v>4332.2717623613198</v>
      </c>
      <c r="M170">
        <v>53.607715193589399</v>
      </c>
      <c r="N170">
        <v>1.16169591402815</v>
      </c>
      <c r="O170">
        <v>14.504333163405301</v>
      </c>
      <c r="P170">
        <v>103.987601239876</v>
      </c>
      <c r="Q170">
        <v>0.14485944500732401</v>
      </c>
    </row>
    <row r="171" spans="1:17" x14ac:dyDescent="0.3">
      <c r="A171" t="s">
        <v>422</v>
      </c>
      <c r="B171" t="s">
        <v>423</v>
      </c>
      <c r="C171" t="s">
        <v>3168</v>
      </c>
      <c r="D171" t="s">
        <v>21</v>
      </c>
      <c r="E171">
        <v>56961.8805623199</v>
      </c>
      <c r="F171">
        <v>3010.4</v>
      </c>
      <c r="G171">
        <v>-4.9305000986971503</v>
      </c>
      <c r="H171">
        <v>-3.4770198915850399</v>
      </c>
      <c r="I171">
        <v>6.6827198806416304</v>
      </c>
      <c r="J171">
        <v>1.49023840836859</v>
      </c>
      <c r="K171">
        <v>2944.9083070978299</v>
      </c>
      <c r="L171">
        <v>2641.1239462387498</v>
      </c>
      <c r="M171">
        <v>43.334468571120198</v>
      </c>
      <c r="N171">
        <v>0.78387757357489396</v>
      </c>
      <c r="O171">
        <v>5.8929045973956802</v>
      </c>
      <c r="P171">
        <v>45.4932096080421</v>
      </c>
      <c r="Q171">
        <v>-5.0523012138877998E-2</v>
      </c>
    </row>
    <row r="172" spans="1:17" x14ac:dyDescent="0.3">
      <c r="A172" t="s">
        <v>424</v>
      </c>
      <c r="B172" t="s">
        <v>425</v>
      </c>
      <c r="C172" t="s">
        <v>3168</v>
      </c>
      <c r="D172" t="s">
        <v>287</v>
      </c>
      <c r="E172">
        <v>56562.223573525</v>
      </c>
      <c r="F172">
        <v>5344.25</v>
      </c>
      <c r="G172">
        <v>-14.444371801411499</v>
      </c>
      <c r="H172">
        <v>-10.947526154290699</v>
      </c>
      <c r="I172">
        <v>-20.213820389416998</v>
      </c>
      <c r="J172">
        <v>-1.84582536925332</v>
      </c>
      <c r="K172">
        <v>5386.3365810342802</v>
      </c>
      <c r="L172">
        <v>5065.1595233464204</v>
      </c>
      <c r="M172">
        <v>27.610656576447798</v>
      </c>
      <c r="N172">
        <v>0.79365369116889894</v>
      </c>
      <c r="O172">
        <v>12.270196940637099</v>
      </c>
      <c r="P172">
        <v>29.9987837509121</v>
      </c>
      <c r="Q172">
        <v>-2.2079028406337999E-2</v>
      </c>
    </row>
    <row r="173" spans="1:17" x14ac:dyDescent="0.3">
      <c r="A173" t="s">
        <v>426</v>
      </c>
      <c r="B173" t="s">
        <v>427</v>
      </c>
      <c r="C173" t="s">
        <v>3180</v>
      </c>
      <c r="D173" t="s">
        <v>428</v>
      </c>
      <c r="E173">
        <v>55951.499976840001</v>
      </c>
      <c r="F173">
        <v>918.3</v>
      </c>
      <c r="G173">
        <v>-2.6734712217166501</v>
      </c>
      <c r="H173">
        <v>-8.1506291817886893</v>
      </c>
      <c r="I173">
        <v>-13.825384963034301</v>
      </c>
      <c r="J173">
        <v>2.7841833278627299</v>
      </c>
      <c r="K173">
        <v>961.20044565447301</v>
      </c>
      <c r="L173">
        <v>943.61200809653997</v>
      </c>
      <c r="M173">
        <v>50.558500667070803</v>
      </c>
      <c r="N173">
        <v>0.94880446517450501</v>
      </c>
      <c r="O173">
        <v>28.4983120984427</v>
      </c>
      <c r="P173">
        <v>36.611127640583099</v>
      </c>
      <c r="Q173">
        <v>8.0601439452450008E-3</v>
      </c>
    </row>
    <row r="174" spans="1:17" x14ac:dyDescent="0.3">
      <c r="A174" t="s">
        <v>429</v>
      </c>
      <c r="B174" t="s">
        <v>430</v>
      </c>
      <c r="C174" t="s">
        <v>3179</v>
      </c>
      <c r="D174" t="s">
        <v>431</v>
      </c>
      <c r="E174">
        <v>55904.121951312998</v>
      </c>
      <c r="F174">
        <v>195.61</v>
      </c>
      <c r="G174">
        <v>-2.1022573236990798</v>
      </c>
      <c r="H174">
        <v>-7.2117620189127196</v>
      </c>
      <c r="I174">
        <v>3.2714505840747701</v>
      </c>
      <c r="J174">
        <v>3.1433833239187997E-2</v>
      </c>
      <c r="K174">
        <v>198.87372947841999</v>
      </c>
      <c r="L174">
        <v>179.879165208188</v>
      </c>
      <c r="M174">
        <v>33.898262205772603</v>
      </c>
      <c r="N174">
        <v>0.58213930208430498</v>
      </c>
      <c r="O174">
        <v>17.478656510403301</v>
      </c>
      <c r="P174">
        <v>43.304029304029299</v>
      </c>
      <c r="Q174">
        <v>-7.7708587005821006E-2</v>
      </c>
    </row>
    <row r="175" spans="1:17" x14ac:dyDescent="0.3">
      <c r="A175" t="s">
        <v>432</v>
      </c>
      <c r="B175" t="s">
        <v>433</v>
      </c>
      <c r="C175" t="s">
        <v>3169</v>
      </c>
      <c r="D175" t="s">
        <v>24</v>
      </c>
      <c r="E175">
        <v>55634.1123530849</v>
      </c>
      <c r="F175">
        <v>74.349999999999994</v>
      </c>
      <c r="G175">
        <v>-52.461453787930999</v>
      </c>
      <c r="H175">
        <v>-1.77708276107353</v>
      </c>
      <c r="I175">
        <v>-19.668787210104799</v>
      </c>
      <c r="J175">
        <v>1.83285046851611</v>
      </c>
      <c r="K175">
        <v>74.403726247852703</v>
      </c>
      <c r="L175">
        <v>77.608219124502099</v>
      </c>
      <c r="M175">
        <v>58.430425909601198</v>
      </c>
      <c r="N175">
        <v>1.13738570708522</v>
      </c>
      <c r="O175">
        <v>28.6482851378614</v>
      </c>
      <c r="P175">
        <v>5.5658100241374298</v>
      </c>
      <c r="Q175">
        <v>3.4563443073881997E-2</v>
      </c>
    </row>
    <row r="176" spans="1:17" x14ac:dyDescent="0.3">
      <c r="A176" t="s">
        <v>434</v>
      </c>
      <c r="B176" t="s">
        <v>435</v>
      </c>
      <c r="C176" t="s">
        <v>3169</v>
      </c>
      <c r="D176" t="s">
        <v>51</v>
      </c>
      <c r="E176">
        <v>55036.6302058</v>
      </c>
      <c r="F176">
        <v>740.2</v>
      </c>
      <c r="G176">
        <v>-26.408481467937801</v>
      </c>
      <c r="H176">
        <v>10.842539771507001</v>
      </c>
      <c r="I176">
        <v>9.9917245072874596</v>
      </c>
      <c r="J176">
        <v>0.35764216363972401</v>
      </c>
      <c r="K176">
        <v>686.53892512623395</v>
      </c>
      <c r="L176">
        <v>664.74688709744203</v>
      </c>
      <c r="M176">
        <v>65.255353207441104</v>
      </c>
      <c r="N176">
        <v>0.82569153753073599</v>
      </c>
      <c r="O176">
        <v>9.8892191299648502</v>
      </c>
      <c r="P176">
        <v>33.682499548491897</v>
      </c>
      <c r="Q176">
        <v>-9.888452176191E-3</v>
      </c>
    </row>
    <row r="177" spans="1:17" x14ac:dyDescent="0.3">
      <c r="A177" t="s">
        <v>436</v>
      </c>
      <c r="B177" t="s">
        <v>437</v>
      </c>
      <c r="C177" t="s">
        <v>3171</v>
      </c>
      <c r="D177" t="s">
        <v>195</v>
      </c>
      <c r="E177">
        <v>54127.141154240002</v>
      </c>
      <c r="F177">
        <v>16674.650000000001</v>
      </c>
      <c r="G177">
        <v>-37.6830628647106</v>
      </c>
      <c r="H177">
        <v>-3.4922761887976699</v>
      </c>
      <c r="I177">
        <v>-15.1330859782343</v>
      </c>
      <c r="J177">
        <v>-0.42544694740637401</v>
      </c>
      <c r="K177">
        <v>16622.014798785902</v>
      </c>
      <c r="L177">
        <v>16481.163640410101</v>
      </c>
      <c r="M177">
        <v>62.375939210397</v>
      </c>
      <c r="N177">
        <v>1.1888792494615901</v>
      </c>
      <c r="O177">
        <v>15.4447019877478</v>
      </c>
      <c r="P177">
        <v>8.6622049604441802</v>
      </c>
      <c r="Q177">
        <v>-4.0482918713997E-2</v>
      </c>
    </row>
    <row r="178" spans="1:17" x14ac:dyDescent="0.3">
      <c r="A178" t="s">
        <v>438</v>
      </c>
      <c r="B178" t="s">
        <v>439</v>
      </c>
      <c r="C178" t="s">
        <v>3181</v>
      </c>
      <c r="D178" t="s">
        <v>440</v>
      </c>
      <c r="E178">
        <v>53444.686575594998</v>
      </c>
      <c r="F178">
        <v>1989.55</v>
      </c>
      <c r="G178">
        <v>-26.130558406643701</v>
      </c>
      <c r="H178">
        <v>1.0644815622875301</v>
      </c>
      <c r="I178">
        <v>-17.582395927108902</v>
      </c>
      <c r="J178">
        <v>3.5819566276293302</v>
      </c>
      <c r="K178">
        <v>2007.49961842537</v>
      </c>
      <c r="L178">
        <v>2023.64932132748</v>
      </c>
      <c r="M178">
        <v>58.999304084800201</v>
      </c>
      <c r="N178">
        <v>1.11135459835353</v>
      </c>
      <c r="O178">
        <v>23.344474881254499</v>
      </c>
      <c r="P178">
        <v>14.341954022988499</v>
      </c>
      <c r="Q178">
        <v>-9.0625501745000003E-3</v>
      </c>
    </row>
    <row r="179" spans="1:17" x14ac:dyDescent="0.3">
      <c r="A179" t="s">
        <v>441</v>
      </c>
      <c r="B179" t="s">
        <v>442</v>
      </c>
      <c r="C179" t="s">
        <v>3174</v>
      </c>
      <c r="D179" t="s">
        <v>103</v>
      </c>
      <c r="E179">
        <v>52073.715863924997</v>
      </c>
      <c r="F179">
        <v>132.51</v>
      </c>
      <c r="G179">
        <v>51.846825355221299</v>
      </c>
      <c r="H179">
        <v>-2.5465582766971799</v>
      </c>
      <c r="I179">
        <v>-9.9344146217424605</v>
      </c>
      <c r="J179">
        <v>2.8575242441316</v>
      </c>
      <c r="K179">
        <v>133.89791920574999</v>
      </c>
      <c r="L179">
        <v>121.98751483823</v>
      </c>
      <c r="M179">
        <v>57.447935265455897</v>
      </c>
      <c r="N179">
        <v>0.49659711193069001</v>
      </c>
      <c r="O179">
        <v>28.669534374764101</v>
      </c>
      <c r="P179">
        <v>109.00630914826399</v>
      </c>
      <c r="Q179">
        <v>0.17852762818579701</v>
      </c>
    </row>
    <row r="180" spans="1:17" x14ac:dyDescent="0.3">
      <c r="A180" t="s">
        <v>443</v>
      </c>
      <c r="B180" t="s">
        <v>444</v>
      </c>
      <c r="C180" t="s">
        <v>3167</v>
      </c>
      <c r="D180" t="s">
        <v>445</v>
      </c>
      <c r="E180">
        <v>51232.503005639999</v>
      </c>
      <c r="F180">
        <v>341.55</v>
      </c>
      <c r="G180">
        <v>11.2677934508677</v>
      </c>
      <c r="H180">
        <v>-9.7367148144242108</v>
      </c>
      <c r="I180">
        <v>13.0882684818513</v>
      </c>
      <c r="J180">
        <v>4.2709939349882902</v>
      </c>
      <c r="K180">
        <v>344.95710110136298</v>
      </c>
      <c r="L180">
        <v>308.33327954384703</v>
      </c>
      <c r="M180">
        <v>57.7755926648003</v>
      </c>
      <c r="N180">
        <v>0.99870406147454505</v>
      </c>
      <c r="O180">
        <v>12.4871907480603</v>
      </c>
      <c r="P180">
        <v>78.169014084506998</v>
      </c>
      <c r="Q180">
        <v>3.2753839495822001E-2</v>
      </c>
    </row>
    <row r="181" spans="1:17" x14ac:dyDescent="0.3">
      <c r="A181" t="s">
        <v>446</v>
      </c>
      <c r="B181" t="s">
        <v>447</v>
      </c>
      <c r="C181" t="s">
        <v>3169</v>
      </c>
      <c r="D181" t="s">
        <v>34</v>
      </c>
      <c r="E181">
        <v>51069.966678456003</v>
      </c>
      <c r="F181">
        <v>58.83</v>
      </c>
      <c r="G181">
        <v>-19.374040086390899</v>
      </c>
      <c r="H181">
        <v>-5.2691992120478499</v>
      </c>
      <c r="I181">
        <v>-22.7392355641033</v>
      </c>
      <c r="J181">
        <v>0.29356662888128598</v>
      </c>
      <c r="K181">
        <v>60.462998420633497</v>
      </c>
      <c r="L181">
        <v>57.999484214004099</v>
      </c>
      <c r="M181">
        <v>42.2735351911329</v>
      </c>
      <c r="N181">
        <v>0.80620243353968202</v>
      </c>
      <c r="O181">
        <v>30.715621281659001</v>
      </c>
      <c r="P181">
        <v>44.014687882496901</v>
      </c>
      <c r="Q181">
        <v>9.9999283021296001E-2</v>
      </c>
    </row>
    <row r="182" spans="1:17" x14ac:dyDescent="0.3">
      <c r="A182" t="s">
        <v>448</v>
      </c>
      <c r="B182" t="s">
        <v>449</v>
      </c>
      <c r="C182" t="s">
        <v>3169</v>
      </c>
      <c r="D182" t="s">
        <v>34</v>
      </c>
      <c r="E182">
        <v>50352.506597959997</v>
      </c>
      <c r="F182">
        <v>110.6</v>
      </c>
      <c r="G182">
        <v>-33.381537553462799</v>
      </c>
      <c r="H182">
        <v>-8.0941339299430197</v>
      </c>
      <c r="I182">
        <v>-37.081019394881601</v>
      </c>
      <c r="J182">
        <v>0.35900292513022303</v>
      </c>
      <c r="K182">
        <v>116.198460817243</v>
      </c>
      <c r="L182">
        <v>119.280499469845</v>
      </c>
      <c r="M182">
        <v>37.668742406614399</v>
      </c>
      <c r="N182">
        <v>0.64323216761579005</v>
      </c>
      <c r="O182">
        <v>42.811934900542397</v>
      </c>
      <c r="P182">
        <v>28.009259259259199</v>
      </c>
      <c r="Q182">
        <v>6.6071096313379998E-2</v>
      </c>
    </row>
    <row r="183" spans="1:17" x14ac:dyDescent="0.3">
      <c r="A183" t="s">
        <v>450</v>
      </c>
      <c r="B183" t="s">
        <v>451</v>
      </c>
      <c r="C183" t="s">
        <v>3169</v>
      </c>
      <c r="D183" t="s">
        <v>452</v>
      </c>
      <c r="E183">
        <v>49881.450118934998</v>
      </c>
      <c r="F183">
        <v>3684.65</v>
      </c>
      <c r="G183">
        <v>152.472966226247</v>
      </c>
      <c r="H183">
        <v>26.149962525765101</v>
      </c>
      <c r="I183">
        <v>20.3656909101447</v>
      </c>
      <c r="J183">
        <v>-7.5280654624488497</v>
      </c>
      <c r="K183">
        <v>3055.94243766926</v>
      </c>
      <c r="L183">
        <v>2518.9973541781101</v>
      </c>
      <c r="M183">
        <v>57.512350482031898</v>
      </c>
      <c r="N183">
        <v>3.0565552093924002</v>
      </c>
      <c r="O183">
        <v>13.9864030504932</v>
      </c>
      <c r="P183">
        <v>194.148405380593</v>
      </c>
      <c r="Q183">
        <v>0.189129706709248</v>
      </c>
    </row>
    <row r="184" spans="1:17" x14ac:dyDescent="0.3">
      <c r="A184" t="s">
        <v>453</v>
      </c>
      <c r="B184" t="s">
        <v>454</v>
      </c>
      <c r="C184" t="s">
        <v>3183</v>
      </c>
      <c r="D184" t="s">
        <v>390</v>
      </c>
      <c r="E184">
        <v>49323.720829334998</v>
      </c>
      <c r="F184">
        <v>1674.65</v>
      </c>
      <c r="G184">
        <v>14.6478470634445</v>
      </c>
      <c r="H184">
        <v>-6.7051224187142404</v>
      </c>
      <c r="I184">
        <v>34.662676740722901</v>
      </c>
      <c r="J184">
        <v>0.34057941360583699</v>
      </c>
      <c r="K184">
        <v>1661.02563945427</v>
      </c>
      <c r="L184">
        <v>1418.8622210532301</v>
      </c>
      <c r="M184">
        <v>49.201247512372802</v>
      </c>
      <c r="N184">
        <v>1.0701500136820501</v>
      </c>
      <c r="O184">
        <v>6.8282924790254498</v>
      </c>
      <c r="P184">
        <v>64.334429125165599</v>
      </c>
      <c r="Q184">
        <v>8.1143101874615001E-2</v>
      </c>
    </row>
    <row r="185" spans="1:17" hidden="1" x14ac:dyDescent="0.3">
      <c r="A185" t="s">
        <v>455</v>
      </c>
      <c r="B185" t="s">
        <v>456</v>
      </c>
      <c r="C185" t="s">
        <v>3184</v>
      </c>
      <c r="D185" t="s">
        <v>103</v>
      </c>
      <c r="E185">
        <v>48814.356310720003</v>
      </c>
      <c r="F185">
        <v>1082.9000000000001</v>
      </c>
      <c r="G185">
        <v>-2.4991672273771002</v>
      </c>
      <c r="H185">
        <v>3.9489707844056401</v>
      </c>
      <c r="I185">
        <v>13.3277446350841</v>
      </c>
      <c r="J185">
        <v>-5.1958371140228099</v>
      </c>
      <c r="M185">
        <v>55.8318901540366</v>
      </c>
      <c r="O185">
        <v>17.088373811062802</v>
      </c>
      <c r="P185">
        <v>35.008103727714698</v>
      </c>
    </row>
    <row r="186" spans="1:17" x14ac:dyDescent="0.3">
      <c r="A186" t="s">
        <v>457</v>
      </c>
      <c r="B186" t="s">
        <v>458</v>
      </c>
      <c r="C186" t="s">
        <v>3169</v>
      </c>
      <c r="D186" t="s">
        <v>143</v>
      </c>
      <c r="E186">
        <v>48405.942000000003</v>
      </c>
      <c r="F186">
        <v>241.8</v>
      </c>
      <c r="G186">
        <v>136.194716337041</v>
      </c>
      <c r="H186">
        <v>-21.8702763148111</v>
      </c>
      <c r="I186">
        <v>4.7541161762693704</v>
      </c>
      <c r="J186">
        <v>-4.6191747414112596</v>
      </c>
      <c r="K186">
        <v>265.47993389256698</v>
      </c>
      <c r="L186">
        <v>226.52419776338201</v>
      </c>
      <c r="M186">
        <v>45.1359151153544</v>
      </c>
      <c r="N186">
        <v>0.55142962061392498</v>
      </c>
      <c r="O186">
        <v>46.277915632754301</v>
      </c>
      <c r="P186">
        <v>242.97872340425499</v>
      </c>
      <c r="Q186">
        <v>0.160293006275297</v>
      </c>
    </row>
    <row r="187" spans="1:17" x14ac:dyDescent="0.3">
      <c r="A187" t="s">
        <v>459</v>
      </c>
      <c r="B187" t="s">
        <v>460</v>
      </c>
      <c r="C187" t="s">
        <v>3169</v>
      </c>
      <c r="D187" t="s">
        <v>24</v>
      </c>
      <c r="E187">
        <v>48242.773612004901</v>
      </c>
      <c r="F187">
        <v>196.73</v>
      </c>
      <c r="G187">
        <v>-0.88705553809252802</v>
      </c>
      <c r="H187">
        <v>-3.5222479025917899</v>
      </c>
      <c r="I187">
        <v>13.5260210095083</v>
      </c>
      <c r="J187">
        <v>4.8020272434727698</v>
      </c>
      <c r="K187">
        <v>189.96587138278801</v>
      </c>
      <c r="L187">
        <v>172.15392458591199</v>
      </c>
      <c r="M187">
        <v>77.158456746207605</v>
      </c>
      <c r="N187">
        <v>0.82076553130433605</v>
      </c>
      <c r="O187">
        <v>5.0119453057489904</v>
      </c>
      <c r="P187">
        <v>43.336976320582799</v>
      </c>
      <c r="Q187">
        <v>0.106063308345132</v>
      </c>
    </row>
    <row r="188" spans="1:17" x14ac:dyDescent="0.3">
      <c r="A188" t="s">
        <v>461</v>
      </c>
      <c r="B188" t="s">
        <v>462</v>
      </c>
      <c r="C188" t="s">
        <v>3168</v>
      </c>
      <c r="D188" t="s">
        <v>287</v>
      </c>
      <c r="E188">
        <v>48107.577208675</v>
      </c>
      <c r="F188">
        <v>7724.45</v>
      </c>
      <c r="G188">
        <v>-24.3063545634874</v>
      </c>
      <c r="H188">
        <v>-4.2559653887197699</v>
      </c>
      <c r="I188">
        <v>-15.873466593189599</v>
      </c>
      <c r="J188">
        <v>-0.62916086600540899</v>
      </c>
      <c r="K188">
        <v>7523.50809276567</v>
      </c>
      <c r="L188">
        <v>7447.3526472250996</v>
      </c>
      <c r="M188">
        <v>46.554809805819701</v>
      </c>
      <c r="N188">
        <v>0.585880940587447</v>
      </c>
      <c r="O188">
        <v>19.1023309102913</v>
      </c>
      <c r="P188">
        <v>20.4836848015972</v>
      </c>
      <c r="Q188">
        <v>-2.597845063543E-3</v>
      </c>
    </row>
    <row r="189" spans="1:17" x14ac:dyDescent="0.3">
      <c r="A189" t="s">
        <v>463</v>
      </c>
      <c r="B189" t="s">
        <v>464</v>
      </c>
      <c r="C189" t="s">
        <v>613</v>
      </c>
      <c r="D189" t="s">
        <v>465</v>
      </c>
      <c r="E189">
        <v>47854.804087079901</v>
      </c>
      <c r="F189">
        <v>42904.2</v>
      </c>
      <c r="G189">
        <v>-21.818112417365899</v>
      </c>
      <c r="H189">
        <v>-1.6353071265713399</v>
      </c>
      <c r="I189">
        <v>7.9508301075608596</v>
      </c>
      <c r="J189">
        <v>-1.89970386873703</v>
      </c>
      <c r="K189">
        <v>41487.321312174798</v>
      </c>
      <c r="L189">
        <v>39223.990549221897</v>
      </c>
      <c r="M189">
        <v>61.167042128296899</v>
      </c>
      <c r="N189">
        <v>1.2846581977065199</v>
      </c>
      <c r="O189">
        <v>2.78713972058679</v>
      </c>
      <c r="P189">
        <v>29.7373303034014</v>
      </c>
      <c r="Q189">
        <v>-3.5342604450127997E-2</v>
      </c>
    </row>
    <row r="190" spans="1:17" x14ac:dyDescent="0.3">
      <c r="A190" t="s">
        <v>466</v>
      </c>
      <c r="B190" t="s">
        <v>467</v>
      </c>
      <c r="C190" t="s">
        <v>3173</v>
      </c>
      <c r="D190" t="s">
        <v>54</v>
      </c>
      <c r="E190">
        <v>47224.187906599996</v>
      </c>
      <c r="F190">
        <v>1673.5</v>
      </c>
      <c r="G190">
        <v>67.180257835008803</v>
      </c>
      <c r="H190">
        <v>-3.1194784134553202</v>
      </c>
      <c r="I190">
        <v>54.735186397679499</v>
      </c>
      <c r="J190">
        <v>-1.5227372718215899</v>
      </c>
      <c r="K190">
        <v>1594.97229787372</v>
      </c>
      <c r="L190">
        <v>1239.34028546785</v>
      </c>
      <c r="M190">
        <v>44.6255764004013</v>
      </c>
      <c r="N190">
        <v>1.3284028852413801</v>
      </c>
      <c r="O190">
        <v>5.74245593068418</v>
      </c>
      <c r="P190">
        <v>131.754604625398</v>
      </c>
      <c r="Q190">
        <v>0.15115708224055299</v>
      </c>
    </row>
    <row r="191" spans="1:17" x14ac:dyDescent="0.3">
      <c r="A191" t="s">
        <v>468</v>
      </c>
      <c r="B191" t="s">
        <v>469</v>
      </c>
      <c r="C191" t="s">
        <v>3177</v>
      </c>
      <c r="D191" t="s">
        <v>80</v>
      </c>
      <c r="E191">
        <v>47199.389618734996</v>
      </c>
      <c r="F191">
        <v>2513.4499999999998</v>
      </c>
      <c r="G191">
        <v>-7.9140567948287197</v>
      </c>
      <c r="H191">
        <v>4.7374274258034497</v>
      </c>
      <c r="I191">
        <v>-16.826491119979199</v>
      </c>
      <c r="J191">
        <v>1.6531658060749199</v>
      </c>
      <c r="K191">
        <v>2458.3836623376701</v>
      </c>
      <c r="L191">
        <v>2417.65983575366</v>
      </c>
      <c r="M191">
        <v>67.517547598445603</v>
      </c>
      <c r="N191">
        <v>0.75244183238317297</v>
      </c>
      <c r="O191">
        <v>13.1512462949332</v>
      </c>
      <c r="P191">
        <v>39.403771491957798</v>
      </c>
      <c r="Q191">
        <v>-2.5181510570204999E-2</v>
      </c>
    </row>
    <row r="192" spans="1:17" x14ac:dyDescent="0.3">
      <c r="A192" t="s">
        <v>470</v>
      </c>
      <c r="B192" t="s">
        <v>471</v>
      </c>
      <c r="C192" t="s">
        <v>3183</v>
      </c>
      <c r="D192" t="s">
        <v>472</v>
      </c>
      <c r="E192">
        <v>46939.454250000003</v>
      </c>
      <c r="F192">
        <v>4273.05</v>
      </c>
      <c r="G192">
        <v>13.945267231677899</v>
      </c>
      <c r="H192">
        <v>31.218554379417998</v>
      </c>
      <c r="I192">
        <v>17.801389149020501</v>
      </c>
      <c r="J192">
        <v>-0.27544794679708101</v>
      </c>
      <c r="K192">
        <v>3751.7234372502598</v>
      </c>
      <c r="L192">
        <v>3413.5984234811999</v>
      </c>
      <c r="M192">
        <v>58.971248104928002</v>
      </c>
      <c r="N192">
        <v>0.76160636472635801</v>
      </c>
      <c r="O192">
        <v>5.5569207006704797</v>
      </c>
      <c r="P192">
        <v>72.578756058158305</v>
      </c>
      <c r="Q192">
        <v>7.4877352789537999E-2</v>
      </c>
    </row>
    <row r="193" spans="1:17" x14ac:dyDescent="0.3">
      <c r="A193" t="s">
        <v>473</v>
      </c>
      <c r="B193" t="s">
        <v>474</v>
      </c>
      <c r="C193" t="s">
        <v>3168</v>
      </c>
      <c r="D193" t="s">
        <v>21</v>
      </c>
      <c r="E193">
        <v>46795.355864810001</v>
      </c>
      <c r="F193">
        <v>7016.45</v>
      </c>
      <c r="G193">
        <v>5.9684567384463598</v>
      </c>
      <c r="H193">
        <v>7.8066186920535401</v>
      </c>
      <c r="I193">
        <v>12.338581372861899</v>
      </c>
      <c r="J193">
        <v>0.249713888633422</v>
      </c>
      <c r="K193">
        <v>6433.9686759147498</v>
      </c>
      <c r="L193">
        <v>5833.7027267554104</v>
      </c>
      <c r="M193">
        <v>65.762107404040506</v>
      </c>
      <c r="N193">
        <v>0.82081948245448999</v>
      </c>
      <c r="O193">
        <v>1.8891319684455701</v>
      </c>
      <c r="P193">
        <v>63.658522362819902</v>
      </c>
      <c r="Q193">
        <v>7.0457332431999998E-5</v>
      </c>
    </row>
    <row r="194" spans="1:17" x14ac:dyDescent="0.3">
      <c r="A194" t="s">
        <v>475</v>
      </c>
      <c r="B194" t="s">
        <v>476</v>
      </c>
      <c r="C194" t="s">
        <v>3173</v>
      </c>
      <c r="D194" t="s">
        <v>54</v>
      </c>
      <c r="E194">
        <v>46595.976681870001</v>
      </c>
      <c r="F194">
        <v>2750.55</v>
      </c>
      <c r="G194">
        <v>43.718460459420797</v>
      </c>
      <c r="H194">
        <v>-5.4566368614794696</v>
      </c>
      <c r="I194">
        <v>22.871789936900502</v>
      </c>
      <c r="J194">
        <v>-0.667277005942299</v>
      </c>
      <c r="K194">
        <v>2752.50917542156</v>
      </c>
      <c r="L194">
        <v>2375.0816261882301</v>
      </c>
      <c r="M194">
        <v>48.116765427593798</v>
      </c>
      <c r="N194">
        <v>0.50935791284840204</v>
      </c>
      <c r="O194">
        <v>12.268455399829101</v>
      </c>
      <c r="P194">
        <v>98.588498610158496</v>
      </c>
      <c r="Q194">
        <v>6.0373541069431998E-2</v>
      </c>
    </row>
    <row r="195" spans="1:17" x14ac:dyDescent="0.3">
      <c r="A195" t="s">
        <v>477</v>
      </c>
      <c r="B195" t="s">
        <v>478</v>
      </c>
      <c r="C195" t="s">
        <v>3173</v>
      </c>
      <c r="D195" t="s">
        <v>276</v>
      </c>
      <c r="E195">
        <v>46437.475683479999</v>
      </c>
      <c r="F195">
        <v>615.1</v>
      </c>
      <c r="G195">
        <v>49.613703002014397</v>
      </c>
      <c r="H195">
        <v>7.3487419667415903</v>
      </c>
      <c r="I195">
        <v>27.7923951970484</v>
      </c>
      <c r="J195">
        <v>-2.7488324170710299</v>
      </c>
      <c r="K195">
        <v>550.35537348117305</v>
      </c>
      <c r="L195">
        <v>469.90576370615298</v>
      </c>
      <c r="M195">
        <v>66.944634991717805</v>
      </c>
      <c r="N195">
        <v>0.76967719433015302</v>
      </c>
      <c r="O195">
        <v>1.25995773045033</v>
      </c>
      <c r="P195">
        <v>96.016571064372201</v>
      </c>
      <c r="Q195">
        <v>9.2594477198452999E-2</v>
      </c>
    </row>
    <row r="196" spans="1:17" x14ac:dyDescent="0.3">
      <c r="A196" t="s">
        <v>479</v>
      </c>
      <c r="B196" t="s">
        <v>480</v>
      </c>
      <c r="C196" t="s">
        <v>3181</v>
      </c>
      <c r="D196" t="s">
        <v>481</v>
      </c>
      <c r="E196">
        <v>46355.432373119998</v>
      </c>
      <c r="F196">
        <v>4268.8</v>
      </c>
      <c r="G196">
        <v>5.1857181493885998</v>
      </c>
      <c r="H196">
        <v>10.430031390466199</v>
      </c>
      <c r="I196">
        <v>33.732793813102603</v>
      </c>
      <c r="J196">
        <v>6.5895693406386302</v>
      </c>
      <c r="K196">
        <v>3945.37305187128</v>
      </c>
      <c r="L196">
        <v>3558.4476150789401</v>
      </c>
      <c r="M196">
        <v>69.014549474001797</v>
      </c>
      <c r="N196">
        <v>1.7812982922771401</v>
      </c>
      <c r="O196">
        <v>3.5419790104947499</v>
      </c>
      <c r="P196">
        <v>61.184111161455903</v>
      </c>
      <c r="Q196">
        <v>0.127251064851956</v>
      </c>
    </row>
    <row r="197" spans="1:17" x14ac:dyDescent="0.3">
      <c r="A197" t="s">
        <v>482</v>
      </c>
      <c r="B197" t="s">
        <v>483</v>
      </c>
      <c r="C197" t="s">
        <v>3169</v>
      </c>
      <c r="D197" t="s">
        <v>51</v>
      </c>
      <c r="E197">
        <v>46319.220434064002</v>
      </c>
      <c r="F197">
        <v>185.82</v>
      </c>
      <c r="G197">
        <v>6.2132615009106296</v>
      </c>
      <c r="H197">
        <v>7.3227246553596901</v>
      </c>
      <c r="I197">
        <v>-1.42915587369932</v>
      </c>
      <c r="J197">
        <v>3.21112176584084</v>
      </c>
      <c r="K197">
        <v>175.273411619076</v>
      </c>
      <c r="L197">
        <v>164.202334388254</v>
      </c>
      <c r="M197">
        <v>66.456769959059997</v>
      </c>
      <c r="N197">
        <v>1.2163106753531501</v>
      </c>
      <c r="O197">
        <v>4.5366483693897397</v>
      </c>
      <c r="P197">
        <v>46.7772511848341</v>
      </c>
      <c r="Q197">
        <v>8.7214062113803004E-2</v>
      </c>
    </row>
    <row r="198" spans="1:17" x14ac:dyDescent="0.3">
      <c r="A198" t="s">
        <v>484</v>
      </c>
      <c r="B198" t="s">
        <v>485</v>
      </c>
      <c r="C198" t="s">
        <v>3175</v>
      </c>
      <c r="D198" t="s">
        <v>187</v>
      </c>
      <c r="E198">
        <v>46184.103390600001</v>
      </c>
      <c r="F198">
        <v>743.4</v>
      </c>
      <c r="G198">
        <v>-4.3976901205673098</v>
      </c>
      <c r="H198">
        <v>3.3139450061637801</v>
      </c>
      <c r="I198">
        <v>-6.9518302742909599</v>
      </c>
      <c r="J198">
        <v>-2.6914420894886102</v>
      </c>
      <c r="K198">
        <v>707.85603257970695</v>
      </c>
      <c r="L198">
        <v>655.46154629229704</v>
      </c>
      <c r="M198">
        <v>57.299819593647001</v>
      </c>
      <c r="N198">
        <v>1.15151676030813</v>
      </c>
      <c r="O198">
        <v>3.3965563626580502</v>
      </c>
      <c r="P198">
        <v>52.304855562384702</v>
      </c>
      <c r="Q198">
        <v>-7.6242549503340003E-3</v>
      </c>
    </row>
    <row r="199" spans="1:17" x14ac:dyDescent="0.3">
      <c r="A199" t="s">
        <v>486</v>
      </c>
      <c r="B199" t="s">
        <v>487</v>
      </c>
      <c r="C199" t="s">
        <v>3183</v>
      </c>
      <c r="D199" t="s">
        <v>390</v>
      </c>
      <c r="E199">
        <v>46023.507507914997</v>
      </c>
      <c r="F199">
        <v>613.15</v>
      </c>
      <c r="G199">
        <v>-30.418003371869801</v>
      </c>
      <c r="H199">
        <v>2.4644081772015101</v>
      </c>
      <c r="I199">
        <v>15.916535439733901</v>
      </c>
      <c r="J199">
        <v>3.9328736212470599</v>
      </c>
      <c r="K199">
        <v>584.33690546917501</v>
      </c>
      <c r="L199">
        <v>561.69205180950996</v>
      </c>
      <c r="M199">
        <v>62.683359474539003</v>
      </c>
      <c r="N199">
        <v>0.89650835939083895</v>
      </c>
      <c r="O199">
        <v>3.5472559732528701</v>
      </c>
      <c r="P199">
        <v>36.924966502902997</v>
      </c>
      <c r="Q199">
        <v>-9.4494867789101003E-2</v>
      </c>
    </row>
    <row r="200" spans="1:17" x14ac:dyDescent="0.3">
      <c r="A200" t="s">
        <v>488</v>
      </c>
      <c r="B200" t="s">
        <v>489</v>
      </c>
      <c r="C200" t="s">
        <v>3181</v>
      </c>
      <c r="D200" t="s">
        <v>322</v>
      </c>
      <c r="E200">
        <v>45785.263547299997</v>
      </c>
      <c r="F200">
        <v>1740.35</v>
      </c>
      <c r="G200">
        <v>194.17218468976799</v>
      </c>
      <c r="H200">
        <v>-14.424792278574101</v>
      </c>
      <c r="I200">
        <v>64.128249831867606</v>
      </c>
      <c r="J200">
        <v>-9.9926655657255807</v>
      </c>
      <c r="K200">
        <v>1969.0010794151201</v>
      </c>
      <c r="L200">
        <v>1592.9898980933301</v>
      </c>
      <c r="M200">
        <v>42.1658234432375</v>
      </c>
      <c r="N200">
        <v>0.60920801144766101</v>
      </c>
      <c r="O200">
        <v>71.198322176573598</v>
      </c>
      <c r="P200">
        <v>299.52938475665701</v>
      </c>
      <c r="Q200">
        <v>0.203796893610525</v>
      </c>
    </row>
    <row r="201" spans="1:17" x14ac:dyDescent="0.3">
      <c r="A201" t="s">
        <v>490</v>
      </c>
      <c r="B201" t="s">
        <v>491</v>
      </c>
      <c r="C201" t="s">
        <v>3169</v>
      </c>
      <c r="D201" t="s">
        <v>395</v>
      </c>
      <c r="E201">
        <v>45617.345573959901</v>
      </c>
      <c r="F201">
        <v>762.1</v>
      </c>
      <c r="G201">
        <v>200.91005445085099</v>
      </c>
      <c r="H201">
        <v>0.48711663472205302</v>
      </c>
      <c r="I201">
        <v>58.321671749987999</v>
      </c>
      <c r="J201">
        <v>-5.4393484346973899</v>
      </c>
      <c r="K201">
        <v>705.39734705067599</v>
      </c>
      <c r="L201">
        <v>549.63755730643902</v>
      </c>
      <c r="M201">
        <v>51.223231393123697</v>
      </c>
      <c r="N201">
        <v>1.07654290077399</v>
      </c>
      <c r="O201">
        <v>8.7586930848969793</v>
      </c>
      <c r="P201">
        <v>252.33472029588501</v>
      </c>
      <c r="Q201">
        <v>0.13195673542745201</v>
      </c>
    </row>
    <row r="202" spans="1:17" x14ac:dyDescent="0.3">
      <c r="A202" t="s">
        <v>492</v>
      </c>
      <c r="B202" t="s">
        <v>493</v>
      </c>
      <c r="C202" t="s">
        <v>3171</v>
      </c>
      <c r="D202" t="s">
        <v>114</v>
      </c>
      <c r="E202">
        <v>45267.80581215</v>
      </c>
      <c r="F202">
        <v>348.3</v>
      </c>
      <c r="G202">
        <v>-26.962076764769499</v>
      </c>
      <c r="H202">
        <v>-8.3012464935363095</v>
      </c>
      <c r="I202">
        <v>-13.223318700120201</v>
      </c>
      <c r="J202">
        <v>-1.4019720596279801</v>
      </c>
      <c r="K202">
        <v>355.61343097292399</v>
      </c>
      <c r="L202">
        <v>357.33025698296399</v>
      </c>
      <c r="M202">
        <v>42.971390515575898</v>
      </c>
      <c r="N202">
        <v>0.396662516505981</v>
      </c>
      <c r="O202">
        <v>17.8581682457651</v>
      </c>
      <c r="P202">
        <v>21.868439468159501</v>
      </c>
      <c r="Q202">
        <v>-1.5196426760277E-2</v>
      </c>
    </row>
    <row r="203" spans="1:17" x14ac:dyDescent="0.3">
      <c r="A203" t="s">
        <v>494</v>
      </c>
      <c r="B203" t="s">
        <v>495</v>
      </c>
      <c r="C203" t="s">
        <v>3179</v>
      </c>
      <c r="D203" t="s">
        <v>496</v>
      </c>
      <c r="E203">
        <v>44834.966186760001</v>
      </c>
      <c r="F203">
        <v>681.9</v>
      </c>
      <c r="G203">
        <v>-5.2235205337614499</v>
      </c>
      <c r="H203">
        <v>3.4436642629700698</v>
      </c>
      <c r="I203">
        <v>34.313284156917902</v>
      </c>
      <c r="J203">
        <v>-2.0268323878349599</v>
      </c>
      <c r="K203">
        <v>643.93493812196402</v>
      </c>
      <c r="L203">
        <v>562.94014141712398</v>
      </c>
      <c r="M203">
        <v>47.514981575678597</v>
      </c>
      <c r="N203">
        <v>0.89760924042597601</v>
      </c>
      <c r="O203">
        <v>4.9200762575157801</v>
      </c>
      <c r="P203">
        <v>61.952262201638703</v>
      </c>
      <c r="Q203">
        <v>-6.6060860748965999E-2</v>
      </c>
    </row>
    <row r="204" spans="1:17" x14ac:dyDescent="0.3">
      <c r="A204" t="s">
        <v>497</v>
      </c>
      <c r="B204" t="s">
        <v>498</v>
      </c>
      <c r="C204" t="s">
        <v>3168</v>
      </c>
      <c r="D204" t="s">
        <v>21</v>
      </c>
      <c r="E204">
        <v>44751.323886949998</v>
      </c>
      <c r="F204">
        <v>1103.1500000000001</v>
      </c>
      <c r="G204">
        <v>-46.054183705148397</v>
      </c>
      <c r="H204">
        <v>3.0491433263239198</v>
      </c>
      <c r="I204">
        <v>-10.522350715288599</v>
      </c>
      <c r="J204">
        <v>3.25058146713589E-2</v>
      </c>
      <c r="K204">
        <v>1060.4519672256499</v>
      </c>
      <c r="L204">
        <v>1082.6134558783399</v>
      </c>
      <c r="M204">
        <v>55.2273133169492</v>
      </c>
      <c r="N204">
        <v>0.99135082892946902</v>
      </c>
      <c r="O204">
        <v>26.909305171554099</v>
      </c>
      <c r="P204">
        <v>13.715080919492801</v>
      </c>
    </row>
    <row r="205" spans="1:17" x14ac:dyDescent="0.3">
      <c r="A205" t="s">
        <v>499</v>
      </c>
      <c r="B205" t="s">
        <v>500</v>
      </c>
      <c r="C205" t="s">
        <v>3168</v>
      </c>
      <c r="D205" t="s">
        <v>21</v>
      </c>
      <c r="E205">
        <v>44176.406617200002</v>
      </c>
      <c r="F205">
        <v>1628</v>
      </c>
      <c r="G205">
        <v>12.639613516643101</v>
      </c>
      <c r="H205">
        <v>-12.536089268323501</v>
      </c>
      <c r="I205">
        <v>-6.2507866142379997</v>
      </c>
      <c r="J205">
        <v>-3.8518425808097202E-2</v>
      </c>
      <c r="K205">
        <v>1730.8112635950699</v>
      </c>
      <c r="L205">
        <v>1574.18097677116</v>
      </c>
      <c r="M205">
        <v>29.384247804538902</v>
      </c>
      <c r="N205">
        <v>0.900480248292717</v>
      </c>
      <c r="O205">
        <v>18.470515970515901</v>
      </c>
      <c r="P205">
        <v>49.193548387096698</v>
      </c>
      <c r="Q205">
        <v>0.17236406284912101</v>
      </c>
    </row>
    <row r="206" spans="1:17" x14ac:dyDescent="0.3">
      <c r="A206" t="s">
        <v>501</v>
      </c>
      <c r="B206" t="s">
        <v>502</v>
      </c>
      <c r="C206" t="s">
        <v>3181</v>
      </c>
      <c r="D206" t="s">
        <v>440</v>
      </c>
      <c r="E206">
        <v>43964.053806060001</v>
      </c>
      <c r="F206">
        <v>1584.15</v>
      </c>
      <c r="G206">
        <v>-34.857281032356298</v>
      </c>
      <c r="H206">
        <v>-0.37984132511930102</v>
      </c>
      <c r="I206">
        <v>-10.226103050739299</v>
      </c>
      <c r="J206">
        <v>6.3083495978442503</v>
      </c>
      <c r="K206">
        <v>1469.44817203048</v>
      </c>
      <c r="L206">
        <v>1499.5919143527101</v>
      </c>
      <c r="M206">
        <v>82.8491561350843</v>
      </c>
      <c r="N206">
        <v>1.0579948261493399</v>
      </c>
      <c r="O206">
        <v>12.890193479152799</v>
      </c>
      <c r="P206">
        <v>21.390804597701099</v>
      </c>
      <c r="Q206">
        <v>5.6023568790929998E-2</v>
      </c>
    </row>
    <row r="207" spans="1:17" hidden="1" x14ac:dyDescent="0.3">
      <c r="A207" t="s">
        <v>503</v>
      </c>
      <c r="B207" t="s">
        <v>504</v>
      </c>
      <c r="C207" t="s">
        <v>3184</v>
      </c>
      <c r="D207" t="s">
        <v>77</v>
      </c>
      <c r="E207">
        <v>43940.68731437</v>
      </c>
      <c r="F207">
        <v>99.62</v>
      </c>
      <c r="G207">
        <v>-22.1987268031829</v>
      </c>
      <c r="H207">
        <v>-18.0339289525133</v>
      </c>
      <c r="I207">
        <v>-6.37181494072171</v>
      </c>
      <c r="J207">
        <v>-8.48492000659882</v>
      </c>
      <c r="M207">
        <v>26.104954950852601</v>
      </c>
      <c r="O207">
        <v>58.000401525797997</v>
      </c>
      <c r="P207">
        <v>31.078947368421002</v>
      </c>
    </row>
    <row r="208" spans="1:17" x14ac:dyDescent="0.3">
      <c r="A208" t="s">
        <v>505</v>
      </c>
      <c r="B208" t="s">
        <v>506</v>
      </c>
      <c r="C208" t="s">
        <v>3169</v>
      </c>
      <c r="D208" t="s">
        <v>507</v>
      </c>
      <c r="E208">
        <v>43819.886804649999</v>
      </c>
      <c r="F208">
        <v>688.3</v>
      </c>
      <c r="G208">
        <v>-52.911903910907697</v>
      </c>
      <c r="H208">
        <v>18.205569024874801</v>
      </c>
      <c r="I208">
        <v>53.906872866717002</v>
      </c>
      <c r="J208">
        <v>1.23597524199263</v>
      </c>
      <c r="K208">
        <v>589.276140956939</v>
      </c>
      <c r="L208">
        <v>545.12252075208505</v>
      </c>
      <c r="M208">
        <v>59.688733155048901</v>
      </c>
      <c r="N208">
        <v>1.0639968115729701</v>
      </c>
      <c r="O208">
        <v>45.038500653784602</v>
      </c>
      <c r="P208">
        <v>122.032258064516</v>
      </c>
      <c r="Q208">
        <v>-6.0125499715121003E-2</v>
      </c>
    </row>
    <row r="209" spans="1:17" x14ac:dyDescent="0.3">
      <c r="A209" t="s">
        <v>508</v>
      </c>
      <c r="B209" t="s">
        <v>509</v>
      </c>
      <c r="C209" t="s">
        <v>3173</v>
      </c>
      <c r="D209" t="s">
        <v>510</v>
      </c>
      <c r="E209">
        <v>43472.279305299999</v>
      </c>
      <c r="F209">
        <v>363.1</v>
      </c>
      <c r="G209">
        <v>1.7187987212993501</v>
      </c>
      <c r="H209">
        <v>1.33124861893066</v>
      </c>
      <c r="I209">
        <v>19.0268004799211</v>
      </c>
      <c r="J209">
        <v>1.86842818701353</v>
      </c>
      <c r="K209">
        <v>360.63357813337598</v>
      </c>
      <c r="L209">
        <v>319.455250771637</v>
      </c>
      <c r="M209">
        <v>39.915323554131199</v>
      </c>
      <c r="N209">
        <v>1.0684159974157399</v>
      </c>
      <c r="O209">
        <v>9.0057835307078005</v>
      </c>
      <c r="P209">
        <v>66.942528735632195</v>
      </c>
      <c r="Q209">
        <v>-2.9883580828484999E-2</v>
      </c>
    </row>
    <row r="210" spans="1:17" x14ac:dyDescent="0.3">
      <c r="A210" t="s">
        <v>511</v>
      </c>
      <c r="B210" t="s">
        <v>512</v>
      </c>
      <c r="C210" t="s">
        <v>3181</v>
      </c>
      <c r="D210" t="s">
        <v>140</v>
      </c>
      <c r="E210">
        <v>43305.337577849998</v>
      </c>
      <c r="F210">
        <v>48979.5</v>
      </c>
      <c r="G210">
        <v>-8.4485345210697798</v>
      </c>
      <c r="H210">
        <v>-6.7208572657063499</v>
      </c>
      <c r="I210">
        <v>11.4508627977023</v>
      </c>
      <c r="J210">
        <v>-1.82436447479765</v>
      </c>
      <c r="K210">
        <v>50979.479498986599</v>
      </c>
      <c r="L210">
        <v>47588.746639205601</v>
      </c>
      <c r="M210">
        <v>34.686023367793297</v>
      </c>
      <c r="N210">
        <v>1.07484364656884</v>
      </c>
      <c r="O210">
        <v>22.487979664961799</v>
      </c>
      <c r="P210">
        <v>40.030648098645699</v>
      </c>
      <c r="Q210">
        <v>-4.2596512000497001E-2</v>
      </c>
    </row>
    <row r="211" spans="1:17" x14ac:dyDescent="0.3">
      <c r="A211" t="s">
        <v>513</v>
      </c>
      <c r="B211" t="s">
        <v>514</v>
      </c>
      <c r="C211" t="s">
        <v>3181</v>
      </c>
      <c r="D211" t="s">
        <v>164</v>
      </c>
      <c r="E211">
        <v>43041.422533500001</v>
      </c>
      <c r="F211">
        <v>1681</v>
      </c>
      <c r="G211">
        <v>263.355101697142</v>
      </c>
      <c r="H211">
        <v>0.91428302108759396</v>
      </c>
      <c r="I211">
        <v>76.312614408138501</v>
      </c>
      <c r="J211">
        <v>14.4912239809493</v>
      </c>
      <c r="K211">
        <v>1630.7887463494999</v>
      </c>
      <c r="L211">
        <v>1238.4637235457101</v>
      </c>
      <c r="M211">
        <v>57.246489173659398</v>
      </c>
      <c r="N211">
        <v>2.9668155240705998</v>
      </c>
      <c r="O211">
        <v>12.4271267102914</v>
      </c>
      <c r="P211">
        <v>381.66189111747798</v>
      </c>
      <c r="Q211">
        <v>0.23386065079000401</v>
      </c>
    </row>
    <row r="212" spans="1:17" x14ac:dyDescent="0.3">
      <c r="A212" t="s">
        <v>515</v>
      </c>
      <c r="B212" t="s">
        <v>516</v>
      </c>
      <c r="C212" t="s">
        <v>3176</v>
      </c>
      <c r="D212" t="s">
        <v>124</v>
      </c>
      <c r="E212">
        <v>42899.882688004996</v>
      </c>
      <c r="F212">
        <v>948.35</v>
      </c>
      <c r="G212">
        <v>41.027445898073701</v>
      </c>
      <c r="H212">
        <v>19.160389453320398</v>
      </c>
      <c r="I212">
        <v>42.243598426250998</v>
      </c>
      <c r="J212">
        <v>11.027647014065099</v>
      </c>
      <c r="K212">
        <v>792.55815296118999</v>
      </c>
      <c r="L212">
        <v>686.80534707032803</v>
      </c>
      <c r="M212">
        <v>76.027211725536006</v>
      </c>
      <c r="N212">
        <v>1.26308074075806</v>
      </c>
      <c r="O212">
        <v>1.2284494121368601</v>
      </c>
      <c r="P212">
        <v>92.754065040650403</v>
      </c>
    </row>
    <row r="213" spans="1:17" x14ac:dyDescent="0.3">
      <c r="A213" t="s">
        <v>517</v>
      </c>
      <c r="B213" t="s">
        <v>518</v>
      </c>
      <c r="C213" t="s">
        <v>3175</v>
      </c>
      <c r="D213" t="s">
        <v>519</v>
      </c>
      <c r="E213">
        <v>42716.75</v>
      </c>
      <c r="F213">
        <v>502.55</v>
      </c>
      <c r="G213">
        <v>61.857278594927699</v>
      </c>
      <c r="H213">
        <v>-1.40609098952023</v>
      </c>
      <c r="I213">
        <v>46.221521866922899</v>
      </c>
      <c r="J213">
        <v>6.76627313605821</v>
      </c>
      <c r="K213">
        <v>493.33732118261997</v>
      </c>
      <c r="L213">
        <v>436.56483509849801</v>
      </c>
      <c r="M213">
        <v>69.525294349331602</v>
      </c>
      <c r="N213">
        <v>1.00745746767957</v>
      </c>
      <c r="O213">
        <v>23.4404536862003</v>
      </c>
      <c r="P213">
        <v>107.923045097227</v>
      </c>
      <c r="Q213">
        <v>0.13137026556446099</v>
      </c>
    </row>
    <row r="214" spans="1:17" x14ac:dyDescent="0.3">
      <c r="A214" t="s">
        <v>520</v>
      </c>
      <c r="B214" t="s">
        <v>521</v>
      </c>
      <c r="C214" t="s">
        <v>3169</v>
      </c>
      <c r="D214" t="s">
        <v>34</v>
      </c>
      <c r="E214">
        <v>42693.601669531003</v>
      </c>
      <c r="F214">
        <v>60.29</v>
      </c>
      <c r="G214">
        <v>-9.6332031455540008</v>
      </c>
      <c r="H214">
        <v>-6.53498301183813</v>
      </c>
      <c r="I214">
        <v>-23.063979446383399</v>
      </c>
      <c r="J214">
        <v>1.9182056896369899</v>
      </c>
      <c r="K214">
        <v>61.755674255797302</v>
      </c>
      <c r="L214">
        <v>58.861287244973802</v>
      </c>
      <c r="M214">
        <v>50.104645279962099</v>
      </c>
      <c r="N214">
        <v>0.90560907789874401</v>
      </c>
      <c r="O214">
        <v>21.910764637585</v>
      </c>
      <c r="P214">
        <v>55.989650711513498</v>
      </c>
      <c r="Q214">
        <v>0.124130827766558</v>
      </c>
    </row>
    <row r="215" spans="1:17" x14ac:dyDescent="0.3">
      <c r="A215" t="s">
        <v>522</v>
      </c>
      <c r="B215" t="s">
        <v>523</v>
      </c>
      <c r="C215" t="s">
        <v>3167</v>
      </c>
      <c r="D215" t="s">
        <v>174</v>
      </c>
      <c r="E215">
        <v>42570.045330000001</v>
      </c>
      <c r="F215">
        <v>618.4</v>
      </c>
      <c r="G215">
        <v>14.0233625110116</v>
      </c>
      <c r="H215">
        <v>-1.7433665466034101</v>
      </c>
      <c r="I215">
        <v>-2.6957445154344799</v>
      </c>
      <c r="J215">
        <v>2.1691937129989299E-2</v>
      </c>
      <c r="K215">
        <v>623.23250934723603</v>
      </c>
      <c r="L215">
        <v>578.50168260047803</v>
      </c>
      <c r="M215">
        <v>48.470237252383797</v>
      </c>
      <c r="N215">
        <v>0.50323087978671399</v>
      </c>
      <c r="O215">
        <v>11.5701811125485</v>
      </c>
      <c r="P215">
        <v>55.748646266213299</v>
      </c>
      <c r="Q215">
        <v>-4.2136520417657003E-2</v>
      </c>
    </row>
    <row r="216" spans="1:17" x14ac:dyDescent="0.3">
      <c r="A216" t="s">
        <v>524</v>
      </c>
      <c r="B216" t="s">
        <v>525</v>
      </c>
      <c r="C216" t="s">
        <v>3181</v>
      </c>
      <c r="D216" t="s">
        <v>106</v>
      </c>
      <c r="E216">
        <v>42521.25</v>
      </c>
      <c r="F216">
        <v>1160</v>
      </c>
      <c r="G216">
        <v>95.752522501041199</v>
      </c>
      <c r="H216">
        <v>-15.6790604763689</v>
      </c>
      <c r="I216">
        <v>15.1810043008542</v>
      </c>
      <c r="J216">
        <v>-2.5468556646406602</v>
      </c>
      <c r="K216">
        <v>1278.84142846855</v>
      </c>
      <c r="L216">
        <v>1138.3198303245999</v>
      </c>
      <c r="M216">
        <v>44.4409610815432</v>
      </c>
      <c r="N216">
        <v>0.58381363009444498</v>
      </c>
      <c r="O216">
        <v>54.715517241379303</v>
      </c>
      <c r="P216">
        <v>157.777777777777</v>
      </c>
      <c r="Q216">
        <v>0.177106396349202</v>
      </c>
    </row>
    <row r="217" spans="1:17" x14ac:dyDescent="0.3">
      <c r="A217" t="s">
        <v>526</v>
      </c>
      <c r="B217" t="s">
        <v>527</v>
      </c>
      <c r="C217" t="s">
        <v>3178</v>
      </c>
      <c r="D217" t="s">
        <v>332</v>
      </c>
      <c r="E217">
        <v>42432.723799560001</v>
      </c>
      <c r="F217">
        <v>2063.6999999999998</v>
      </c>
      <c r="G217">
        <v>101.64991034763401</v>
      </c>
      <c r="H217">
        <v>22.248004569867501</v>
      </c>
      <c r="I217">
        <v>46.013709966777597</v>
      </c>
      <c r="J217">
        <v>9.5192091627116699</v>
      </c>
      <c r="K217">
        <v>1806.9890056572101</v>
      </c>
      <c r="L217">
        <v>1490.27537965651</v>
      </c>
      <c r="M217">
        <v>67.318309288057904</v>
      </c>
      <c r="N217">
        <v>1.3035177898702901</v>
      </c>
      <c r="O217">
        <v>6.5828366526142501</v>
      </c>
      <c r="P217">
        <v>153.525798525798</v>
      </c>
      <c r="Q217">
        <v>0.19773347462774099</v>
      </c>
    </row>
    <row r="218" spans="1:17" x14ac:dyDescent="0.3">
      <c r="A218" t="s">
        <v>528</v>
      </c>
      <c r="B218" t="s">
        <v>529</v>
      </c>
      <c r="C218" t="s">
        <v>3169</v>
      </c>
      <c r="D218" t="s">
        <v>51</v>
      </c>
      <c r="E218">
        <v>41766.59569242</v>
      </c>
      <c r="F218">
        <v>338.35</v>
      </c>
      <c r="G218">
        <v>-19.0225450697796</v>
      </c>
      <c r="H218">
        <v>3.7461774721702499</v>
      </c>
      <c r="I218">
        <v>2.3082572339648801</v>
      </c>
      <c r="J218">
        <v>3.8730327973660099</v>
      </c>
      <c r="K218">
        <v>316.59928624437799</v>
      </c>
      <c r="L218">
        <v>294.57921587629698</v>
      </c>
      <c r="M218">
        <v>62.5502721794766</v>
      </c>
      <c r="N218">
        <v>1.2767919213988901</v>
      </c>
      <c r="O218">
        <v>1.37431653613122</v>
      </c>
      <c r="P218">
        <v>42.553191489361701</v>
      </c>
      <c r="Q218">
        <v>6.0731032471128002E-2</v>
      </c>
    </row>
    <row r="219" spans="1:17" x14ac:dyDescent="0.3">
      <c r="A219" t="s">
        <v>530</v>
      </c>
      <c r="B219" t="s">
        <v>531</v>
      </c>
      <c r="C219" t="s">
        <v>3185</v>
      </c>
      <c r="D219" t="s">
        <v>161</v>
      </c>
      <c r="E219">
        <v>41605.720595949999</v>
      </c>
      <c r="F219">
        <v>1235.5</v>
      </c>
      <c r="G219">
        <v>77.993344558796807</v>
      </c>
      <c r="H219">
        <v>18.8796960944243</v>
      </c>
      <c r="I219">
        <v>40.7188768913446</v>
      </c>
      <c r="J219">
        <v>2.19948307442385</v>
      </c>
      <c r="K219">
        <v>1081.27235566472</v>
      </c>
      <c r="L219">
        <v>883.43456701789898</v>
      </c>
      <c r="M219">
        <v>70.981991155694303</v>
      </c>
      <c r="N219">
        <v>0.46490692886470902</v>
      </c>
      <c r="O219">
        <v>6.3537029542695302</v>
      </c>
      <c r="P219">
        <v>117.479317021651</v>
      </c>
      <c r="Q219">
        <v>7.6573753294642E-2</v>
      </c>
    </row>
    <row r="220" spans="1:17" x14ac:dyDescent="0.3">
      <c r="A220" t="s">
        <v>532</v>
      </c>
      <c r="B220" t="s">
        <v>533</v>
      </c>
      <c r="C220" t="s">
        <v>3169</v>
      </c>
      <c r="D220" t="s">
        <v>228</v>
      </c>
      <c r="E220">
        <v>41257.968124729901</v>
      </c>
      <c r="F220">
        <v>651.54999999999995</v>
      </c>
      <c r="G220">
        <v>62.974307135535199</v>
      </c>
      <c r="H220">
        <v>-5.51454789755965</v>
      </c>
      <c r="I220">
        <v>18.294208162659402</v>
      </c>
      <c r="J220">
        <v>-1.5605589953456001</v>
      </c>
      <c r="K220">
        <v>666.37532625316396</v>
      </c>
      <c r="L220">
        <v>576.36216830763999</v>
      </c>
      <c r="M220">
        <v>37.024909875066101</v>
      </c>
      <c r="N220">
        <v>0.83495473161011202</v>
      </c>
      <c r="O220">
        <v>13.490906300360599</v>
      </c>
      <c r="P220">
        <v>104.889937106918</v>
      </c>
      <c r="Q220">
        <v>2.3528341350110001E-2</v>
      </c>
    </row>
    <row r="221" spans="1:17" x14ac:dyDescent="0.3">
      <c r="A221" t="s">
        <v>534</v>
      </c>
      <c r="B221" t="s">
        <v>535</v>
      </c>
      <c r="C221" t="s">
        <v>3169</v>
      </c>
      <c r="D221" t="s">
        <v>43</v>
      </c>
      <c r="E221">
        <v>41103.169226099999</v>
      </c>
      <c r="F221">
        <v>1191</v>
      </c>
      <c r="G221">
        <v>1.71582655898156</v>
      </c>
      <c r="H221">
        <v>11.616738981543101</v>
      </c>
      <c r="I221">
        <v>1.4300727503036099</v>
      </c>
      <c r="J221">
        <v>1.6704042091765099</v>
      </c>
      <c r="K221">
        <v>1107.26869994904</v>
      </c>
      <c r="L221">
        <v>1012.38083278209</v>
      </c>
      <c r="M221">
        <v>66.136527316964205</v>
      </c>
      <c r="N221">
        <v>0.52741839367330001</v>
      </c>
      <c r="O221">
        <v>1.8345927791771399</v>
      </c>
      <c r="P221">
        <v>39.420544337137798</v>
      </c>
      <c r="Q221">
        <v>-1.6003667218298E-2</v>
      </c>
    </row>
    <row r="222" spans="1:17" x14ac:dyDescent="0.3">
      <c r="A222" t="s">
        <v>536</v>
      </c>
      <c r="B222" t="s">
        <v>537</v>
      </c>
      <c r="C222" t="s">
        <v>3181</v>
      </c>
      <c r="D222" t="s">
        <v>261</v>
      </c>
      <c r="E222">
        <v>40467.445246800002</v>
      </c>
      <c r="F222">
        <v>4336.3999999999996</v>
      </c>
      <c r="G222">
        <v>-8.7051966413885697</v>
      </c>
      <c r="H222">
        <v>-3.8419850303094498</v>
      </c>
      <c r="I222">
        <v>-6.8694257305880297</v>
      </c>
      <c r="J222">
        <v>0.286052417109943</v>
      </c>
      <c r="K222">
        <v>4331.5005936269499</v>
      </c>
      <c r="L222">
        <v>4019.5873655937899</v>
      </c>
      <c r="M222">
        <v>51.541284706475999</v>
      </c>
      <c r="N222">
        <v>0.57966212946812201</v>
      </c>
      <c r="O222">
        <v>14.1488331334747</v>
      </c>
      <c r="P222">
        <v>29.8303917606023</v>
      </c>
      <c r="Q222">
        <v>9.4510240943409998E-2</v>
      </c>
    </row>
    <row r="223" spans="1:17" x14ac:dyDescent="0.3">
      <c r="A223" t="s">
        <v>538</v>
      </c>
      <c r="B223" t="s">
        <v>539</v>
      </c>
      <c r="C223" t="s">
        <v>3173</v>
      </c>
      <c r="D223" t="s">
        <v>54</v>
      </c>
      <c r="E223">
        <v>39991.857615840003</v>
      </c>
      <c r="F223">
        <v>3201.6</v>
      </c>
      <c r="G223">
        <v>47.249473379716498</v>
      </c>
      <c r="H223">
        <v>3.3182637649012499</v>
      </c>
      <c r="I223">
        <v>27.413686571031398</v>
      </c>
      <c r="J223">
        <v>6.3036671215262201</v>
      </c>
      <c r="K223">
        <v>3017.2705926909898</v>
      </c>
      <c r="L223">
        <v>2475.27164967609</v>
      </c>
      <c r="M223">
        <v>48.605704886746402</v>
      </c>
      <c r="N223">
        <v>0.68057814718404297</v>
      </c>
      <c r="O223">
        <v>8.8518240879560093</v>
      </c>
      <c r="P223">
        <v>94.030483924729495</v>
      </c>
      <c r="Q223">
        <v>8.3385811476813995E-2</v>
      </c>
    </row>
    <row r="224" spans="1:17" x14ac:dyDescent="0.3">
      <c r="A224" t="s">
        <v>540</v>
      </c>
      <c r="B224" t="s">
        <v>541</v>
      </c>
      <c r="C224" t="s">
        <v>3183</v>
      </c>
      <c r="D224" t="s">
        <v>270</v>
      </c>
      <c r="E224">
        <v>39650.820949109999</v>
      </c>
      <c r="F224">
        <v>2907.1</v>
      </c>
      <c r="G224">
        <v>5.7285245346450004</v>
      </c>
      <c r="H224">
        <v>-1.87446812135124</v>
      </c>
      <c r="I224">
        <v>20.0956775722439</v>
      </c>
      <c r="J224">
        <v>2.1971849634045899</v>
      </c>
      <c r="K224">
        <v>2859.4752347950198</v>
      </c>
      <c r="L224">
        <v>2563.5748144422801</v>
      </c>
      <c r="M224">
        <v>57.110610421021399</v>
      </c>
      <c r="N224">
        <v>0.58678866472922198</v>
      </c>
      <c r="O224">
        <v>9.0089780193319804</v>
      </c>
      <c r="P224">
        <v>51.265707521398603</v>
      </c>
      <c r="Q224">
        <v>-3.8174718288741999E-2</v>
      </c>
    </row>
    <row r="225" spans="1:17" x14ac:dyDescent="0.3">
      <c r="A225" t="s">
        <v>542</v>
      </c>
      <c r="B225" t="s">
        <v>543</v>
      </c>
      <c r="C225" t="s">
        <v>3174</v>
      </c>
      <c r="D225" t="s">
        <v>146</v>
      </c>
      <c r="E225">
        <v>39172.484204250002</v>
      </c>
      <c r="F225">
        <v>282.5</v>
      </c>
      <c r="G225">
        <v>82.665065635473397</v>
      </c>
      <c r="H225">
        <v>1.44929662344114</v>
      </c>
      <c r="I225">
        <v>6.4523286164862803</v>
      </c>
      <c r="J225">
        <v>7.2248274484920403</v>
      </c>
      <c r="K225">
        <v>270.23221946304301</v>
      </c>
      <c r="L225">
        <v>236.37219190195501</v>
      </c>
      <c r="M225">
        <v>56.474180572880698</v>
      </c>
      <c r="N225">
        <v>0.61792601664650204</v>
      </c>
      <c r="O225">
        <v>10.371681415929199</v>
      </c>
      <c r="P225">
        <v>141.866438356164</v>
      </c>
      <c r="Q225">
        <v>0.151588808505316</v>
      </c>
    </row>
    <row r="226" spans="1:17" x14ac:dyDescent="0.3">
      <c r="A226" t="s">
        <v>544</v>
      </c>
      <c r="B226" t="s">
        <v>545</v>
      </c>
      <c r="C226" t="s">
        <v>3167</v>
      </c>
      <c r="D226" t="s">
        <v>174</v>
      </c>
      <c r="E226">
        <v>39098.544684</v>
      </c>
      <c r="F226">
        <v>558.54999999999995</v>
      </c>
      <c r="G226">
        <v>-10.4936491122033</v>
      </c>
      <c r="H226">
        <v>-2.0685818735682902</v>
      </c>
      <c r="I226">
        <v>11.2380134653109</v>
      </c>
      <c r="J226">
        <v>2.7838855624324199</v>
      </c>
      <c r="K226">
        <v>535.18407891261495</v>
      </c>
      <c r="L226">
        <v>489.16760015093899</v>
      </c>
      <c r="M226">
        <v>66.973864252147905</v>
      </c>
      <c r="N226">
        <v>1.4714269522208701</v>
      </c>
      <c r="O226">
        <v>2.1126130158445999</v>
      </c>
      <c r="P226">
        <v>48.669150918285801</v>
      </c>
      <c r="Q226">
        <v>-3.0274559686245001E-2</v>
      </c>
    </row>
    <row r="227" spans="1:17" x14ac:dyDescent="0.3">
      <c r="A227" t="s">
        <v>546</v>
      </c>
      <c r="B227" t="s">
        <v>547</v>
      </c>
      <c r="C227" t="s">
        <v>3181</v>
      </c>
      <c r="D227" t="s">
        <v>548</v>
      </c>
      <c r="E227">
        <v>38800.080191740002</v>
      </c>
      <c r="F227">
        <v>4297.3</v>
      </c>
      <c r="G227">
        <v>27.6927154494159</v>
      </c>
      <c r="H227">
        <v>-10.370205662779499</v>
      </c>
      <c r="I227">
        <v>7.1687133198187896</v>
      </c>
      <c r="J227">
        <v>-2.6856914021745202</v>
      </c>
      <c r="K227">
        <v>4362.5720283083301</v>
      </c>
      <c r="L227">
        <v>3874.1809813013201</v>
      </c>
      <c r="M227">
        <v>47.510511724463797</v>
      </c>
      <c r="N227">
        <v>1.31564501961979</v>
      </c>
      <c r="O227">
        <v>17.2759639773811</v>
      </c>
      <c r="P227">
        <v>85.140666063504298</v>
      </c>
      <c r="Q227">
        <v>0.18875495043844101</v>
      </c>
    </row>
    <row r="228" spans="1:17" x14ac:dyDescent="0.3">
      <c r="A228" t="s">
        <v>549</v>
      </c>
      <c r="B228" t="s">
        <v>550</v>
      </c>
      <c r="C228" t="s">
        <v>3176</v>
      </c>
      <c r="D228" t="s">
        <v>167</v>
      </c>
      <c r="E228">
        <v>38622.529848822996</v>
      </c>
      <c r="F228">
        <v>210.29</v>
      </c>
      <c r="G228">
        <v>86.373063560868005</v>
      </c>
      <c r="H228">
        <v>10.8459467731202</v>
      </c>
      <c r="I228">
        <v>14.6062552347168</v>
      </c>
      <c r="J228">
        <v>13.630847547060201</v>
      </c>
      <c r="K228">
        <v>184.78564402098601</v>
      </c>
      <c r="L228">
        <v>165.85048708176899</v>
      </c>
      <c r="M228">
        <v>81.180339560454399</v>
      </c>
      <c r="N228">
        <v>1.5873323304784599</v>
      </c>
      <c r="O228">
        <v>2.0923486613723998</v>
      </c>
      <c r="P228">
        <v>137.34762979683899</v>
      </c>
      <c r="Q228">
        <v>8.2494439678987994E-2</v>
      </c>
    </row>
    <row r="229" spans="1:17" x14ac:dyDescent="0.3">
      <c r="A229" t="s">
        <v>551</v>
      </c>
      <c r="B229" t="s">
        <v>552</v>
      </c>
      <c r="C229" t="s">
        <v>3169</v>
      </c>
      <c r="D229" t="s">
        <v>395</v>
      </c>
      <c r="E229">
        <v>38376.079908940002</v>
      </c>
      <c r="F229">
        <v>2043.7</v>
      </c>
      <c r="G229">
        <v>48.860820055892702</v>
      </c>
      <c r="H229">
        <v>19.095720725173301</v>
      </c>
      <c r="I229">
        <v>63.330194619579601</v>
      </c>
      <c r="J229">
        <v>-0.99628271273945102</v>
      </c>
      <c r="K229">
        <v>1740.19716236253</v>
      </c>
      <c r="L229">
        <v>1364.27850317508</v>
      </c>
      <c r="M229">
        <v>66.365007987827497</v>
      </c>
      <c r="N229">
        <v>0.58499750221221103</v>
      </c>
      <c r="O229">
        <v>3.8704310808827098</v>
      </c>
      <c r="P229">
        <v>112.641764644677</v>
      </c>
      <c r="Q229">
        <v>0.12522492163328999</v>
      </c>
    </row>
    <row r="230" spans="1:17" x14ac:dyDescent="0.3">
      <c r="A230" t="s">
        <v>553</v>
      </c>
      <c r="B230" t="s">
        <v>554</v>
      </c>
      <c r="C230" t="s">
        <v>3181</v>
      </c>
      <c r="D230" t="s">
        <v>215</v>
      </c>
      <c r="E230">
        <v>38274.780630900001</v>
      </c>
      <c r="F230">
        <v>9528.6</v>
      </c>
      <c r="G230">
        <v>41.9390250221145</v>
      </c>
      <c r="H230">
        <v>0.28951311826234999</v>
      </c>
      <c r="I230">
        <v>21.4959145277675</v>
      </c>
      <c r="J230">
        <v>0.36220183820110202</v>
      </c>
      <c r="K230">
        <v>9127.9123722107306</v>
      </c>
      <c r="L230">
        <v>7604.1573034131497</v>
      </c>
      <c r="M230">
        <v>46.176714992033901</v>
      </c>
      <c r="N230">
        <v>0.785367572004248</v>
      </c>
      <c r="O230">
        <v>11.5043133303947</v>
      </c>
      <c r="P230">
        <v>109.620186331987</v>
      </c>
      <c r="Q230">
        <v>0.27588606798483101</v>
      </c>
    </row>
    <row r="231" spans="1:17" x14ac:dyDescent="0.3">
      <c r="A231" t="s">
        <v>555</v>
      </c>
      <c r="B231" t="s">
        <v>556</v>
      </c>
      <c r="C231" t="s">
        <v>3185</v>
      </c>
      <c r="D231" t="s">
        <v>557</v>
      </c>
      <c r="E231">
        <v>38114.237838000001</v>
      </c>
      <c r="F231">
        <v>33834</v>
      </c>
      <c r="G231">
        <v>-23.599403578942599</v>
      </c>
      <c r="H231">
        <v>-5.1305971161657702</v>
      </c>
      <c r="I231">
        <v>-4.7937435241837001</v>
      </c>
      <c r="J231">
        <v>-1.4230395522102199</v>
      </c>
      <c r="K231">
        <v>35713.198656568697</v>
      </c>
      <c r="L231">
        <v>33791.735676275799</v>
      </c>
      <c r="M231">
        <v>28.234957850112998</v>
      </c>
      <c r="N231">
        <v>0.98545882120076</v>
      </c>
      <c r="O231">
        <v>20.7557486551989</v>
      </c>
      <c r="P231">
        <v>18.720163374440101</v>
      </c>
      <c r="Q231">
        <v>1.4644673435452E-2</v>
      </c>
    </row>
    <row r="232" spans="1:17" x14ac:dyDescent="0.3">
      <c r="A232" t="s">
        <v>558</v>
      </c>
      <c r="B232" t="s">
        <v>559</v>
      </c>
      <c r="C232" t="s">
        <v>3173</v>
      </c>
      <c r="D232" t="s">
        <v>54</v>
      </c>
      <c r="E232">
        <v>38007.428898580001</v>
      </c>
      <c r="F232">
        <v>1498.1</v>
      </c>
      <c r="G232">
        <v>28.716339639180301</v>
      </c>
      <c r="H232">
        <v>5.2355182491608296</v>
      </c>
      <c r="I232">
        <v>5.1080289874177902</v>
      </c>
      <c r="J232">
        <v>3.5228487758209499</v>
      </c>
      <c r="K232">
        <v>1389.9559420620601</v>
      </c>
      <c r="L232">
        <v>1240.9762583434101</v>
      </c>
      <c r="M232">
        <v>66.849915860428297</v>
      </c>
      <c r="N232">
        <v>0.84759252603640001</v>
      </c>
      <c r="O232">
        <v>1.45183899606167</v>
      </c>
      <c r="P232">
        <v>63.369683751363098</v>
      </c>
      <c r="Q232">
        <v>-8.0170145956180005E-3</v>
      </c>
    </row>
    <row r="233" spans="1:17" x14ac:dyDescent="0.3">
      <c r="A233" t="s">
        <v>560</v>
      </c>
      <c r="B233" t="s">
        <v>561</v>
      </c>
      <c r="C233" t="s">
        <v>3169</v>
      </c>
      <c r="D233" t="s">
        <v>43</v>
      </c>
      <c r="E233">
        <v>37978.160000000003</v>
      </c>
      <c r="F233">
        <v>230.45</v>
      </c>
      <c r="G233">
        <v>33.884455506968301</v>
      </c>
      <c r="H233">
        <v>-13.7496709227684</v>
      </c>
      <c r="I233">
        <v>-19.483311748434399</v>
      </c>
      <c r="J233">
        <v>-0.31307273908488198</v>
      </c>
      <c r="K233">
        <v>249.32331591392301</v>
      </c>
      <c r="L233">
        <v>233.16760770078901</v>
      </c>
      <c r="M233">
        <v>31.247438532223399</v>
      </c>
      <c r="N233">
        <v>0.28381190632029502</v>
      </c>
      <c r="O233">
        <v>40.8982425688869</v>
      </c>
      <c r="P233">
        <v>77.1329746348962</v>
      </c>
      <c r="Q233">
        <v>2.6900566815558E-2</v>
      </c>
    </row>
    <row r="234" spans="1:17" x14ac:dyDescent="0.3">
      <c r="A234" t="s">
        <v>562</v>
      </c>
      <c r="B234" t="s">
        <v>563</v>
      </c>
      <c r="C234" t="s">
        <v>3169</v>
      </c>
      <c r="D234" t="s">
        <v>564</v>
      </c>
      <c r="E234">
        <v>37914.928076479999</v>
      </c>
      <c r="F234">
        <v>1039.5999999999999</v>
      </c>
      <c r="G234">
        <v>75.908266597750497</v>
      </c>
      <c r="H234">
        <v>-4.7272442373798098</v>
      </c>
      <c r="I234">
        <v>33.592054980925099</v>
      </c>
      <c r="J234">
        <v>-1.7626771281578399</v>
      </c>
      <c r="K234">
        <v>1046.5398867393301</v>
      </c>
      <c r="L234">
        <v>858.32980968912705</v>
      </c>
      <c r="M234">
        <v>38.6387060818262</v>
      </c>
      <c r="N234">
        <v>0.76888086741394901</v>
      </c>
      <c r="O234">
        <v>16.871873797614398</v>
      </c>
      <c r="P234">
        <v>113.229412367962</v>
      </c>
      <c r="Q234">
        <v>0.13067510174685501</v>
      </c>
    </row>
    <row r="235" spans="1:17" hidden="1" x14ac:dyDescent="0.3">
      <c r="A235" t="s">
        <v>565</v>
      </c>
      <c r="B235" t="s">
        <v>566</v>
      </c>
      <c r="C235" t="s">
        <v>3184</v>
      </c>
      <c r="D235" t="s">
        <v>34</v>
      </c>
      <c r="E235">
        <v>37426.936760334</v>
      </c>
      <c r="F235">
        <v>55.22</v>
      </c>
      <c r="G235">
        <v>-16.2695562490604</v>
      </c>
      <c r="H235">
        <v>-9.5076171476424207</v>
      </c>
      <c r="I235">
        <v>-28.643641159812699</v>
      </c>
      <c r="J235">
        <v>1.66964239681176</v>
      </c>
      <c r="K235">
        <v>58.2343640443152</v>
      </c>
      <c r="L235">
        <v>55.999539811411204</v>
      </c>
      <c r="M235">
        <v>41.7236331779811</v>
      </c>
      <c r="N235">
        <v>0.441115588833627</v>
      </c>
      <c r="O235">
        <v>40.347700108656198</v>
      </c>
      <c r="P235">
        <v>51.080711354309102</v>
      </c>
      <c r="Q235">
        <v>0.103942592021942</v>
      </c>
    </row>
    <row r="236" spans="1:17" x14ac:dyDescent="0.3">
      <c r="A236" t="s">
        <v>567</v>
      </c>
      <c r="B236" t="s">
        <v>568</v>
      </c>
      <c r="C236" t="s">
        <v>3179</v>
      </c>
      <c r="D236" t="s">
        <v>111</v>
      </c>
      <c r="E236">
        <v>37246.130813880001</v>
      </c>
      <c r="F236">
        <v>349.2</v>
      </c>
      <c r="G236">
        <v>30.272915227338999</v>
      </c>
      <c r="H236">
        <v>9.2163149032380307</v>
      </c>
      <c r="I236">
        <v>49.385098160599902</v>
      </c>
      <c r="J236">
        <v>7.07816166414589</v>
      </c>
      <c r="K236">
        <v>325.09796402052399</v>
      </c>
      <c r="L236">
        <v>286.81418018182501</v>
      </c>
      <c r="M236">
        <v>66.211278557543807</v>
      </c>
      <c r="N236">
        <v>1.41079136940429</v>
      </c>
      <c r="O236">
        <v>4.3528064146620897</v>
      </c>
      <c r="P236">
        <v>75.698113207547095</v>
      </c>
      <c r="Q236">
        <v>1.4774291917797E-2</v>
      </c>
    </row>
    <row r="237" spans="1:17" x14ac:dyDescent="0.3">
      <c r="A237" t="s">
        <v>569</v>
      </c>
      <c r="B237" t="s">
        <v>570</v>
      </c>
      <c r="C237" t="s">
        <v>3172</v>
      </c>
      <c r="D237" t="s">
        <v>46</v>
      </c>
      <c r="E237">
        <v>36874.133999999998</v>
      </c>
      <c r="F237">
        <v>61.06</v>
      </c>
      <c r="G237">
        <v>66.815570303219403</v>
      </c>
      <c r="H237">
        <v>-4.4096025029168802</v>
      </c>
      <c r="I237">
        <v>-15.9957882099469</v>
      </c>
      <c r="J237">
        <v>-1.2242459620652699</v>
      </c>
      <c r="K237">
        <v>63.216713096639801</v>
      </c>
      <c r="L237">
        <v>59.120514274936099</v>
      </c>
      <c r="M237">
        <v>45.038291530630303</v>
      </c>
      <c r="N237">
        <v>0.80931040806533605</v>
      </c>
      <c r="O237">
        <v>27.988863413036299</v>
      </c>
      <c r="P237">
        <v>100.855263157894</v>
      </c>
      <c r="Q237">
        <v>0.10733509824288601</v>
      </c>
    </row>
    <row r="238" spans="1:17" x14ac:dyDescent="0.3">
      <c r="A238" t="s">
        <v>571</v>
      </c>
      <c r="B238" t="s">
        <v>572</v>
      </c>
      <c r="C238" t="s">
        <v>3169</v>
      </c>
      <c r="D238" t="s">
        <v>573</v>
      </c>
      <c r="E238">
        <v>36438.923434999997</v>
      </c>
      <c r="F238">
        <v>662.45</v>
      </c>
      <c r="G238">
        <v>7.3599337545596404</v>
      </c>
      <c r="H238">
        <v>-4.4081567589920896</v>
      </c>
      <c r="I238">
        <v>-11.4782100939616</v>
      </c>
      <c r="J238">
        <v>-0.11944506153616299</v>
      </c>
      <c r="K238">
        <v>689.68131827418904</v>
      </c>
      <c r="L238">
        <v>644.94148534702697</v>
      </c>
      <c r="M238">
        <v>39.391488759924897</v>
      </c>
      <c r="N238">
        <v>1.1282428041605901</v>
      </c>
      <c r="O238">
        <v>24.801871839383999</v>
      </c>
      <c r="P238">
        <v>53.344907407407398</v>
      </c>
      <c r="Q238">
        <v>3.0707054405993001E-2</v>
      </c>
    </row>
    <row r="239" spans="1:17" x14ac:dyDescent="0.3">
      <c r="A239" t="s">
        <v>574</v>
      </c>
      <c r="B239" t="s">
        <v>575</v>
      </c>
      <c r="C239" t="s">
        <v>3177</v>
      </c>
      <c r="D239" t="s">
        <v>80</v>
      </c>
      <c r="E239">
        <v>36256.707638280001</v>
      </c>
      <c r="F239">
        <v>1933.2</v>
      </c>
      <c r="G239">
        <v>-49.932057714301699</v>
      </c>
      <c r="H239">
        <v>-0.217973367591037</v>
      </c>
      <c r="I239">
        <v>-18.570691800843701</v>
      </c>
      <c r="J239">
        <v>3.1267410095887702</v>
      </c>
      <c r="K239">
        <v>1856.1174734551701</v>
      </c>
      <c r="L239">
        <v>1916.9923621028099</v>
      </c>
      <c r="M239">
        <v>64.168292262692702</v>
      </c>
      <c r="N239">
        <v>0.90168128328150499</v>
      </c>
      <c r="O239">
        <v>25.734533416097602</v>
      </c>
      <c r="P239">
        <v>17.064309071091198</v>
      </c>
      <c r="Q239">
        <v>-5.1932361880654997E-2</v>
      </c>
    </row>
    <row r="240" spans="1:17" x14ac:dyDescent="0.3">
      <c r="A240" t="s">
        <v>576</v>
      </c>
      <c r="B240" t="s">
        <v>577</v>
      </c>
      <c r="C240" t="s">
        <v>3171</v>
      </c>
      <c r="D240" t="s">
        <v>40</v>
      </c>
      <c r="E240">
        <v>36131.7013792</v>
      </c>
      <c r="F240">
        <v>6977.6</v>
      </c>
      <c r="G240">
        <v>193.39540799729701</v>
      </c>
      <c r="H240">
        <v>11.3891443749056</v>
      </c>
      <c r="I240">
        <v>109.563129728905</v>
      </c>
      <c r="J240">
        <v>-3.8353724586658502</v>
      </c>
      <c r="K240">
        <v>6089.9429605431997</v>
      </c>
      <c r="L240">
        <v>4216.6335603726702</v>
      </c>
      <c r="M240">
        <v>43.9699835334198</v>
      </c>
      <c r="N240">
        <v>0.89328184567797297</v>
      </c>
      <c r="O240">
        <v>21.5317587709241</v>
      </c>
      <c r="P240">
        <v>250.26354098689799</v>
      </c>
      <c r="Q240">
        <v>0.173699033833567</v>
      </c>
    </row>
    <row r="241" spans="1:17" x14ac:dyDescent="0.3">
      <c r="A241" t="s">
        <v>578</v>
      </c>
      <c r="B241" t="s">
        <v>579</v>
      </c>
      <c r="C241" t="s">
        <v>3173</v>
      </c>
      <c r="D241" t="s">
        <v>192</v>
      </c>
      <c r="E241">
        <v>36008.628452800003</v>
      </c>
      <c r="F241">
        <v>898.4</v>
      </c>
      <c r="G241">
        <v>-20.606536055234201</v>
      </c>
      <c r="H241">
        <v>0.76948360491845003</v>
      </c>
      <c r="I241">
        <v>11.216734000801999</v>
      </c>
      <c r="J241">
        <v>-2.0572909820168599</v>
      </c>
      <c r="K241">
        <v>852.50420397155199</v>
      </c>
      <c r="L241">
        <v>768.67336039743395</v>
      </c>
      <c r="M241">
        <v>53.777826230519103</v>
      </c>
      <c r="N241">
        <v>0.81675979245659902</v>
      </c>
      <c r="O241">
        <v>5.21482635796972</v>
      </c>
      <c r="P241">
        <v>47.8482679173866</v>
      </c>
      <c r="Q241">
        <v>1.3032095118474999E-2</v>
      </c>
    </row>
    <row r="242" spans="1:17" x14ac:dyDescent="0.3">
      <c r="A242" t="s">
        <v>580</v>
      </c>
      <c r="B242" t="s">
        <v>581</v>
      </c>
      <c r="C242" t="s">
        <v>3177</v>
      </c>
      <c r="D242" t="s">
        <v>80</v>
      </c>
      <c r="E242">
        <v>35877.966986829997</v>
      </c>
      <c r="F242">
        <v>4643.3</v>
      </c>
      <c r="G242">
        <v>14.0105485876873</v>
      </c>
      <c r="H242">
        <v>2.4400961959744101</v>
      </c>
      <c r="I242">
        <v>-7.1944744384539296</v>
      </c>
      <c r="J242">
        <v>-1.54211271581628E-2</v>
      </c>
      <c r="K242">
        <v>4520.7331321927504</v>
      </c>
      <c r="L242">
        <v>4169.3470947749702</v>
      </c>
      <c r="M242">
        <v>48.318281391216402</v>
      </c>
      <c r="N242">
        <v>1.1127103896267101</v>
      </c>
      <c r="O242">
        <v>5.4314819201860702</v>
      </c>
      <c r="P242">
        <v>52.107185560087103</v>
      </c>
      <c r="Q242">
        <v>1.3162037055021E-2</v>
      </c>
    </row>
    <row r="243" spans="1:17" x14ac:dyDescent="0.3">
      <c r="A243" t="s">
        <v>582</v>
      </c>
      <c r="B243" t="s">
        <v>583</v>
      </c>
      <c r="C243" t="s">
        <v>3169</v>
      </c>
      <c r="D243" t="s">
        <v>43</v>
      </c>
      <c r="E243">
        <v>35546.422895750002</v>
      </c>
      <c r="F243">
        <v>607.1</v>
      </c>
      <c r="G243">
        <v>-29.3117548527011</v>
      </c>
      <c r="H243">
        <v>-1.14352684213523</v>
      </c>
      <c r="I243">
        <v>-6.5802969408193803</v>
      </c>
      <c r="J243">
        <v>1.47953809519988</v>
      </c>
      <c r="K243">
        <v>602.06034225456494</v>
      </c>
      <c r="L243">
        <v>578.44052594581001</v>
      </c>
      <c r="M243">
        <v>44.571689391531997</v>
      </c>
      <c r="N243">
        <v>0.65077815711068898</v>
      </c>
      <c r="O243">
        <v>6.5722286279031401</v>
      </c>
      <c r="P243">
        <v>33.487247141600697</v>
      </c>
      <c r="Q243">
        <v>-8.9474214561094001E-2</v>
      </c>
    </row>
    <row r="244" spans="1:17" x14ac:dyDescent="0.3">
      <c r="A244" t="s">
        <v>584</v>
      </c>
      <c r="B244" t="s">
        <v>585</v>
      </c>
      <c r="C244" t="s">
        <v>3175</v>
      </c>
      <c r="D244" t="s">
        <v>409</v>
      </c>
      <c r="E244">
        <v>34794.00532661</v>
      </c>
      <c r="F244">
        <v>547.85</v>
      </c>
      <c r="G244">
        <v>15.8799221922554</v>
      </c>
      <c r="H244">
        <v>8.1371043890546595</v>
      </c>
      <c r="I244">
        <v>2.1369711282547201</v>
      </c>
      <c r="J244">
        <v>6.2601231048816803</v>
      </c>
      <c r="K244">
        <v>518.53306345276303</v>
      </c>
      <c r="L244">
        <v>489.007887255566</v>
      </c>
      <c r="M244">
        <v>64.258739075979705</v>
      </c>
      <c r="N244">
        <v>0.85401902160985599</v>
      </c>
      <c r="O244">
        <v>6.7628000365063299</v>
      </c>
      <c r="P244">
        <v>49.685792349726697</v>
      </c>
      <c r="Q244">
        <v>0.110384367900319</v>
      </c>
    </row>
    <row r="245" spans="1:17" x14ac:dyDescent="0.3">
      <c r="A245" t="s">
        <v>586</v>
      </c>
      <c r="B245" t="s">
        <v>587</v>
      </c>
      <c r="C245" t="s">
        <v>3181</v>
      </c>
      <c r="D245" t="s">
        <v>215</v>
      </c>
      <c r="E245">
        <v>34730.64353275</v>
      </c>
      <c r="F245">
        <v>5425.75</v>
      </c>
      <c r="G245">
        <v>94.830284946374405</v>
      </c>
      <c r="H245">
        <v>13.1667650536713</v>
      </c>
      <c r="I245">
        <v>78.996091166295699</v>
      </c>
      <c r="J245">
        <v>1.27191247620054</v>
      </c>
      <c r="K245">
        <v>4869.80120474664</v>
      </c>
      <c r="L245">
        <v>3661.5780976010501</v>
      </c>
      <c r="M245">
        <v>53.969787791255598</v>
      </c>
      <c r="N245">
        <v>1.0301117388912699</v>
      </c>
      <c r="O245">
        <v>7.0819702345297797</v>
      </c>
      <c r="P245">
        <v>151.424930491195</v>
      </c>
    </row>
    <row r="246" spans="1:17" x14ac:dyDescent="0.3">
      <c r="A246" t="s">
        <v>588</v>
      </c>
      <c r="B246" t="s">
        <v>589</v>
      </c>
      <c r="C246" t="s">
        <v>3178</v>
      </c>
      <c r="D246" t="s">
        <v>590</v>
      </c>
      <c r="E246">
        <v>34690.654995450001</v>
      </c>
      <c r="F246">
        <v>1275.6500000000001</v>
      </c>
      <c r="G246">
        <v>-30.6211623966711</v>
      </c>
      <c r="H246">
        <v>-5.6195907256833104</v>
      </c>
      <c r="I246">
        <v>-2.6699166921566402</v>
      </c>
      <c r="J246">
        <v>2.5256667244665598</v>
      </c>
      <c r="K246">
        <v>1271.34232047777</v>
      </c>
      <c r="L246">
        <v>1203.3570113190799</v>
      </c>
      <c r="M246">
        <v>60.548475226609199</v>
      </c>
      <c r="N246">
        <v>0.47949117490582099</v>
      </c>
      <c r="O246">
        <v>12.9776976443381</v>
      </c>
      <c r="P246">
        <v>28.847027927882401</v>
      </c>
      <c r="Q246">
        <v>0.106794348537205</v>
      </c>
    </row>
    <row r="247" spans="1:17" x14ac:dyDescent="0.3">
      <c r="A247" t="s">
        <v>591</v>
      </c>
      <c r="B247" t="s">
        <v>592</v>
      </c>
      <c r="C247" t="s">
        <v>3182</v>
      </c>
      <c r="D247" t="s">
        <v>132</v>
      </c>
      <c r="E247">
        <v>34607.820019049999</v>
      </c>
      <c r="F247">
        <v>1417.05</v>
      </c>
      <c r="G247">
        <v>112.341395759373</v>
      </c>
      <c r="H247">
        <v>13.7546745552256</v>
      </c>
      <c r="I247">
        <v>32.537488366943698</v>
      </c>
      <c r="J247">
        <v>5.4080126436892799</v>
      </c>
      <c r="K247">
        <v>1279.04612031235</v>
      </c>
      <c r="L247">
        <v>1107.4965719202401</v>
      </c>
      <c r="M247">
        <v>83.759887155008201</v>
      </c>
      <c r="N247">
        <v>1.02068407338498</v>
      </c>
      <c r="O247">
        <v>2.5440175011467399</v>
      </c>
      <c r="P247">
        <v>149.45867441246301</v>
      </c>
      <c r="Q247">
        <v>0.14361274932498799</v>
      </c>
    </row>
    <row r="248" spans="1:17" hidden="1" x14ac:dyDescent="0.3">
      <c r="A248" t="s">
        <v>593</v>
      </c>
      <c r="B248" t="s">
        <v>594</v>
      </c>
      <c r="C248" t="s">
        <v>3169</v>
      </c>
      <c r="D248" t="s">
        <v>43</v>
      </c>
      <c r="E248">
        <v>34573.508747139997</v>
      </c>
      <c r="F248">
        <v>376.7</v>
      </c>
      <c r="G248">
        <v>-8.3266077801351095</v>
      </c>
      <c r="H248">
        <v>-1.0473680386658499</v>
      </c>
      <c r="I248">
        <v>7.5003040823260898</v>
      </c>
      <c r="J248">
        <v>5.7530001328818203</v>
      </c>
      <c r="K248">
        <v>360.76175284941201</v>
      </c>
      <c r="M248">
        <v>56.137060614478401</v>
      </c>
      <c r="N248">
        <v>0.75101851121860796</v>
      </c>
      <c r="O248">
        <v>8.1497212636049792</v>
      </c>
      <c r="P248">
        <v>35.2360437982408</v>
      </c>
    </row>
    <row r="249" spans="1:17" x14ac:dyDescent="0.3">
      <c r="A249" t="s">
        <v>595</v>
      </c>
      <c r="B249" t="s">
        <v>596</v>
      </c>
      <c r="C249" t="s">
        <v>3169</v>
      </c>
      <c r="D249" t="s">
        <v>228</v>
      </c>
      <c r="E249">
        <v>34446.036446240003</v>
      </c>
      <c r="F249">
        <v>6808.15</v>
      </c>
      <c r="G249">
        <v>84.030238665428698</v>
      </c>
      <c r="H249">
        <v>-8.3539471927297999</v>
      </c>
      <c r="I249">
        <v>-11.7597598625127</v>
      </c>
      <c r="J249">
        <v>0.88234997861394104</v>
      </c>
      <c r="K249">
        <v>6724.4909009415596</v>
      </c>
      <c r="L249">
        <v>6003.0947277240202</v>
      </c>
      <c r="M249">
        <v>42.3912425488815</v>
      </c>
      <c r="N249">
        <v>0.61801308971681002</v>
      </c>
      <c r="O249">
        <v>43.311325396767103</v>
      </c>
      <c r="P249">
        <v>135.984402079722</v>
      </c>
      <c r="Q249">
        <v>0.13773242810387801</v>
      </c>
    </row>
    <row r="250" spans="1:17" x14ac:dyDescent="0.3">
      <c r="A250" t="s">
        <v>597</v>
      </c>
      <c r="B250" t="s">
        <v>598</v>
      </c>
      <c r="C250" t="s">
        <v>3169</v>
      </c>
      <c r="D250" t="s">
        <v>452</v>
      </c>
      <c r="E250">
        <v>34096.699312500001</v>
      </c>
      <c r="F250">
        <v>4662.5</v>
      </c>
      <c r="G250">
        <v>-12.0696551159776</v>
      </c>
      <c r="H250">
        <v>-0.869459706510748</v>
      </c>
      <c r="I250">
        <v>-21.5339781265087</v>
      </c>
      <c r="J250">
        <v>-1.10373598968759</v>
      </c>
      <c r="K250">
        <v>4530.4129683527499</v>
      </c>
      <c r="L250">
        <v>4369.9123885827503</v>
      </c>
      <c r="M250">
        <v>57.4092351294819</v>
      </c>
      <c r="N250">
        <v>0.50963469339098699</v>
      </c>
      <c r="O250">
        <v>12.997319034852501</v>
      </c>
      <c r="P250">
        <v>27.366350697953902</v>
      </c>
      <c r="Q250">
        <v>3.2635304730163003E-2</v>
      </c>
    </row>
    <row r="251" spans="1:17" x14ac:dyDescent="0.3">
      <c r="A251" t="s">
        <v>599</v>
      </c>
      <c r="B251" t="s">
        <v>600</v>
      </c>
      <c r="C251" t="s">
        <v>3175</v>
      </c>
      <c r="D251" t="s">
        <v>187</v>
      </c>
      <c r="E251">
        <v>33769.633233599998</v>
      </c>
      <c r="F251">
        <v>2400.75</v>
      </c>
      <c r="G251">
        <v>20.866847316243501</v>
      </c>
      <c r="H251">
        <v>-8.16837251239299</v>
      </c>
      <c r="I251">
        <v>15.8500354403094</v>
      </c>
      <c r="J251">
        <v>-1.69373579770421</v>
      </c>
      <c r="K251">
        <v>2474.45795983683</v>
      </c>
      <c r="L251">
        <v>2221.3050245260602</v>
      </c>
      <c r="M251">
        <v>41.628523601752903</v>
      </c>
      <c r="N251">
        <v>1.94963917403735</v>
      </c>
      <c r="O251">
        <v>27.514318442153499</v>
      </c>
      <c r="P251">
        <v>55.887795850784002</v>
      </c>
      <c r="Q251">
        <v>2.1170776335002001E-2</v>
      </c>
    </row>
    <row r="252" spans="1:17" x14ac:dyDescent="0.3">
      <c r="A252" t="s">
        <v>601</v>
      </c>
      <c r="B252" t="s">
        <v>602</v>
      </c>
      <c r="C252" t="s">
        <v>3171</v>
      </c>
      <c r="D252" t="s">
        <v>195</v>
      </c>
      <c r="E252">
        <v>33444.629999999997</v>
      </c>
      <c r="F252">
        <v>766.2</v>
      </c>
      <c r="G252">
        <v>11.877523686972101</v>
      </c>
      <c r="H252">
        <v>-10.473721790195301</v>
      </c>
      <c r="I252">
        <v>58.591477469569597</v>
      </c>
      <c r="J252">
        <v>0.103299930185118</v>
      </c>
      <c r="K252">
        <v>771.78575123217502</v>
      </c>
      <c r="L252">
        <v>647.65186828488595</v>
      </c>
      <c r="M252">
        <v>50.538386914664102</v>
      </c>
      <c r="N252">
        <v>0.80164842110650703</v>
      </c>
      <c r="O252">
        <v>12.242234403549899</v>
      </c>
      <c r="P252">
        <v>83.696955166626694</v>
      </c>
      <c r="Q252">
        <v>9.65356139962E-3</v>
      </c>
    </row>
    <row r="253" spans="1:17" hidden="1" x14ac:dyDescent="0.3">
      <c r="A253" t="s">
        <v>603</v>
      </c>
      <c r="B253" t="s">
        <v>604</v>
      </c>
      <c r="C253" t="s">
        <v>3184</v>
      </c>
      <c r="D253" t="s">
        <v>111</v>
      </c>
      <c r="E253">
        <v>33435.4604836</v>
      </c>
      <c r="F253">
        <v>644</v>
      </c>
      <c r="G253">
        <v>-36.5997884508228</v>
      </c>
      <c r="H253">
        <v>-3.40802227783312</v>
      </c>
      <c r="I253">
        <v>-20.772876588361601</v>
      </c>
      <c r="J253">
        <v>-4.1170449626025203</v>
      </c>
      <c r="M253">
        <v>49.483165356964101</v>
      </c>
      <c r="O253">
        <v>9.8913043478261002</v>
      </c>
      <c r="P253">
        <v>9.59836623553438</v>
      </c>
    </row>
    <row r="254" spans="1:17" x14ac:dyDescent="0.3">
      <c r="A254" t="s">
        <v>605</v>
      </c>
      <c r="B254" t="s">
        <v>606</v>
      </c>
      <c r="C254" t="s">
        <v>3176</v>
      </c>
      <c r="D254" t="s">
        <v>607</v>
      </c>
      <c r="E254">
        <v>33255.956047799998</v>
      </c>
      <c r="F254">
        <v>343.9</v>
      </c>
      <c r="G254">
        <v>82.304056335521494</v>
      </c>
      <c r="H254">
        <v>2.2106273868265598</v>
      </c>
      <c r="I254">
        <v>-4.6150827641450602</v>
      </c>
      <c r="J254">
        <v>4.0254150894397602</v>
      </c>
      <c r="K254">
        <v>324.25946904495203</v>
      </c>
      <c r="L254">
        <v>295.11583691118199</v>
      </c>
      <c r="M254">
        <v>75.660994929214098</v>
      </c>
      <c r="N254">
        <v>1.2827124441317199</v>
      </c>
      <c r="O254">
        <v>20.907240476882802</v>
      </c>
      <c r="P254">
        <v>153.52008846295601</v>
      </c>
      <c r="Q254">
        <v>0.10406235578964</v>
      </c>
    </row>
    <row r="255" spans="1:17" x14ac:dyDescent="0.3">
      <c r="A255" t="s">
        <v>608</v>
      </c>
      <c r="B255" t="s">
        <v>609</v>
      </c>
      <c r="C255" t="s">
        <v>3186</v>
      </c>
      <c r="D255" t="s">
        <v>610</v>
      </c>
      <c r="E255">
        <v>32831.189692200001</v>
      </c>
      <c r="F255">
        <v>833.1</v>
      </c>
      <c r="G255">
        <v>2.4754312170384098</v>
      </c>
      <c r="H255">
        <v>0.674478232203788</v>
      </c>
      <c r="I255">
        <v>20.701357191178701</v>
      </c>
      <c r="J255">
        <v>3.32657343542955</v>
      </c>
      <c r="K255">
        <v>811.82121313959897</v>
      </c>
      <c r="L255">
        <v>725.57790289189597</v>
      </c>
      <c r="M255">
        <v>60.0261011469834</v>
      </c>
      <c r="N255">
        <v>0.57207167314294605</v>
      </c>
      <c r="O255">
        <v>10.5509542671948</v>
      </c>
      <c r="P255">
        <v>46.775898520084503</v>
      </c>
      <c r="Q255">
        <v>3.2583883573794999E-2</v>
      </c>
    </row>
    <row r="256" spans="1:17" x14ac:dyDescent="0.3">
      <c r="A256" t="s">
        <v>611</v>
      </c>
      <c r="B256" t="s">
        <v>612</v>
      </c>
      <c r="C256" t="s">
        <v>3179</v>
      </c>
      <c r="D256" t="s">
        <v>613</v>
      </c>
      <c r="E256">
        <v>32799.916660980001</v>
      </c>
      <c r="F256">
        <v>1350.3</v>
      </c>
      <c r="G256">
        <v>-30.0915454336835</v>
      </c>
      <c r="H256">
        <v>8.0684976159744597</v>
      </c>
      <c r="I256">
        <v>24.971440750690402</v>
      </c>
      <c r="J256">
        <v>4.8598668032119301</v>
      </c>
      <c r="K256">
        <v>1221.56332818233</v>
      </c>
      <c r="L256">
        <v>1141.46428768326</v>
      </c>
      <c r="M256">
        <v>69.415891540465793</v>
      </c>
      <c r="N256">
        <v>1.45819113446922</v>
      </c>
      <c r="O256">
        <v>10.190328075242499</v>
      </c>
      <c r="P256">
        <v>52.395463009988099</v>
      </c>
      <c r="Q256">
        <v>1.9970932588298001E-2</v>
      </c>
    </row>
    <row r="257" spans="1:17" x14ac:dyDescent="0.3">
      <c r="A257" t="s">
        <v>614</v>
      </c>
      <c r="B257" t="s">
        <v>615</v>
      </c>
      <c r="C257" t="s">
        <v>3183</v>
      </c>
      <c r="D257" t="s">
        <v>270</v>
      </c>
      <c r="E257">
        <v>32662.764060959998</v>
      </c>
      <c r="F257">
        <v>661.65</v>
      </c>
      <c r="G257">
        <v>129.26621658365201</v>
      </c>
      <c r="H257">
        <v>22.629008637986502</v>
      </c>
      <c r="I257">
        <v>93.977610452028401</v>
      </c>
      <c r="J257">
        <v>2.3469487034969299</v>
      </c>
      <c r="K257">
        <v>541.02058210349696</v>
      </c>
      <c r="L257">
        <v>405.83632127125702</v>
      </c>
      <c r="M257">
        <v>78.536327051239198</v>
      </c>
      <c r="N257">
        <v>1.8147951568177501</v>
      </c>
      <c r="O257">
        <v>4.0882641880148203</v>
      </c>
      <c r="P257">
        <v>195.37946428571399</v>
      </c>
      <c r="Q257">
        <v>0.24382342930440701</v>
      </c>
    </row>
    <row r="258" spans="1:17" x14ac:dyDescent="0.3">
      <c r="A258" t="s">
        <v>616</v>
      </c>
      <c r="B258" t="s">
        <v>617</v>
      </c>
      <c r="C258" t="s">
        <v>613</v>
      </c>
      <c r="D258" t="s">
        <v>613</v>
      </c>
      <c r="E258">
        <v>32609.0556</v>
      </c>
      <c r="F258">
        <v>954</v>
      </c>
      <c r="G258">
        <v>-8.7854286207209196</v>
      </c>
      <c r="H258">
        <v>13.707626147288501</v>
      </c>
      <c r="I258">
        <v>-0.29636028153189198</v>
      </c>
      <c r="J258">
        <v>3.0891722340631098</v>
      </c>
      <c r="K258">
        <v>889.18176510004696</v>
      </c>
      <c r="L258">
        <v>831.75850790757397</v>
      </c>
      <c r="M258">
        <v>57.221184649922201</v>
      </c>
      <c r="N258">
        <v>2.1776657134682602</v>
      </c>
      <c r="O258">
        <v>10.377358490565999</v>
      </c>
      <c r="P258">
        <v>34.3661971830985</v>
      </c>
      <c r="Q258">
        <v>7.6135172431586004E-2</v>
      </c>
    </row>
    <row r="259" spans="1:17" x14ac:dyDescent="0.3">
      <c r="A259" t="s">
        <v>618</v>
      </c>
      <c r="B259" t="s">
        <v>619</v>
      </c>
      <c r="C259" t="s">
        <v>3172</v>
      </c>
      <c r="D259" t="s">
        <v>46</v>
      </c>
      <c r="E259">
        <v>32274</v>
      </c>
      <c r="F259">
        <v>179.3</v>
      </c>
      <c r="G259">
        <v>176.115986867787</v>
      </c>
      <c r="H259">
        <v>-12.039237853345201</v>
      </c>
      <c r="I259">
        <v>28.065600713799199</v>
      </c>
      <c r="J259">
        <v>1.90614818097004</v>
      </c>
      <c r="K259">
        <v>175.99177266568299</v>
      </c>
      <c r="L259">
        <v>143.93601631166601</v>
      </c>
      <c r="M259">
        <v>56.8202651280317</v>
      </c>
      <c r="N259">
        <v>0.28088954777168401</v>
      </c>
      <c r="O259">
        <v>16.982710540992699</v>
      </c>
      <c r="P259">
        <v>215.39138082673699</v>
      </c>
      <c r="Q259">
        <v>0.132022759728738</v>
      </c>
    </row>
    <row r="260" spans="1:17" hidden="1" x14ac:dyDescent="0.3">
      <c r="A260" t="s">
        <v>620</v>
      </c>
      <c r="B260" t="s">
        <v>621</v>
      </c>
      <c r="C260" t="s">
        <v>3184</v>
      </c>
      <c r="D260" t="s">
        <v>132</v>
      </c>
      <c r="E260">
        <v>32216.064643341</v>
      </c>
      <c r="F260">
        <v>389.91</v>
      </c>
      <c r="G260">
        <v>-1.5304633273291099</v>
      </c>
      <c r="H260">
        <v>0.40744698309690103</v>
      </c>
      <c r="I260">
        <v>-9.2864437374503996</v>
      </c>
      <c r="J260">
        <v>1.3276119939636799</v>
      </c>
      <c r="K260">
        <v>380.98745783193101</v>
      </c>
      <c r="L260">
        <v>361.00242165049701</v>
      </c>
      <c r="M260">
        <v>56.330526885428</v>
      </c>
      <c r="N260">
        <v>0.78020411689355695</v>
      </c>
      <c r="O260">
        <v>2.3313072247441702</v>
      </c>
      <c r="P260">
        <v>37.292253521126703</v>
      </c>
      <c r="Q260">
        <v>-0.123824141917355</v>
      </c>
    </row>
    <row r="261" spans="1:17" x14ac:dyDescent="0.3">
      <c r="A261" t="s">
        <v>622</v>
      </c>
      <c r="B261" t="s">
        <v>623</v>
      </c>
      <c r="C261" t="s">
        <v>3169</v>
      </c>
      <c r="D261" t="s">
        <v>24</v>
      </c>
      <c r="E261">
        <v>32016.44013825</v>
      </c>
      <c r="F261">
        <v>198.74</v>
      </c>
      <c r="G261">
        <v>-53.125430382462099</v>
      </c>
      <c r="H261">
        <v>1.8036442799241901</v>
      </c>
      <c r="I261">
        <v>-9.8070924811258102</v>
      </c>
      <c r="J261">
        <v>-3.2796174034401</v>
      </c>
      <c r="K261">
        <v>201.91548026750101</v>
      </c>
      <c r="L261">
        <v>204.86104992698699</v>
      </c>
      <c r="M261">
        <v>35.462346937777802</v>
      </c>
      <c r="N261">
        <v>0.90679405074872199</v>
      </c>
      <c r="O261">
        <v>32.384019321726797</v>
      </c>
      <c r="P261">
        <v>17.493349098433299</v>
      </c>
      <c r="Q261">
        <v>-0.109265235917586</v>
      </c>
    </row>
    <row r="262" spans="1:17" x14ac:dyDescent="0.3">
      <c r="A262" t="s">
        <v>624</v>
      </c>
      <c r="B262" t="s">
        <v>625</v>
      </c>
      <c r="C262" t="s">
        <v>3183</v>
      </c>
      <c r="D262" t="s">
        <v>161</v>
      </c>
      <c r="E262">
        <v>31967.527280999999</v>
      </c>
      <c r="F262">
        <v>7385.25</v>
      </c>
      <c r="G262">
        <v>154.24856484672901</v>
      </c>
      <c r="H262">
        <v>2.78677397904179</v>
      </c>
      <c r="I262">
        <v>92.3460027507425</v>
      </c>
      <c r="J262">
        <v>7.6173454534699401</v>
      </c>
      <c r="K262">
        <v>6496.9108147697798</v>
      </c>
      <c r="L262">
        <v>4931.6786159706498</v>
      </c>
      <c r="M262">
        <v>75.772533990134605</v>
      </c>
      <c r="N262">
        <v>0.480496722565665</v>
      </c>
      <c r="O262">
        <v>7.6456450357130699</v>
      </c>
      <c r="P262">
        <v>203.91975308641901</v>
      </c>
      <c r="Q262">
        <v>7.2918889882660001E-2</v>
      </c>
    </row>
    <row r="263" spans="1:17" x14ac:dyDescent="0.3">
      <c r="A263" t="s">
        <v>626</v>
      </c>
      <c r="B263" t="s">
        <v>627</v>
      </c>
      <c r="C263" t="s">
        <v>3167</v>
      </c>
      <c r="D263" t="s">
        <v>18</v>
      </c>
      <c r="E263">
        <v>31928.844519385999</v>
      </c>
      <c r="F263">
        <v>182.18</v>
      </c>
      <c r="G263">
        <v>59.333214962225298</v>
      </c>
      <c r="H263">
        <v>-16.918123396877199</v>
      </c>
      <c r="I263">
        <v>-35.9627410264277</v>
      </c>
      <c r="J263">
        <v>-1.5332334087413999</v>
      </c>
      <c r="K263">
        <v>198.670342229254</v>
      </c>
      <c r="L263">
        <v>190.95864037255899</v>
      </c>
      <c r="M263">
        <v>41.335464433216799</v>
      </c>
      <c r="N263">
        <v>0.429810010444098</v>
      </c>
      <c r="O263">
        <v>58.771544626193801</v>
      </c>
      <c r="P263">
        <v>101.303867403314</v>
      </c>
      <c r="Q263">
        <v>0.110012342847324</v>
      </c>
    </row>
    <row r="264" spans="1:17" hidden="1" x14ac:dyDescent="0.3">
      <c r="A264" t="s">
        <v>628</v>
      </c>
      <c r="B264" t="s">
        <v>629</v>
      </c>
      <c r="C264" t="s">
        <v>3184</v>
      </c>
      <c r="D264" t="s">
        <v>187</v>
      </c>
      <c r="E264">
        <v>31514.433221700001</v>
      </c>
      <c r="F264">
        <v>14306.25</v>
      </c>
      <c r="G264">
        <v>131.759390487671</v>
      </c>
      <c r="H264">
        <v>-5.0003414452944996</v>
      </c>
      <c r="I264">
        <v>55.6286056312561</v>
      </c>
      <c r="J264">
        <v>-9.1560353509325496E-2</v>
      </c>
      <c r="K264">
        <v>13748.923604257199</v>
      </c>
      <c r="L264">
        <v>10973.1407994363</v>
      </c>
      <c r="M264">
        <v>52.2230378319924</v>
      </c>
      <c r="N264">
        <v>1.29113300064463</v>
      </c>
      <c r="O264">
        <v>5.8100480559196201</v>
      </c>
      <c r="P264">
        <v>177.110592428307</v>
      </c>
      <c r="Q264">
        <v>0.20702661017979301</v>
      </c>
    </row>
    <row r="265" spans="1:17" x14ac:dyDescent="0.3">
      <c r="A265" t="s">
        <v>630</v>
      </c>
      <c r="B265" t="s">
        <v>631</v>
      </c>
      <c r="C265" t="s">
        <v>3175</v>
      </c>
      <c r="D265" t="s">
        <v>548</v>
      </c>
      <c r="E265">
        <v>31487.130691703998</v>
      </c>
      <c r="F265">
        <v>71.22</v>
      </c>
      <c r="G265">
        <v>-20.062926493181902</v>
      </c>
      <c r="H265">
        <v>0.47347110677829202</v>
      </c>
      <c r="I265">
        <v>-10.0931599699614</v>
      </c>
      <c r="J265">
        <v>4.7394506640712502</v>
      </c>
      <c r="K265">
        <v>70.9145775275163</v>
      </c>
      <c r="L265">
        <v>68.565130810391494</v>
      </c>
      <c r="M265">
        <v>55.982786061013101</v>
      </c>
      <c r="N265">
        <v>0.93262980221907799</v>
      </c>
      <c r="O265">
        <v>12.32799775344</v>
      </c>
      <c r="P265">
        <v>23.111495246326601</v>
      </c>
      <c r="Q265">
        <v>3.3593728893958001E-2</v>
      </c>
    </row>
    <row r="266" spans="1:17" x14ac:dyDescent="0.3">
      <c r="A266" t="s">
        <v>632</v>
      </c>
      <c r="B266" t="s">
        <v>633</v>
      </c>
      <c r="C266" t="s">
        <v>3187</v>
      </c>
      <c r="D266" t="s">
        <v>634</v>
      </c>
      <c r="E266">
        <v>31476.864216000002</v>
      </c>
      <c r="F266">
        <v>2850.05</v>
      </c>
      <c r="G266">
        <v>124.534509274347</v>
      </c>
      <c r="H266">
        <v>9.9625949877188198</v>
      </c>
      <c r="I266">
        <v>50.943574061367102</v>
      </c>
      <c r="J266">
        <v>-1.7417031421283899</v>
      </c>
      <c r="K266">
        <v>2487.8757267788001</v>
      </c>
      <c r="L266">
        <v>1984.87592201506</v>
      </c>
      <c r="M266">
        <v>66.384683405886193</v>
      </c>
      <c r="N266">
        <v>0.58669212385750702</v>
      </c>
      <c r="O266">
        <v>3.0315257627059098</v>
      </c>
      <c r="P266">
        <v>172.35414974437299</v>
      </c>
      <c r="Q266">
        <v>0.123361217906582</v>
      </c>
    </row>
    <row r="267" spans="1:17" x14ac:dyDescent="0.3">
      <c r="A267" t="s">
        <v>635</v>
      </c>
      <c r="B267" t="s">
        <v>636</v>
      </c>
      <c r="C267" t="s">
        <v>3180</v>
      </c>
      <c r="D267" t="s">
        <v>428</v>
      </c>
      <c r="E267">
        <v>31451.627792499999</v>
      </c>
      <c r="F267">
        <v>425</v>
      </c>
      <c r="G267">
        <v>-28.4008799132307</v>
      </c>
      <c r="H267">
        <v>0.49118594062340598</v>
      </c>
      <c r="I267">
        <v>-21.086312668974202</v>
      </c>
      <c r="J267">
        <v>-0.22079157663135099</v>
      </c>
      <c r="K267">
        <v>418.50248022600499</v>
      </c>
      <c r="L267">
        <v>417.29622447602998</v>
      </c>
      <c r="M267">
        <v>45.397795234205098</v>
      </c>
      <c r="N267">
        <v>0.80644361663779796</v>
      </c>
      <c r="O267">
        <v>14.823529411764699</v>
      </c>
      <c r="P267">
        <v>19.9887069452286</v>
      </c>
      <c r="Q267">
        <v>-7.0719971862461997E-2</v>
      </c>
    </row>
    <row r="268" spans="1:17" x14ac:dyDescent="0.3">
      <c r="A268" t="s">
        <v>637</v>
      </c>
      <c r="B268" t="s">
        <v>638</v>
      </c>
      <c r="C268" t="s">
        <v>3181</v>
      </c>
      <c r="D268" t="s">
        <v>164</v>
      </c>
      <c r="E268">
        <v>30962.499532032001</v>
      </c>
      <c r="F268">
        <v>237.48</v>
      </c>
      <c r="G268">
        <v>362.67544904606302</v>
      </c>
      <c r="H268">
        <v>5.6321728668465703</v>
      </c>
      <c r="I268">
        <v>65.429423079622595</v>
      </c>
      <c r="J268">
        <v>-8.5313937479346507</v>
      </c>
      <c r="K268">
        <v>216.82327279886599</v>
      </c>
      <c r="L268">
        <v>158.32719634922299</v>
      </c>
      <c r="M268">
        <v>42.174527345067702</v>
      </c>
      <c r="N268">
        <v>0.71909173187183795</v>
      </c>
      <c r="O268">
        <v>10.282971197574501</v>
      </c>
      <c r="P268">
        <v>402.60317460317401</v>
      </c>
      <c r="Q268">
        <v>0.20476903065725699</v>
      </c>
    </row>
    <row r="269" spans="1:17" x14ac:dyDescent="0.3">
      <c r="A269" t="s">
        <v>639</v>
      </c>
      <c r="B269" t="s">
        <v>640</v>
      </c>
      <c r="C269" t="s">
        <v>3169</v>
      </c>
      <c r="D269" t="s">
        <v>51</v>
      </c>
      <c r="E269">
        <v>30678.007156299998</v>
      </c>
      <c r="F269">
        <v>394.45</v>
      </c>
      <c r="G269">
        <v>-28.172020639868801</v>
      </c>
      <c r="H269">
        <v>-1.8469393445417901</v>
      </c>
      <c r="I269">
        <v>-32.562165817914703</v>
      </c>
      <c r="J269">
        <v>-2.1499656800614502</v>
      </c>
      <c r="K269">
        <v>395.912955043951</v>
      </c>
      <c r="L269">
        <v>413.85566318955699</v>
      </c>
      <c r="M269">
        <v>45.5639695702775</v>
      </c>
      <c r="N269">
        <v>0.61535312678416998</v>
      </c>
      <c r="O269">
        <v>31.7530739003676</v>
      </c>
      <c r="P269">
        <v>17.291109128754002</v>
      </c>
      <c r="Q269">
        <v>9.0575751071697005E-2</v>
      </c>
    </row>
    <row r="270" spans="1:17" hidden="1" x14ac:dyDescent="0.3">
      <c r="A270" t="s">
        <v>641</v>
      </c>
      <c r="B270" t="s">
        <v>642</v>
      </c>
      <c r="C270" t="s">
        <v>3184</v>
      </c>
      <c r="D270" t="s">
        <v>143</v>
      </c>
      <c r="E270">
        <v>30390.383742999999</v>
      </c>
      <c r="F270">
        <v>1789.3</v>
      </c>
      <c r="G270">
        <v>187.40345711348601</v>
      </c>
      <c r="H270">
        <v>-1.74439438851766</v>
      </c>
      <c r="I270">
        <v>114.38287544849</v>
      </c>
      <c r="J270">
        <v>-0.95730275839700796</v>
      </c>
      <c r="K270">
        <v>1505.4877924549601</v>
      </c>
      <c r="L270">
        <v>1088.79156115402</v>
      </c>
      <c r="M270">
        <v>77.987276482194105</v>
      </c>
      <c r="N270">
        <v>0.75697959635187595</v>
      </c>
      <c r="O270">
        <v>2.2746325378639698</v>
      </c>
      <c r="P270">
        <v>251.56695156695099</v>
      </c>
    </row>
    <row r="271" spans="1:17" x14ac:dyDescent="0.3">
      <c r="A271" t="s">
        <v>643</v>
      </c>
      <c r="B271" t="s">
        <v>644</v>
      </c>
      <c r="C271" t="s">
        <v>3173</v>
      </c>
      <c r="D271" t="s">
        <v>54</v>
      </c>
      <c r="E271">
        <v>30217.503816831999</v>
      </c>
      <c r="F271">
        <v>229.01</v>
      </c>
      <c r="G271">
        <v>92.978420192183904</v>
      </c>
      <c r="H271">
        <v>18.971698057132901</v>
      </c>
      <c r="I271">
        <v>60.692880574046697</v>
      </c>
      <c r="J271">
        <v>2.0048370358038499</v>
      </c>
      <c r="K271">
        <v>200.86649802099899</v>
      </c>
      <c r="L271">
        <v>160.83326801942599</v>
      </c>
      <c r="M271">
        <v>60.888925378140399</v>
      </c>
      <c r="N271">
        <v>1.0320204732193501</v>
      </c>
      <c r="O271">
        <v>6.5411990742762303</v>
      </c>
      <c r="P271">
        <v>161.72571428571399</v>
      </c>
    </row>
    <row r="272" spans="1:17" x14ac:dyDescent="0.3">
      <c r="A272" t="s">
        <v>645</v>
      </c>
      <c r="B272" t="s">
        <v>646</v>
      </c>
      <c r="C272" t="s">
        <v>3175</v>
      </c>
      <c r="D272" t="s">
        <v>187</v>
      </c>
      <c r="E272">
        <v>30135.507783359899</v>
      </c>
      <c r="F272">
        <v>15887.9</v>
      </c>
      <c r="G272">
        <v>-28.507278314584902</v>
      </c>
      <c r="H272">
        <v>4.02658405061824</v>
      </c>
      <c r="I272">
        <v>-11.603066628525699</v>
      </c>
      <c r="J272">
        <v>1.25467184213417</v>
      </c>
      <c r="K272">
        <v>15998.8492969662</v>
      </c>
      <c r="L272">
        <v>15268.475777421299</v>
      </c>
      <c r="M272">
        <v>39.583888661903302</v>
      </c>
      <c r="N272">
        <v>0.626119028861992</v>
      </c>
      <c r="O272">
        <v>14.867288943158</v>
      </c>
      <c r="P272">
        <v>22.4500963391136</v>
      </c>
      <c r="Q272">
        <v>8.1427977572580995E-2</v>
      </c>
    </row>
    <row r="273" spans="1:17" x14ac:dyDescent="0.3">
      <c r="A273" t="s">
        <v>647</v>
      </c>
      <c r="B273" t="s">
        <v>648</v>
      </c>
      <c r="C273" t="s">
        <v>3169</v>
      </c>
      <c r="D273" t="s">
        <v>452</v>
      </c>
      <c r="E273">
        <v>30035.39</v>
      </c>
      <c r="F273">
        <v>1437.1</v>
      </c>
      <c r="G273">
        <v>83.542639045994903</v>
      </c>
      <c r="H273">
        <v>-6.7179964384499594E-2</v>
      </c>
      <c r="I273">
        <v>40.797753188394601</v>
      </c>
      <c r="J273">
        <v>-5.1215311995250801</v>
      </c>
      <c r="K273">
        <v>1371.5497165997799</v>
      </c>
      <c r="L273">
        <v>1113.10453164258</v>
      </c>
      <c r="M273">
        <v>40.076363483860803</v>
      </c>
      <c r="N273">
        <v>0.94774186384123604</v>
      </c>
      <c r="O273">
        <v>15.8165750469696</v>
      </c>
      <c r="P273">
        <v>127.749603803486</v>
      </c>
      <c r="Q273">
        <v>8.4419514001720999E-2</v>
      </c>
    </row>
    <row r="274" spans="1:17" x14ac:dyDescent="0.3">
      <c r="A274" t="s">
        <v>649</v>
      </c>
      <c r="B274" t="s">
        <v>650</v>
      </c>
      <c r="C274" t="s">
        <v>3173</v>
      </c>
      <c r="D274" t="s">
        <v>54</v>
      </c>
      <c r="E274">
        <v>29860.469338800001</v>
      </c>
      <c r="F274">
        <v>1173</v>
      </c>
      <c r="G274">
        <v>72.959825943031802</v>
      </c>
      <c r="H274">
        <v>6.2282523642490002</v>
      </c>
      <c r="I274">
        <v>59.548782525019597</v>
      </c>
      <c r="J274">
        <v>-5.8688866467433396</v>
      </c>
      <c r="K274">
        <v>1068.2332980850399</v>
      </c>
      <c r="L274">
        <v>824.9527699281</v>
      </c>
      <c r="M274">
        <v>49.314530844932001</v>
      </c>
      <c r="N274">
        <v>0.97327526877650605</v>
      </c>
      <c r="O274">
        <v>9.7953964194373402</v>
      </c>
      <c r="P274">
        <v>116.820702402957</v>
      </c>
      <c r="Q274">
        <v>7.8390230308525002E-2</v>
      </c>
    </row>
    <row r="275" spans="1:17" x14ac:dyDescent="0.3">
      <c r="A275" t="s">
        <v>651</v>
      </c>
      <c r="B275" t="s">
        <v>652</v>
      </c>
      <c r="C275" t="s">
        <v>3173</v>
      </c>
      <c r="D275" t="s">
        <v>54</v>
      </c>
      <c r="E275">
        <v>29587.76193357</v>
      </c>
      <c r="F275">
        <v>1795.9</v>
      </c>
      <c r="G275">
        <v>-24.919113671248599</v>
      </c>
      <c r="H275">
        <v>-5.7283506494370702</v>
      </c>
      <c r="I275">
        <v>-16.5884199439257</v>
      </c>
      <c r="J275">
        <v>-1.6960057028678199</v>
      </c>
      <c r="K275">
        <v>1887.7350667742501</v>
      </c>
      <c r="L275">
        <v>1838.5167950125699</v>
      </c>
      <c r="M275">
        <v>33.593522157778402</v>
      </c>
      <c r="N275">
        <v>1.0192698578011501</v>
      </c>
      <c r="O275">
        <v>23.667798875215698</v>
      </c>
      <c r="P275">
        <v>21.7518050235585</v>
      </c>
      <c r="Q275">
        <v>-0.117261563152728</v>
      </c>
    </row>
    <row r="276" spans="1:17" x14ac:dyDescent="0.3">
      <c r="A276" t="s">
        <v>653</v>
      </c>
      <c r="B276" t="s">
        <v>654</v>
      </c>
      <c r="C276" t="s">
        <v>3173</v>
      </c>
      <c r="D276" t="s">
        <v>54</v>
      </c>
      <c r="E276">
        <v>29121.451499999999</v>
      </c>
      <c r="F276">
        <v>1875</v>
      </c>
      <c r="G276">
        <v>-6.6100931722060396</v>
      </c>
      <c r="H276">
        <v>-8.3855816363536793</v>
      </c>
      <c r="I276">
        <v>-5.0206846341969404</v>
      </c>
      <c r="J276">
        <v>-3.47661010817365</v>
      </c>
      <c r="K276">
        <v>1892.00196580745</v>
      </c>
      <c r="L276">
        <v>1741.1336318235799</v>
      </c>
      <c r="M276">
        <v>44.349391543513299</v>
      </c>
      <c r="N276">
        <v>1.0572711896767499</v>
      </c>
      <c r="O276">
        <v>8.2666666666666604</v>
      </c>
      <c r="P276">
        <v>50.6689702278114</v>
      </c>
      <c r="Q276">
        <v>7.5052779524815996E-2</v>
      </c>
    </row>
    <row r="277" spans="1:17" x14ac:dyDescent="0.3">
      <c r="A277" t="s">
        <v>655</v>
      </c>
      <c r="B277" t="s">
        <v>656</v>
      </c>
      <c r="C277" t="s">
        <v>3178</v>
      </c>
      <c r="D277" t="s">
        <v>332</v>
      </c>
      <c r="E277">
        <v>29048.5741968</v>
      </c>
      <c r="F277">
        <v>2289.6</v>
      </c>
      <c r="G277">
        <v>2.0021594815351298</v>
      </c>
      <c r="H277">
        <v>-1.7807100138995</v>
      </c>
      <c r="I277">
        <v>67.380743903942303</v>
      </c>
      <c r="J277">
        <v>6.2137351290153404</v>
      </c>
      <c r="K277">
        <v>2067.9857441546001</v>
      </c>
      <c r="L277">
        <v>1769.2018676007101</v>
      </c>
      <c r="M277">
        <v>80.760243486960604</v>
      </c>
      <c r="N277">
        <v>0.929758517197245</v>
      </c>
      <c r="O277">
        <v>2.23619846261355</v>
      </c>
      <c r="P277">
        <v>93.036000337239699</v>
      </c>
      <c r="Q277">
        <v>-6.5667059649131998E-2</v>
      </c>
    </row>
    <row r="278" spans="1:17" x14ac:dyDescent="0.3">
      <c r="A278" t="s">
        <v>657</v>
      </c>
      <c r="B278" t="s">
        <v>658</v>
      </c>
      <c r="C278" t="s">
        <v>3175</v>
      </c>
      <c r="D278" t="s">
        <v>187</v>
      </c>
      <c r="E278">
        <v>28833.8149314</v>
      </c>
      <c r="F278">
        <v>1372.2</v>
      </c>
      <c r="G278">
        <v>-24.860819476618602</v>
      </c>
      <c r="H278">
        <v>1.2244223982871301</v>
      </c>
      <c r="I278">
        <v>10.0780883254121</v>
      </c>
      <c r="J278">
        <v>-1.0882548705964701</v>
      </c>
      <c r="K278">
        <v>1367.92011225039</v>
      </c>
      <c r="L278">
        <v>1271.0422831923599</v>
      </c>
      <c r="M278">
        <v>40.771092982082003</v>
      </c>
      <c r="N278">
        <v>0.75077180311943703</v>
      </c>
      <c r="O278">
        <v>9.7471214108730599</v>
      </c>
      <c r="P278">
        <v>36.802751607596797</v>
      </c>
      <c r="Q278">
        <v>1.9224366738807001E-2</v>
      </c>
    </row>
    <row r="279" spans="1:17" x14ac:dyDescent="0.3">
      <c r="A279" t="s">
        <v>659</v>
      </c>
      <c r="B279" t="s">
        <v>660</v>
      </c>
      <c r="C279" t="s">
        <v>3183</v>
      </c>
      <c r="D279" t="s">
        <v>390</v>
      </c>
      <c r="E279">
        <v>28815.970548559999</v>
      </c>
      <c r="F279">
        <v>6411.8</v>
      </c>
      <c r="G279">
        <v>-13.162838973341501</v>
      </c>
      <c r="H279">
        <v>-2.54339860423182</v>
      </c>
      <c r="I279">
        <v>6.9551758544944706E-2</v>
      </c>
      <c r="J279">
        <v>2.0322012855246001</v>
      </c>
      <c r="K279">
        <v>6369.7903999341197</v>
      </c>
      <c r="L279">
        <v>5934.40454711455</v>
      </c>
      <c r="M279">
        <v>59.442398073493401</v>
      </c>
      <c r="N279">
        <v>0.60027082638646001</v>
      </c>
      <c r="O279">
        <v>12.2438316853301</v>
      </c>
      <c r="P279">
        <v>33.221134866712298</v>
      </c>
      <c r="Q279">
        <v>-2.0332320004855998E-2</v>
      </c>
    </row>
    <row r="280" spans="1:17" x14ac:dyDescent="0.3">
      <c r="A280" t="s">
        <v>661</v>
      </c>
      <c r="B280" t="s">
        <v>662</v>
      </c>
      <c r="C280" t="s">
        <v>3169</v>
      </c>
      <c r="D280" t="s">
        <v>452</v>
      </c>
      <c r="E280">
        <v>28812.522072539999</v>
      </c>
      <c r="F280">
        <v>5660.3</v>
      </c>
      <c r="G280">
        <v>157.854075022888</v>
      </c>
      <c r="H280">
        <v>10.9340021455921</v>
      </c>
      <c r="I280">
        <v>43.294723922015301</v>
      </c>
      <c r="J280">
        <v>-0.87380321571774999</v>
      </c>
      <c r="K280">
        <v>5040.8202028934602</v>
      </c>
      <c r="L280">
        <v>3973.7194238723901</v>
      </c>
      <c r="M280">
        <v>54.145481113825802</v>
      </c>
      <c r="N280">
        <v>1.1344035666900401</v>
      </c>
      <c r="O280">
        <v>6.6277405791212303</v>
      </c>
      <c r="P280">
        <v>195.862844000731</v>
      </c>
      <c r="Q280">
        <v>0.121761450744612</v>
      </c>
    </row>
    <row r="281" spans="1:17" x14ac:dyDescent="0.3">
      <c r="A281" t="s">
        <v>663</v>
      </c>
      <c r="B281" t="s">
        <v>664</v>
      </c>
      <c r="C281" t="s">
        <v>3181</v>
      </c>
      <c r="D281" t="s">
        <v>261</v>
      </c>
      <c r="E281">
        <v>28515.775893120001</v>
      </c>
      <c r="F281">
        <v>1498.4</v>
      </c>
      <c r="G281">
        <v>-3.3409111021933899</v>
      </c>
      <c r="H281">
        <v>-3.3893764211236501</v>
      </c>
      <c r="I281">
        <v>-0.19625321223905801</v>
      </c>
      <c r="J281">
        <v>-0.48952256274165001</v>
      </c>
      <c r="K281">
        <v>1548.4639206996901</v>
      </c>
      <c r="L281">
        <v>1440.5668250193701</v>
      </c>
      <c r="M281">
        <v>43.883485069155299</v>
      </c>
      <c r="N281">
        <v>0.78132126110648004</v>
      </c>
      <c r="O281">
        <v>22.874399359316602</v>
      </c>
      <c r="P281">
        <v>46.099843993759698</v>
      </c>
      <c r="Q281">
        <v>4.8096696519750001E-2</v>
      </c>
    </row>
    <row r="282" spans="1:17" x14ac:dyDescent="0.3">
      <c r="A282" t="s">
        <v>665</v>
      </c>
      <c r="B282" t="s">
        <v>666</v>
      </c>
      <c r="C282" t="s">
        <v>3181</v>
      </c>
      <c r="D282" t="s">
        <v>261</v>
      </c>
      <c r="E282">
        <v>28290.894138409902</v>
      </c>
      <c r="F282">
        <v>3761.15</v>
      </c>
      <c r="G282">
        <v>-7.1856478112172901</v>
      </c>
      <c r="H282">
        <v>0.278661444537734</v>
      </c>
      <c r="I282">
        <v>13.4408809123398</v>
      </c>
      <c r="J282">
        <v>-1.51702237846289</v>
      </c>
      <c r="K282">
        <v>3850.8458610712701</v>
      </c>
      <c r="L282">
        <v>3627.77174630635</v>
      </c>
      <c r="M282">
        <v>45.287389417836998</v>
      </c>
      <c r="N282">
        <v>0.61783876574682095</v>
      </c>
      <c r="O282">
        <v>28.096459859351501</v>
      </c>
      <c r="P282">
        <v>48.985937809467202</v>
      </c>
      <c r="Q282">
        <v>8.1408097811415003E-2</v>
      </c>
    </row>
    <row r="283" spans="1:17" x14ac:dyDescent="0.3">
      <c r="A283" t="s">
        <v>667</v>
      </c>
      <c r="B283" t="s">
        <v>668</v>
      </c>
      <c r="C283" t="s">
        <v>3169</v>
      </c>
      <c r="D283" t="s">
        <v>564</v>
      </c>
      <c r="E283">
        <v>28282.556016120001</v>
      </c>
      <c r="F283">
        <v>872.9</v>
      </c>
      <c r="G283">
        <v>10.238864934417901</v>
      </c>
      <c r="H283">
        <v>6.1621097251190298</v>
      </c>
      <c r="I283">
        <v>4.9287308520950202</v>
      </c>
      <c r="J283">
        <v>-0.91210963840984305</v>
      </c>
      <c r="K283">
        <v>828.30850766479602</v>
      </c>
      <c r="L283">
        <v>758.50278124772501</v>
      </c>
      <c r="M283">
        <v>48.840425068398297</v>
      </c>
      <c r="N283">
        <v>0.82458537622596095</v>
      </c>
      <c r="O283">
        <v>5.6764806965288104</v>
      </c>
      <c r="P283">
        <v>43.569078947368403</v>
      </c>
      <c r="Q283">
        <v>-1.8466477290432E-2</v>
      </c>
    </row>
    <row r="284" spans="1:17" x14ac:dyDescent="0.3">
      <c r="A284" t="s">
        <v>669</v>
      </c>
      <c r="B284" t="s">
        <v>670</v>
      </c>
      <c r="C284" t="s">
        <v>3183</v>
      </c>
      <c r="D284" t="s">
        <v>161</v>
      </c>
      <c r="E284">
        <v>27796.457492579899</v>
      </c>
      <c r="F284">
        <v>1091.0999999999999</v>
      </c>
      <c r="G284">
        <v>-24.992786689509799</v>
      </c>
      <c r="H284">
        <v>-3.4863556341422499</v>
      </c>
      <c r="I284">
        <v>-15.2455514342734</v>
      </c>
      <c r="J284">
        <v>4.0053897444070099</v>
      </c>
      <c r="K284">
        <v>1060.71461649464</v>
      </c>
      <c r="L284">
        <v>1058.5949561889299</v>
      </c>
      <c r="M284">
        <v>73.003814888731</v>
      </c>
      <c r="N284">
        <v>1.14139186527329</v>
      </c>
      <c r="O284">
        <v>23.6366969113738</v>
      </c>
      <c r="P284">
        <v>16.945337620578702</v>
      </c>
      <c r="Q284">
        <v>-1.1330668658851E-2</v>
      </c>
    </row>
    <row r="285" spans="1:17" x14ac:dyDescent="0.3">
      <c r="A285" t="s">
        <v>671</v>
      </c>
      <c r="B285" t="s">
        <v>672</v>
      </c>
      <c r="C285" t="s">
        <v>3183</v>
      </c>
      <c r="D285" t="s">
        <v>270</v>
      </c>
      <c r="E285">
        <v>27792.43458048</v>
      </c>
      <c r="F285">
        <v>556.79999999999995</v>
      </c>
      <c r="G285">
        <v>1.1402456278947499</v>
      </c>
      <c r="H285">
        <v>3.4208865832699198</v>
      </c>
      <c r="I285">
        <v>38.229131322574297</v>
      </c>
      <c r="J285">
        <v>0.43178570809109801</v>
      </c>
      <c r="K285">
        <v>539.25221667070298</v>
      </c>
      <c r="L285">
        <v>471.74705579877701</v>
      </c>
      <c r="M285">
        <v>45.1951714012934</v>
      </c>
      <c r="N285">
        <v>0.86453042682815195</v>
      </c>
      <c r="O285">
        <v>12.841235632183899</v>
      </c>
      <c r="P285">
        <v>65.6649806605176</v>
      </c>
      <c r="Q285">
        <v>9.220295641976E-3</v>
      </c>
    </row>
    <row r="286" spans="1:17" hidden="1" x14ac:dyDescent="0.3">
      <c r="A286" t="s">
        <v>673</v>
      </c>
      <c r="B286" t="s">
        <v>674</v>
      </c>
      <c r="C286" t="s">
        <v>3184</v>
      </c>
      <c r="D286" t="s">
        <v>54</v>
      </c>
      <c r="E286">
        <v>27786.111108179899</v>
      </c>
      <c r="F286">
        <v>1469.4</v>
      </c>
      <c r="G286">
        <v>-23.319495491817602</v>
      </c>
      <c r="H286">
        <v>2.6312867034840401</v>
      </c>
      <c r="I286">
        <v>-7.4925836293564396</v>
      </c>
      <c r="J286">
        <v>0.85605496007485304</v>
      </c>
      <c r="K286">
        <v>1378.20202130609</v>
      </c>
      <c r="M286">
        <v>57.781794783714602</v>
      </c>
      <c r="O286">
        <v>7.5268817204301</v>
      </c>
      <c r="P286">
        <v>19.951020408163199</v>
      </c>
    </row>
    <row r="287" spans="1:17" x14ac:dyDescent="0.3">
      <c r="A287" t="s">
        <v>675</v>
      </c>
      <c r="B287" t="s">
        <v>676</v>
      </c>
      <c r="C287" t="s">
        <v>3172</v>
      </c>
      <c r="D287" t="s">
        <v>46</v>
      </c>
      <c r="E287">
        <v>27646.201000000001</v>
      </c>
      <c r="F287">
        <v>1038.55</v>
      </c>
      <c r="G287">
        <v>21.465394163569599</v>
      </c>
      <c r="H287">
        <v>9.8279972697313198</v>
      </c>
      <c r="I287">
        <v>28.759087273111401</v>
      </c>
      <c r="J287">
        <v>6.34378893529062</v>
      </c>
      <c r="K287">
        <v>928.77388356986501</v>
      </c>
      <c r="L287">
        <v>798.871353749371</v>
      </c>
      <c r="M287">
        <v>69.268165608628706</v>
      </c>
      <c r="N287">
        <v>0.97762304503220798</v>
      </c>
      <c r="O287">
        <v>2.83568436762795</v>
      </c>
      <c r="P287">
        <v>88.810108171984297</v>
      </c>
      <c r="Q287">
        <v>7.9796838182998001E-2</v>
      </c>
    </row>
    <row r="288" spans="1:17" x14ac:dyDescent="0.3">
      <c r="A288" t="s">
        <v>677</v>
      </c>
      <c r="B288" t="s">
        <v>678</v>
      </c>
      <c r="C288" t="s">
        <v>3171</v>
      </c>
      <c r="D288" t="s">
        <v>195</v>
      </c>
      <c r="E288">
        <v>27627.213307365</v>
      </c>
      <c r="F288">
        <v>8478.4500000000007</v>
      </c>
      <c r="G288">
        <v>7.2653547346739398</v>
      </c>
      <c r="H288">
        <v>-7.7298002558034797</v>
      </c>
      <c r="I288">
        <v>11.655834287944099</v>
      </c>
      <c r="J288">
        <v>-3.7809695256728202</v>
      </c>
      <c r="K288">
        <v>8435.0326423554197</v>
      </c>
      <c r="L288">
        <v>7364.8884334990398</v>
      </c>
      <c r="M288">
        <v>21.3606557565302</v>
      </c>
      <c r="N288">
        <v>1.6836607707709701</v>
      </c>
      <c r="O288">
        <v>12.7564590225807</v>
      </c>
      <c r="P288">
        <v>42.350215327272203</v>
      </c>
      <c r="Q288">
        <v>1.3896117532437999E-2</v>
      </c>
    </row>
    <row r="289" spans="1:17" x14ac:dyDescent="0.3">
      <c r="A289" t="s">
        <v>679</v>
      </c>
      <c r="B289" t="s">
        <v>680</v>
      </c>
      <c r="C289" t="s">
        <v>3173</v>
      </c>
      <c r="D289" t="s">
        <v>276</v>
      </c>
      <c r="E289">
        <v>27487.9592625</v>
      </c>
      <c r="F289">
        <v>3302.7</v>
      </c>
      <c r="G289">
        <v>-0.23629933345993201</v>
      </c>
      <c r="H289">
        <v>-4.6664996814631197</v>
      </c>
      <c r="I289">
        <v>28.7318883455509</v>
      </c>
      <c r="J289">
        <v>-0.19327396030379701</v>
      </c>
      <c r="K289">
        <v>3225.52166999565</v>
      </c>
      <c r="L289">
        <v>2810.6599363249002</v>
      </c>
      <c r="M289">
        <v>47.566876390690503</v>
      </c>
      <c r="N289">
        <v>0.60611703208575596</v>
      </c>
      <c r="O289">
        <v>4.7446029006570303</v>
      </c>
      <c r="P289">
        <v>69.918197252662395</v>
      </c>
      <c r="Q289">
        <v>-4.2721540425144998E-2</v>
      </c>
    </row>
    <row r="290" spans="1:17" x14ac:dyDescent="0.3">
      <c r="A290" t="s">
        <v>681</v>
      </c>
      <c r="B290" t="s">
        <v>682</v>
      </c>
      <c r="C290" t="s">
        <v>3173</v>
      </c>
      <c r="D290" t="s">
        <v>276</v>
      </c>
      <c r="E290">
        <v>27460.312546410001</v>
      </c>
      <c r="F290">
        <v>1022.55</v>
      </c>
      <c r="G290">
        <v>5.4105701511466799</v>
      </c>
      <c r="H290">
        <v>-10.8393542481064</v>
      </c>
      <c r="I290">
        <v>-38.793003475438702</v>
      </c>
      <c r="J290">
        <v>-7.7579975103929097</v>
      </c>
      <c r="K290">
        <v>1131.7578376629499</v>
      </c>
      <c r="L290">
        <v>1131.07671525759</v>
      </c>
      <c r="M290">
        <v>17.802154275985899</v>
      </c>
      <c r="N290">
        <v>1.3415941769061499</v>
      </c>
      <c r="O290">
        <v>48.051440027382498</v>
      </c>
      <c r="P290">
        <v>44.427966101694899</v>
      </c>
    </row>
    <row r="291" spans="1:17" x14ac:dyDescent="0.3">
      <c r="A291" t="s">
        <v>683</v>
      </c>
      <c r="B291" t="s">
        <v>684</v>
      </c>
      <c r="C291" t="s">
        <v>3171</v>
      </c>
      <c r="D291" t="s">
        <v>233</v>
      </c>
      <c r="E291">
        <v>27360.533607770001</v>
      </c>
      <c r="F291">
        <v>2045.45</v>
      </c>
      <c r="G291">
        <v>38.959087371764603</v>
      </c>
      <c r="H291">
        <v>11.015354292562501</v>
      </c>
      <c r="I291">
        <v>2.4830770123373198</v>
      </c>
      <c r="J291">
        <v>-2.60459391015854</v>
      </c>
      <c r="K291">
        <v>1932.2572355531699</v>
      </c>
      <c r="L291">
        <v>1712.56733043854</v>
      </c>
      <c r="M291">
        <v>42.281143602916103</v>
      </c>
      <c r="N291">
        <v>1.5210072511847099</v>
      </c>
      <c r="O291">
        <v>14.04336454081</v>
      </c>
      <c r="P291">
        <v>79.228915662650607</v>
      </c>
      <c r="Q291">
        <v>8.4403607398084002E-2</v>
      </c>
    </row>
    <row r="292" spans="1:17" x14ac:dyDescent="0.3">
      <c r="A292" t="s">
        <v>685</v>
      </c>
      <c r="B292" t="s">
        <v>686</v>
      </c>
      <c r="C292" t="s">
        <v>3181</v>
      </c>
      <c r="D292" t="s">
        <v>261</v>
      </c>
      <c r="E292">
        <v>26875.46544606</v>
      </c>
      <c r="F292">
        <v>5436.2</v>
      </c>
      <c r="G292">
        <v>-28.4221254531029</v>
      </c>
      <c r="H292">
        <v>0.38203961311013102</v>
      </c>
      <c r="I292">
        <v>8.6659312277626892</v>
      </c>
      <c r="J292">
        <v>0.83921660688495903</v>
      </c>
      <c r="K292">
        <v>5446.8353588180398</v>
      </c>
      <c r="L292">
        <v>5276.9100955000604</v>
      </c>
      <c r="M292">
        <v>63.342915752217699</v>
      </c>
      <c r="N292">
        <v>1.0305587481688301</v>
      </c>
      <c r="O292">
        <v>35.204738604172</v>
      </c>
      <c r="P292">
        <v>35.077649397440602</v>
      </c>
      <c r="Q292">
        <v>4.0473836391715999E-2</v>
      </c>
    </row>
    <row r="293" spans="1:17" x14ac:dyDescent="0.3">
      <c r="A293" t="s">
        <v>687</v>
      </c>
      <c r="B293" t="s">
        <v>688</v>
      </c>
      <c r="C293" t="s">
        <v>3167</v>
      </c>
      <c r="D293" t="s">
        <v>445</v>
      </c>
      <c r="E293">
        <v>26814.645</v>
      </c>
      <c r="F293">
        <v>763.95</v>
      </c>
      <c r="G293">
        <v>100.80775914492899</v>
      </c>
      <c r="H293">
        <v>-4.4756677513256298</v>
      </c>
      <c r="I293">
        <v>59.8349297456583</v>
      </c>
      <c r="J293">
        <v>-0.43764969871825998</v>
      </c>
      <c r="K293">
        <v>784.73051162794195</v>
      </c>
      <c r="L293">
        <v>647.76841612857402</v>
      </c>
      <c r="M293">
        <v>46.331961893355299</v>
      </c>
      <c r="N293">
        <v>0.49996749990172601</v>
      </c>
      <c r="O293">
        <v>26.971660448982199</v>
      </c>
      <c r="P293">
        <v>172.83928571428501</v>
      </c>
      <c r="Q293">
        <v>0.113158534150195</v>
      </c>
    </row>
    <row r="294" spans="1:17" x14ac:dyDescent="0.3">
      <c r="A294" t="s">
        <v>689</v>
      </c>
      <c r="B294" t="s">
        <v>690</v>
      </c>
      <c r="C294" t="s">
        <v>3178</v>
      </c>
      <c r="D294" t="s">
        <v>332</v>
      </c>
      <c r="E294">
        <v>26791.924298624999</v>
      </c>
      <c r="F294">
        <v>416.25</v>
      </c>
      <c r="G294">
        <v>5.2683244456287497</v>
      </c>
      <c r="H294">
        <v>-11.8397992690703</v>
      </c>
      <c r="I294">
        <v>38.4767949933305</v>
      </c>
      <c r="J294">
        <v>-4.4945285197414604</v>
      </c>
      <c r="K294">
        <v>441.26423599254503</v>
      </c>
      <c r="L294">
        <v>382.91906915352001</v>
      </c>
      <c r="M294">
        <v>20.582260845739501</v>
      </c>
      <c r="N294">
        <v>0.91802681035116296</v>
      </c>
      <c r="O294">
        <v>16.276276276276199</v>
      </c>
      <c r="P294">
        <v>59.330143540669802</v>
      </c>
      <c r="Q294">
        <v>-6.1747047434069002E-2</v>
      </c>
    </row>
    <row r="295" spans="1:17" x14ac:dyDescent="0.3">
      <c r="A295" t="s">
        <v>691</v>
      </c>
      <c r="B295" t="s">
        <v>692</v>
      </c>
      <c r="C295" t="s">
        <v>3174</v>
      </c>
      <c r="D295" t="s">
        <v>57</v>
      </c>
      <c r="E295">
        <v>26699.63960106</v>
      </c>
      <c r="F295">
        <v>201.42</v>
      </c>
      <c r="G295">
        <v>89.909476397125502</v>
      </c>
      <c r="H295">
        <v>-2.3283019428670899</v>
      </c>
      <c r="I295">
        <v>44.889752823309799</v>
      </c>
      <c r="J295">
        <v>7.2214111792333098</v>
      </c>
      <c r="K295">
        <v>186.94758655215799</v>
      </c>
      <c r="L295">
        <v>153.479974899897</v>
      </c>
      <c r="M295">
        <v>58.4100074108201</v>
      </c>
      <c r="N295">
        <v>0.65967355476594702</v>
      </c>
      <c r="O295">
        <v>5.4959785522788298</v>
      </c>
      <c r="P295">
        <v>144.738760631834</v>
      </c>
      <c r="Q295">
        <v>9.6041105854083E-2</v>
      </c>
    </row>
    <row r="296" spans="1:17" x14ac:dyDescent="0.3">
      <c r="A296" t="s">
        <v>693</v>
      </c>
      <c r="B296" t="s">
        <v>694</v>
      </c>
      <c r="C296" t="s">
        <v>3181</v>
      </c>
      <c r="D296" t="s">
        <v>261</v>
      </c>
      <c r="E296">
        <v>26633.696</v>
      </c>
      <c r="F296">
        <v>2405.5</v>
      </c>
      <c r="G296">
        <v>-16.1064951663686</v>
      </c>
      <c r="H296">
        <v>-4.8518238928985502</v>
      </c>
      <c r="I296">
        <v>7.8306632374824101</v>
      </c>
      <c r="J296">
        <v>1.47877323425884</v>
      </c>
      <c r="K296">
        <v>2456.6551297805599</v>
      </c>
      <c r="L296">
        <v>2367.8818194844498</v>
      </c>
      <c r="M296">
        <v>51.0983466443328</v>
      </c>
      <c r="N296">
        <v>0.58259642695302405</v>
      </c>
      <c r="O296">
        <v>23.051340677613801</v>
      </c>
      <c r="P296">
        <v>28.279650170648399</v>
      </c>
      <c r="Q296">
        <v>4.0161292436682997E-2</v>
      </c>
    </row>
    <row r="297" spans="1:17" hidden="1" x14ac:dyDescent="0.3">
      <c r="A297" t="s">
        <v>695</v>
      </c>
      <c r="B297" t="s">
        <v>696</v>
      </c>
      <c r="C297" t="s">
        <v>3184</v>
      </c>
      <c r="D297" t="s">
        <v>114</v>
      </c>
      <c r="E297">
        <v>26509.95391294</v>
      </c>
      <c r="F297">
        <v>1189.4000000000001</v>
      </c>
      <c r="G297">
        <v>-26.314081750427299</v>
      </c>
      <c r="H297">
        <v>-13.2880366250583</v>
      </c>
      <c r="I297">
        <v>-1.34325950510832</v>
      </c>
      <c r="J297">
        <v>-2.8838627919658402</v>
      </c>
      <c r="K297">
        <v>1216.60948025431</v>
      </c>
      <c r="L297">
        <v>1140.38319296588</v>
      </c>
      <c r="M297">
        <v>41.7687400205457</v>
      </c>
      <c r="N297">
        <v>0.17446801860397201</v>
      </c>
      <c r="O297">
        <v>17.7064065915587</v>
      </c>
      <c r="P297">
        <v>23.902286577425901</v>
      </c>
      <c r="Q297">
        <v>-7.9248380066335999E-2</v>
      </c>
    </row>
    <row r="298" spans="1:17" x14ac:dyDescent="0.3">
      <c r="A298" t="s">
        <v>697</v>
      </c>
      <c r="B298" t="s">
        <v>698</v>
      </c>
      <c r="C298" t="s">
        <v>3173</v>
      </c>
      <c r="D298" t="s">
        <v>54</v>
      </c>
      <c r="E298">
        <v>26177.080989059999</v>
      </c>
      <c r="F298">
        <v>5722.05</v>
      </c>
      <c r="G298">
        <v>14.804345692516099</v>
      </c>
      <c r="H298">
        <v>-5.0493159522066398</v>
      </c>
      <c r="I298">
        <v>13.028817592255701</v>
      </c>
      <c r="J298">
        <v>6.9638461614796503</v>
      </c>
      <c r="K298">
        <v>5658.8556505731704</v>
      </c>
      <c r="L298">
        <v>4941.29616693756</v>
      </c>
      <c r="M298">
        <v>49.984008435346098</v>
      </c>
      <c r="N298">
        <v>0.88361153358441502</v>
      </c>
      <c r="O298">
        <v>12.7419368932462</v>
      </c>
      <c r="P298">
        <v>49.089369463262102</v>
      </c>
      <c r="Q298">
        <v>-5.7553168157172999E-2</v>
      </c>
    </row>
    <row r="299" spans="1:17" x14ac:dyDescent="0.3">
      <c r="A299" t="s">
        <v>699</v>
      </c>
      <c r="B299" t="s">
        <v>700</v>
      </c>
      <c r="C299" t="s">
        <v>3175</v>
      </c>
      <c r="D299" t="s">
        <v>519</v>
      </c>
      <c r="E299">
        <v>26098.501779579899</v>
      </c>
      <c r="F299">
        <v>1425.95</v>
      </c>
      <c r="G299">
        <v>90.230561188286501</v>
      </c>
      <c r="H299">
        <v>-11.0017480482958</v>
      </c>
      <c r="I299">
        <v>63.760508793141199</v>
      </c>
      <c r="J299">
        <v>-0.13390966199204801</v>
      </c>
      <c r="K299">
        <v>1448.90803489108</v>
      </c>
      <c r="L299">
        <v>1212.8537937869401</v>
      </c>
      <c r="M299">
        <v>60.016048484052099</v>
      </c>
      <c r="N299">
        <v>0.69101037000454202</v>
      </c>
      <c r="O299">
        <v>24.5450401486728</v>
      </c>
      <c r="P299">
        <v>138.05509181969899</v>
      </c>
      <c r="Q299">
        <v>6.0843326491147001E-2</v>
      </c>
    </row>
    <row r="300" spans="1:17" hidden="1" x14ac:dyDescent="0.3">
      <c r="A300" t="s">
        <v>701</v>
      </c>
      <c r="B300" t="s">
        <v>702</v>
      </c>
      <c r="C300" t="s">
        <v>3181</v>
      </c>
      <c r="D300" t="s">
        <v>703</v>
      </c>
      <c r="E300">
        <v>26044.492953919998</v>
      </c>
      <c r="F300">
        <v>1145.2</v>
      </c>
      <c r="G300">
        <v>132.31824128493199</v>
      </c>
      <c r="H300">
        <v>-7.6414304344871997</v>
      </c>
      <c r="I300">
        <v>28.319318211374298</v>
      </c>
      <c r="J300">
        <v>0.99427790167492303</v>
      </c>
      <c r="K300">
        <v>1163.0317656192501</v>
      </c>
      <c r="M300">
        <v>40.518932418315302</v>
      </c>
      <c r="N300">
        <v>0.49196577696131599</v>
      </c>
      <c r="O300">
        <v>26.611072301781299</v>
      </c>
      <c r="P300">
        <v>211.195652173913</v>
      </c>
    </row>
    <row r="301" spans="1:17" x14ac:dyDescent="0.3">
      <c r="A301" t="s">
        <v>704</v>
      </c>
      <c r="B301" t="s">
        <v>705</v>
      </c>
      <c r="C301" t="s">
        <v>3181</v>
      </c>
      <c r="D301" t="s">
        <v>440</v>
      </c>
      <c r="E301">
        <v>25707.292379999999</v>
      </c>
      <c r="F301">
        <v>3667.65</v>
      </c>
      <c r="G301">
        <v>8.9036171329919291</v>
      </c>
      <c r="H301">
        <v>-2.3878909839629801</v>
      </c>
      <c r="I301">
        <v>14.7639797275862</v>
      </c>
      <c r="J301">
        <v>-0.79314382528701899</v>
      </c>
      <c r="K301">
        <v>3641.26927714368</v>
      </c>
      <c r="L301">
        <v>3334.5852824931499</v>
      </c>
      <c r="M301">
        <v>42.897084683215802</v>
      </c>
      <c r="N301">
        <v>1.08269474462214</v>
      </c>
      <c r="O301">
        <v>8.4754543099805097</v>
      </c>
      <c r="P301">
        <v>45.239085239085199</v>
      </c>
      <c r="Q301">
        <v>0.103035367922004</v>
      </c>
    </row>
    <row r="302" spans="1:17" x14ac:dyDescent="0.3">
      <c r="A302" t="s">
        <v>706</v>
      </c>
      <c r="B302" t="s">
        <v>707</v>
      </c>
      <c r="C302" t="s">
        <v>3169</v>
      </c>
      <c r="D302" t="s">
        <v>573</v>
      </c>
      <c r="E302">
        <v>25541.253039045001</v>
      </c>
      <c r="F302">
        <v>982.95</v>
      </c>
      <c r="G302">
        <v>0.98832399436193397</v>
      </c>
      <c r="H302">
        <v>0.307586494517464</v>
      </c>
      <c r="I302">
        <v>15.578165860072399</v>
      </c>
      <c r="J302">
        <v>-3.7518607262138199</v>
      </c>
      <c r="K302">
        <v>941.93035578933302</v>
      </c>
      <c r="L302">
        <v>811.23059750332402</v>
      </c>
      <c r="M302">
        <v>39.560206802007102</v>
      </c>
      <c r="N302">
        <v>0.94535490458712101</v>
      </c>
      <c r="O302">
        <v>22.305305458059902</v>
      </c>
      <c r="P302">
        <v>62.740066225165499</v>
      </c>
      <c r="Q302">
        <v>5.5834956253562003E-2</v>
      </c>
    </row>
    <row r="303" spans="1:17" x14ac:dyDescent="0.3">
      <c r="A303" t="s">
        <v>708</v>
      </c>
      <c r="B303" t="s">
        <v>709</v>
      </c>
      <c r="C303" t="s">
        <v>3173</v>
      </c>
      <c r="D303" t="s">
        <v>54</v>
      </c>
      <c r="E303">
        <v>25433.60154</v>
      </c>
      <c r="F303">
        <v>1420</v>
      </c>
      <c r="G303">
        <v>32.106764770389901</v>
      </c>
      <c r="H303">
        <v>-8.8160003555654995</v>
      </c>
      <c r="I303">
        <v>30.231201857203999</v>
      </c>
      <c r="J303">
        <v>-4.8445460000680898</v>
      </c>
      <c r="K303">
        <v>1435.98044921055</v>
      </c>
      <c r="L303">
        <v>1165.8353212698701</v>
      </c>
      <c r="M303">
        <v>32.529702080670802</v>
      </c>
      <c r="N303">
        <v>0.78828296733411896</v>
      </c>
      <c r="O303">
        <v>15.422535211267499</v>
      </c>
      <c r="P303">
        <v>96.078431372549005</v>
      </c>
      <c r="Q303">
        <v>3.0966001861322E-2</v>
      </c>
    </row>
    <row r="304" spans="1:17" x14ac:dyDescent="0.3">
      <c r="A304" t="s">
        <v>710</v>
      </c>
      <c r="B304" t="s">
        <v>711</v>
      </c>
      <c r="C304" t="s">
        <v>3173</v>
      </c>
      <c r="D304" t="s">
        <v>276</v>
      </c>
      <c r="E304">
        <v>25408.804857675001</v>
      </c>
      <c r="F304">
        <v>1251.05</v>
      </c>
      <c r="G304">
        <v>-17.8748608957894</v>
      </c>
      <c r="H304">
        <v>-7.6900758893777201</v>
      </c>
      <c r="I304">
        <v>-19.094975393345901</v>
      </c>
      <c r="J304">
        <v>-4.12718060025305</v>
      </c>
      <c r="K304">
        <v>1259.86041677597</v>
      </c>
      <c r="L304">
        <v>1219.11807404502</v>
      </c>
      <c r="M304">
        <v>48.327741139447902</v>
      </c>
      <c r="N304">
        <v>0.993691048025372</v>
      </c>
      <c r="O304">
        <v>15.4949842132608</v>
      </c>
      <c r="P304">
        <v>27.664676769222901</v>
      </c>
      <c r="Q304">
        <v>0.100770271616186</v>
      </c>
    </row>
    <row r="305" spans="1:17" x14ac:dyDescent="0.3">
      <c r="A305" t="s">
        <v>712</v>
      </c>
      <c r="B305" t="s">
        <v>713</v>
      </c>
      <c r="C305" t="s">
        <v>3181</v>
      </c>
      <c r="D305" t="s">
        <v>124</v>
      </c>
      <c r="E305">
        <v>25243.121497929998</v>
      </c>
      <c r="F305">
        <v>907.9</v>
      </c>
      <c r="G305">
        <v>72.866746849445406</v>
      </c>
      <c r="H305">
        <v>12.702540969010199</v>
      </c>
      <c r="I305">
        <v>30.0909868824995</v>
      </c>
      <c r="J305">
        <v>-2.1760347450679198</v>
      </c>
      <c r="K305">
        <v>811.65829263717103</v>
      </c>
      <c r="L305">
        <v>672.87514278816695</v>
      </c>
      <c r="M305">
        <v>58.053263968378701</v>
      </c>
      <c r="N305">
        <v>0.72349624533595602</v>
      </c>
      <c r="O305">
        <v>5.3970701619121098</v>
      </c>
      <c r="P305">
        <v>116.06377915278399</v>
      </c>
      <c r="Q305">
        <v>0.10361619122829401</v>
      </c>
    </row>
    <row r="306" spans="1:17" x14ac:dyDescent="0.3">
      <c r="A306" t="s">
        <v>714</v>
      </c>
      <c r="B306" t="s">
        <v>715</v>
      </c>
      <c r="C306" t="s">
        <v>3178</v>
      </c>
      <c r="D306" t="s">
        <v>92</v>
      </c>
      <c r="E306">
        <v>25019.883374100002</v>
      </c>
      <c r="F306">
        <v>309.5</v>
      </c>
      <c r="G306">
        <v>-36.244346099000502</v>
      </c>
      <c r="H306">
        <v>1.21785061651733</v>
      </c>
      <c r="I306">
        <v>-1.7756576202413901</v>
      </c>
      <c r="J306">
        <v>2.8771579147439801</v>
      </c>
      <c r="K306">
        <v>299.19568133232599</v>
      </c>
      <c r="L306">
        <v>294.89788282187999</v>
      </c>
      <c r="M306">
        <v>57.644570658413798</v>
      </c>
      <c r="N306">
        <v>0.51549726216869096</v>
      </c>
      <c r="O306">
        <v>15.4442649434571</v>
      </c>
      <c r="P306">
        <v>22.890609489775599</v>
      </c>
      <c r="Q306">
        <v>-0.104226190912852</v>
      </c>
    </row>
    <row r="307" spans="1:17" x14ac:dyDescent="0.3">
      <c r="A307" t="s">
        <v>716</v>
      </c>
      <c r="B307" t="s">
        <v>717</v>
      </c>
      <c r="C307" t="s">
        <v>3173</v>
      </c>
      <c r="D307" t="s">
        <v>54</v>
      </c>
      <c r="E307">
        <v>24995.425797039999</v>
      </c>
      <c r="F307">
        <v>463.6</v>
      </c>
      <c r="G307">
        <v>-14.7875799746068</v>
      </c>
      <c r="H307">
        <v>-1.10208761047764</v>
      </c>
      <c r="I307">
        <v>-1.2057516486234801</v>
      </c>
      <c r="J307">
        <v>-0.433566543689622</v>
      </c>
      <c r="K307">
        <v>464.24706319123698</v>
      </c>
      <c r="L307">
        <v>434.87362211438602</v>
      </c>
      <c r="M307">
        <v>35.1608359742579</v>
      </c>
      <c r="N307">
        <v>0.72942516474239305</v>
      </c>
      <c r="O307">
        <v>11.734253666954199</v>
      </c>
      <c r="P307">
        <v>32.684602175157401</v>
      </c>
      <c r="Q307">
        <v>-8.4072260642663002E-2</v>
      </c>
    </row>
    <row r="308" spans="1:17" x14ac:dyDescent="0.3">
      <c r="A308" t="s">
        <v>718</v>
      </c>
      <c r="B308" t="s">
        <v>719</v>
      </c>
      <c r="C308" t="s">
        <v>3169</v>
      </c>
      <c r="D308" t="s">
        <v>395</v>
      </c>
      <c r="E308">
        <v>24763.72153554</v>
      </c>
      <c r="F308">
        <v>1103.7</v>
      </c>
      <c r="G308">
        <v>-26.401920917554801</v>
      </c>
      <c r="H308">
        <v>0.72603032309637205</v>
      </c>
      <c r="I308">
        <v>12.8075962836743</v>
      </c>
      <c r="J308">
        <v>3.7709116347396501</v>
      </c>
      <c r="K308">
        <v>1030.83465951025</v>
      </c>
      <c r="L308">
        <v>956.597958605126</v>
      </c>
      <c r="M308">
        <v>63.556906751046</v>
      </c>
      <c r="N308">
        <v>0.65618672447229998</v>
      </c>
      <c r="O308">
        <v>3.6332336685693498</v>
      </c>
      <c r="P308">
        <v>49.837089329351002</v>
      </c>
      <c r="Q308">
        <v>-7.3483824747259993E-2</v>
      </c>
    </row>
    <row r="309" spans="1:17" x14ac:dyDescent="0.3">
      <c r="A309" t="s">
        <v>720</v>
      </c>
      <c r="B309" t="s">
        <v>721</v>
      </c>
      <c r="C309" t="s">
        <v>3170</v>
      </c>
      <c r="D309" t="s">
        <v>722</v>
      </c>
      <c r="E309">
        <v>24632.336655629999</v>
      </c>
      <c r="F309">
        <v>256.35000000000002</v>
      </c>
      <c r="G309">
        <v>-3.8938695106979702</v>
      </c>
      <c r="H309">
        <v>-17.718301942867001</v>
      </c>
      <c r="I309">
        <v>-20.8703464690992</v>
      </c>
      <c r="J309">
        <v>-5.6669860657067401</v>
      </c>
      <c r="K309">
        <v>290.07207457657</v>
      </c>
      <c r="L309">
        <v>279.42666965814698</v>
      </c>
      <c r="M309">
        <v>13.801680767333901</v>
      </c>
      <c r="N309">
        <v>0.28833299974147902</v>
      </c>
      <c r="O309">
        <v>49.912229373902797</v>
      </c>
      <c r="P309">
        <v>39.169381107491802</v>
      </c>
      <c r="Q309">
        <v>6.8993368060025997E-2</v>
      </c>
    </row>
    <row r="310" spans="1:17" x14ac:dyDescent="0.3">
      <c r="A310" t="s">
        <v>723</v>
      </c>
      <c r="B310" t="s">
        <v>724</v>
      </c>
      <c r="C310" t="s">
        <v>3167</v>
      </c>
      <c r="D310" t="s">
        <v>270</v>
      </c>
      <c r="E310">
        <v>24312.628198719998</v>
      </c>
      <c r="F310">
        <v>245.8</v>
      </c>
      <c r="G310">
        <v>46.943272789412397</v>
      </c>
      <c r="H310">
        <v>-11.174236295720499</v>
      </c>
      <c r="I310">
        <v>6.4414091572590797</v>
      </c>
      <c r="J310">
        <v>-2.6772213628055699</v>
      </c>
      <c r="K310">
        <v>251.57434597037999</v>
      </c>
      <c r="L310">
        <v>216.22656644760301</v>
      </c>
      <c r="M310">
        <v>34.855540501764203</v>
      </c>
      <c r="N310">
        <v>0.23250925675611001</v>
      </c>
      <c r="O310">
        <v>15.703824247355501</v>
      </c>
      <c r="P310">
        <v>85.649546827794495</v>
      </c>
      <c r="Q310">
        <v>4.4878064392989997E-2</v>
      </c>
    </row>
    <row r="311" spans="1:17" x14ac:dyDescent="0.3">
      <c r="A311" t="s">
        <v>725</v>
      </c>
      <c r="B311" t="s">
        <v>726</v>
      </c>
      <c r="C311" t="s">
        <v>3169</v>
      </c>
      <c r="D311" t="s">
        <v>395</v>
      </c>
      <c r="E311">
        <v>24141.7563735</v>
      </c>
      <c r="F311">
        <v>6759.25</v>
      </c>
      <c r="G311">
        <v>162.61545211106201</v>
      </c>
      <c r="H311">
        <v>2.9786624774439301</v>
      </c>
      <c r="I311">
        <v>30.450094830031802</v>
      </c>
      <c r="J311">
        <v>-0.33692389508750797</v>
      </c>
      <c r="K311">
        <v>6337.1509819336497</v>
      </c>
      <c r="L311">
        <v>4948.8130769097697</v>
      </c>
      <c r="M311">
        <v>50.5552724437755</v>
      </c>
      <c r="N311">
        <v>0.84837899983610898</v>
      </c>
      <c r="O311">
        <v>5.0412397825202397</v>
      </c>
      <c r="P311">
        <v>221.869047619047</v>
      </c>
    </row>
    <row r="312" spans="1:17" x14ac:dyDescent="0.3">
      <c r="A312" t="s">
        <v>727</v>
      </c>
      <c r="B312" t="s">
        <v>728</v>
      </c>
      <c r="C312" t="s">
        <v>3182</v>
      </c>
      <c r="D312" t="s">
        <v>132</v>
      </c>
      <c r="E312">
        <v>24082.784641319999</v>
      </c>
      <c r="F312">
        <v>704.4</v>
      </c>
      <c r="G312">
        <v>186.15222553256999</v>
      </c>
      <c r="H312">
        <v>17.193508637478899</v>
      </c>
      <c r="I312">
        <v>101.769590977251</v>
      </c>
      <c r="J312">
        <v>-1.19525285956501</v>
      </c>
      <c r="K312">
        <v>607.03361231532597</v>
      </c>
      <c r="L312">
        <v>445.16402052424098</v>
      </c>
      <c r="M312">
        <v>59.006760848568099</v>
      </c>
      <c r="N312">
        <v>1.2847525124589501</v>
      </c>
      <c r="O312">
        <v>6.3316297558205497</v>
      </c>
      <c r="P312">
        <v>226.111111111111</v>
      </c>
      <c r="Q312">
        <v>0.23848564674397499</v>
      </c>
    </row>
    <row r="313" spans="1:17" x14ac:dyDescent="0.3">
      <c r="A313" t="s">
        <v>729</v>
      </c>
      <c r="B313" t="s">
        <v>730</v>
      </c>
      <c r="C313" t="s">
        <v>3167</v>
      </c>
      <c r="D313" t="s">
        <v>174</v>
      </c>
      <c r="E313">
        <v>23981.804536879899</v>
      </c>
      <c r="F313">
        <v>425.05</v>
      </c>
      <c r="G313">
        <v>17.9712775134082</v>
      </c>
      <c r="H313">
        <v>-2.8955126253596801</v>
      </c>
      <c r="I313">
        <v>0.213167611025502</v>
      </c>
      <c r="J313">
        <v>4.3776102150286498</v>
      </c>
      <c r="K313">
        <v>384.60244998306501</v>
      </c>
      <c r="L313">
        <v>339.80681484601701</v>
      </c>
      <c r="M313">
        <v>68.425570141304306</v>
      </c>
      <c r="N313">
        <v>0.53794392457683604</v>
      </c>
      <c r="O313">
        <v>10.504646512175</v>
      </c>
      <c r="P313">
        <v>67.013752455795597</v>
      </c>
      <c r="Q313">
        <v>9.245502743457E-3</v>
      </c>
    </row>
    <row r="314" spans="1:17" hidden="1" x14ac:dyDescent="0.3">
      <c r="A314" t="s">
        <v>731</v>
      </c>
      <c r="B314" t="s">
        <v>732</v>
      </c>
      <c r="C314" t="s">
        <v>3184</v>
      </c>
      <c r="D314" t="s">
        <v>124</v>
      </c>
      <c r="E314">
        <v>23951.470693359999</v>
      </c>
      <c r="F314">
        <v>394.1</v>
      </c>
      <c r="G314">
        <v>-11.6803473312579</v>
      </c>
      <c r="H314">
        <v>-8.1785452518695205</v>
      </c>
      <c r="I314">
        <v>-19.774483847030002</v>
      </c>
      <c r="J314">
        <v>0.57186523150329904</v>
      </c>
      <c r="K314">
        <v>410.55636219425497</v>
      </c>
      <c r="L314">
        <v>403.01559243073399</v>
      </c>
      <c r="M314">
        <v>51.481925753708502</v>
      </c>
      <c r="N314">
        <v>0.42162862532772899</v>
      </c>
      <c r="O314">
        <v>46.498350672418098</v>
      </c>
      <c r="P314">
        <v>30.843293492695899</v>
      </c>
      <c r="Q314">
        <v>2.9778870405169001E-2</v>
      </c>
    </row>
    <row r="315" spans="1:17" x14ac:dyDescent="0.3">
      <c r="A315" t="s">
        <v>733</v>
      </c>
      <c r="B315" t="s">
        <v>734</v>
      </c>
      <c r="C315" t="s">
        <v>3173</v>
      </c>
      <c r="D315" t="s">
        <v>54</v>
      </c>
      <c r="E315">
        <v>23695.684598200001</v>
      </c>
      <c r="F315">
        <v>1205.5</v>
      </c>
      <c r="G315">
        <v>21.019022557572701</v>
      </c>
      <c r="H315">
        <v>10.731250691200801</v>
      </c>
      <c r="I315">
        <v>3.8763771175497301</v>
      </c>
      <c r="J315">
        <v>6.6606578451632403</v>
      </c>
      <c r="K315">
        <v>1129.2796559575199</v>
      </c>
      <c r="L315">
        <v>994.46223934233205</v>
      </c>
      <c r="M315">
        <v>61.2964533129039</v>
      </c>
      <c r="N315">
        <v>0.40701752165175398</v>
      </c>
      <c r="O315">
        <v>6.5906262961426796</v>
      </c>
      <c r="P315">
        <v>70.473025524994696</v>
      </c>
      <c r="Q315">
        <v>2.8074269950318E-2</v>
      </c>
    </row>
    <row r="316" spans="1:17" x14ac:dyDescent="0.3">
      <c r="A316" t="s">
        <v>735</v>
      </c>
      <c r="B316" t="s">
        <v>736</v>
      </c>
      <c r="C316" t="s">
        <v>3179</v>
      </c>
      <c r="D316" t="s">
        <v>292</v>
      </c>
      <c r="E316">
        <v>23663.780646879899</v>
      </c>
      <c r="F316">
        <v>378.4</v>
      </c>
      <c r="G316">
        <v>31.5317800194291</v>
      </c>
      <c r="H316">
        <v>-2.6978090220490398</v>
      </c>
      <c r="I316">
        <v>-35.924338463679398</v>
      </c>
      <c r="J316">
        <v>4.36405639215163</v>
      </c>
      <c r="K316">
        <v>389.34189465563998</v>
      </c>
      <c r="L316">
        <v>378.171352888429</v>
      </c>
      <c r="M316">
        <v>52.433247571768597</v>
      </c>
      <c r="N316">
        <v>0.65845361472009201</v>
      </c>
      <c r="O316">
        <v>32.716701902748397</v>
      </c>
      <c r="P316">
        <v>84.091461931403501</v>
      </c>
      <c r="Q316">
        <v>0.11222646621749</v>
      </c>
    </row>
    <row r="317" spans="1:17" x14ac:dyDescent="0.3">
      <c r="A317" t="s">
        <v>737</v>
      </c>
      <c r="B317" t="s">
        <v>738</v>
      </c>
      <c r="C317" t="s">
        <v>3181</v>
      </c>
      <c r="D317" t="s">
        <v>440</v>
      </c>
      <c r="E317">
        <v>23657.397028269999</v>
      </c>
      <c r="F317">
        <v>743.3</v>
      </c>
      <c r="G317">
        <v>72.212652672904497</v>
      </c>
      <c r="H317">
        <v>7.8561344583738597</v>
      </c>
      <c r="I317">
        <v>41.558219668478003</v>
      </c>
      <c r="J317">
        <v>4.8329339156852003</v>
      </c>
      <c r="K317">
        <v>672.69012704077795</v>
      </c>
      <c r="L317">
        <v>552.71020068863595</v>
      </c>
      <c r="M317">
        <v>62.544837812595802</v>
      </c>
      <c r="N317">
        <v>0.66045511697444104</v>
      </c>
      <c r="O317">
        <v>2.2332840037669799</v>
      </c>
      <c r="P317">
        <v>126.23649368437</v>
      </c>
      <c r="Q317">
        <v>0.18371746282930401</v>
      </c>
    </row>
    <row r="318" spans="1:17" x14ac:dyDescent="0.3">
      <c r="A318" t="s">
        <v>739</v>
      </c>
      <c r="B318" t="s">
        <v>740</v>
      </c>
      <c r="C318" t="s">
        <v>3179</v>
      </c>
      <c r="D318" t="s">
        <v>496</v>
      </c>
      <c r="E318">
        <v>23613.430155728001</v>
      </c>
      <c r="F318">
        <v>195.76</v>
      </c>
      <c r="G318">
        <v>-41.940897229248002</v>
      </c>
      <c r="H318">
        <v>7.8010497370248499</v>
      </c>
      <c r="I318">
        <v>10.4485299491914</v>
      </c>
      <c r="J318">
        <v>-5.9217254336034397</v>
      </c>
      <c r="K318">
        <v>185.80756936267599</v>
      </c>
      <c r="L318">
        <v>175.75273725094601</v>
      </c>
      <c r="M318">
        <v>45.786686101405998</v>
      </c>
      <c r="N318">
        <v>1.7742701071269</v>
      </c>
      <c r="O318">
        <v>13.914997956681599</v>
      </c>
      <c r="P318">
        <v>37.616871704745101</v>
      </c>
      <c r="Q318">
        <v>5.084326032678E-2</v>
      </c>
    </row>
    <row r="319" spans="1:17" x14ac:dyDescent="0.3">
      <c r="A319" t="s">
        <v>741</v>
      </c>
      <c r="B319" t="s">
        <v>742</v>
      </c>
      <c r="C319" t="s">
        <v>3173</v>
      </c>
      <c r="D319" t="s">
        <v>743</v>
      </c>
      <c r="E319">
        <v>23446.233533375002</v>
      </c>
      <c r="F319">
        <v>2314.75</v>
      </c>
      <c r="G319">
        <v>31.144319233738202</v>
      </c>
      <c r="H319">
        <v>-3.6782065933243402</v>
      </c>
      <c r="I319">
        <v>31.2986926810648</v>
      </c>
      <c r="J319">
        <v>-2.2710762669077398</v>
      </c>
      <c r="K319">
        <v>2254.1604049840598</v>
      </c>
      <c r="L319">
        <v>1865.3120359309501</v>
      </c>
      <c r="M319">
        <v>39.618592570543903</v>
      </c>
      <c r="N319">
        <v>0.74877951464452097</v>
      </c>
      <c r="O319">
        <v>16.064369802354399</v>
      </c>
      <c r="P319">
        <v>85.165186785057202</v>
      </c>
      <c r="Q319">
        <v>8.8318918301464003E-2</v>
      </c>
    </row>
    <row r="320" spans="1:17" x14ac:dyDescent="0.3">
      <c r="A320" t="s">
        <v>744</v>
      </c>
      <c r="B320" t="s">
        <v>745</v>
      </c>
      <c r="C320" t="s">
        <v>3178</v>
      </c>
      <c r="D320" t="s">
        <v>746</v>
      </c>
      <c r="E320">
        <v>23345.674197</v>
      </c>
      <c r="F320">
        <v>1465.9</v>
      </c>
      <c r="G320">
        <v>-22.7735593426146</v>
      </c>
      <c r="H320">
        <v>6.6914174072067603</v>
      </c>
      <c r="I320">
        <v>3.9536768840199898</v>
      </c>
      <c r="J320">
        <v>-1.7485260198847601</v>
      </c>
      <c r="K320">
        <v>1431.2528418414799</v>
      </c>
      <c r="L320">
        <v>1348.34303026528</v>
      </c>
      <c r="M320">
        <v>44.530335213464802</v>
      </c>
      <c r="N320">
        <v>1.32402879415245</v>
      </c>
      <c r="O320">
        <v>7.6949314414352896</v>
      </c>
      <c r="P320">
        <v>32.0214346827577</v>
      </c>
      <c r="Q320">
        <v>-1.2083613875258E-2</v>
      </c>
    </row>
    <row r="321" spans="1:17" x14ac:dyDescent="0.3">
      <c r="A321" t="s">
        <v>747</v>
      </c>
      <c r="B321" t="s">
        <v>748</v>
      </c>
      <c r="C321" t="s">
        <v>3169</v>
      </c>
      <c r="D321" t="s">
        <v>564</v>
      </c>
      <c r="E321">
        <v>23093.980132979999</v>
      </c>
      <c r="F321">
        <v>2561.6999999999998</v>
      </c>
      <c r="G321">
        <v>7.7727295683531503</v>
      </c>
      <c r="H321">
        <v>-4.4947748934018898</v>
      </c>
      <c r="I321">
        <v>-30.933968651722001</v>
      </c>
      <c r="J321">
        <v>-2.4902101111473298</v>
      </c>
      <c r="K321">
        <v>2472.0782548123898</v>
      </c>
      <c r="L321">
        <v>2505.3646646596999</v>
      </c>
      <c r="M321">
        <v>53.887949046790297</v>
      </c>
      <c r="N321">
        <v>0.83892324118914496</v>
      </c>
      <c r="O321">
        <v>52.086505055236699</v>
      </c>
      <c r="P321">
        <v>40.440229160384803</v>
      </c>
      <c r="Q321">
        <v>6.1730997536111998E-2</v>
      </c>
    </row>
    <row r="322" spans="1:17" x14ac:dyDescent="0.3">
      <c r="A322" t="s">
        <v>749</v>
      </c>
      <c r="B322" t="s">
        <v>750</v>
      </c>
      <c r="C322" t="s">
        <v>3171</v>
      </c>
      <c r="D322" t="s">
        <v>114</v>
      </c>
      <c r="E322">
        <v>23077.725530600001</v>
      </c>
      <c r="F322">
        <v>921.7</v>
      </c>
      <c r="G322">
        <v>57.519206560361198</v>
      </c>
      <c r="H322">
        <v>13.353480068225201</v>
      </c>
      <c r="I322">
        <v>70.222341822153197</v>
      </c>
      <c r="J322">
        <v>0.395277191869014</v>
      </c>
      <c r="K322">
        <v>845.05280255986895</v>
      </c>
      <c r="L322">
        <v>674.79525621937796</v>
      </c>
      <c r="M322">
        <v>48.849002590591702</v>
      </c>
      <c r="N322">
        <v>1.4349697200046001</v>
      </c>
      <c r="O322">
        <v>9.3577085819680903</v>
      </c>
      <c r="P322">
        <v>104.731230564193</v>
      </c>
    </row>
    <row r="323" spans="1:17" hidden="1" x14ac:dyDescent="0.3">
      <c r="A323" t="s">
        <v>751</v>
      </c>
      <c r="B323" t="s">
        <v>752</v>
      </c>
      <c r="C323" t="s">
        <v>3184</v>
      </c>
      <c r="D323" t="s">
        <v>753</v>
      </c>
      <c r="E323">
        <v>23025.673136879999</v>
      </c>
      <c r="F323">
        <v>101.35</v>
      </c>
      <c r="G323">
        <v>60.2291801426991</v>
      </c>
      <c r="H323">
        <v>-4.44335048655641</v>
      </c>
      <c r="I323">
        <v>8.95023303592383</v>
      </c>
      <c r="J323">
        <v>2.7468991477289801</v>
      </c>
      <c r="K323">
        <v>99.576611286703198</v>
      </c>
      <c r="L323">
        <v>86.974286737512799</v>
      </c>
      <c r="M323">
        <v>50.681017208567297</v>
      </c>
      <c r="N323">
        <v>0.88951447954261098</v>
      </c>
      <c r="O323">
        <v>5.18006906758756</v>
      </c>
      <c r="P323">
        <v>100.296442687747</v>
      </c>
      <c r="Q323">
        <v>2.0612820630179999E-2</v>
      </c>
    </row>
    <row r="324" spans="1:17" x14ac:dyDescent="0.3">
      <c r="A324" t="s">
        <v>754</v>
      </c>
      <c r="B324" t="s">
        <v>755</v>
      </c>
      <c r="C324" t="s">
        <v>3169</v>
      </c>
      <c r="D324" t="s">
        <v>51</v>
      </c>
      <c r="E324">
        <v>22820.469159374999</v>
      </c>
      <c r="F324">
        <v>780.25</v>
      </c>
      <c r="G324">
        <v>-22.045230328925602</v>
      </c>
      <c r="H324">
        <v>6.0319473646121304</v>
      </c>
      <c r="I324">
        <v>-9.9723750545376895</v>
      </c>
      <c r="J324">
        <v>-0.97472575322420496</v>
      </c>
      <c r="K324">
        <v>761.29914048136095</v>
      </c>
      <c r="L324">
        <v>739.60866154047199</v>
      </c>
      <c r="M324">
        <v>50.6348031509864</v>
      </c>
      <c r="N324">
        <v>3.9688407963997601</v>
      </c>
      <c r="O324">
        <v>10.5735341236783</v>
      </c>
      <c r="P324">
        <v>30.030830764103001</v>
      </c>
    </row>
    <row r="325" spans="1:17" x14ac:dyDescent="0.3">
      <c r="A325" t="s">
        <v>756</v>
      </c>
      <c r="B325" t="s">
        <v>757</v>
      </c>
      <c r="C325" t="s">
        <v>3183</v>
      </c>
      <c r="D325" t="s">
        <v>161</v>
      </c>
      <c r="E325">
        <v>22641.004012550002</v>
      </c>
      <c r="F325">
        <v>7690.1</v>
      </c>
      <c r="G325">
        <v>-21.287023444260601</v>
      </c>
      <c r="H325">
        <v>-5.2607036843416504</v>
      </c>
      <c r="I325">
        <v>17.047698835438801</v>
      </c>
      <c r="J325">
        <v>3.5853496894337797E-2</v>
      </c>
      <c r="K325">
        <v>7600.5830561791099</v>
      </c>
      <c r="L325">
        <v>6971.5884853784401</v>
      </c>
      <c r="M325">
        <v>48.182913480869097</v>
      </c>
      <c r="N325">
        <v>1.0203029517197</v>
      </c>
      <c r="O325">
        <v>5.7905618912627901</v>
      </c>
      <c r="P325">
        <v>48.605273582809097</v>
      </c>
      <c r="Q325">
        <v>-0.119706902357577</v>
      </c>
    </row>
    <row r="326" spans="1:17" x14ac:dyDescent="0.3">
      <c r="A326" t="s">
        <v>758</v>
      </c>
      <c r="B326" t="s">
        <v>759</v>
      </c>
      <c r="C326" t="s">
        <v>3182</v>
      </c>
      <c r="D326" t="s">
        <v>132</v>
      </c>
      <c r="E326">
        <v>22450.095654525001</v>
      </c>
      <c r="F326">
        <v>1597.75</v>
      </c>
      <c r="G326">
        <v>203.667390881969</v>
      </c>
      <c r="H326">
        <v>5.0610235960934897</v>
      </c>
      <c r="I326">
        <v>4.9033278177470399</v>
      </c>
      <c r="J326">
        <v>4.2572197807716901</v>
      </c>
      <c r="K326">
        <v>1487.5686979612899</v>
      </c>
      <c r="L326">
        <v>1248.81758935127</v>
      </c>
      <c r="M326">
        <v>77.489575962770303</v>
      </c>
      <c r="N326">
        <v>1.1971941365907199</v>
      </c>
      <c r="O326">
        <v>3.08245970896572</v>
      </c>
      <c r="P326">
        <v>251.84981281655999</v>
      </c>
    </row>
    <row r="327" spans="1:17" x14ac:dyDescent="0.3">
      <c r="A327" t="s">
        <v>760</v>
      </c>
      <c r="B327" t="s">
        <v>761</v>
      </c>
      <c r="C327" t="s">
        <v>3168</v>
      </c>
      <c r="D327" t="s">
        <v>762</v>
      </c>
      <c r="E327">
        <v>22278.573572199999</v>
      </c>
      <c r="F327">
        <v>1588.4</v>
      </c>
      <c r="G327">
        <v>11.0262161596052</v>
      </c>
      <c r="H327">
        <v>-5.7868619839311402</v>
      </c>
      <c r="I327">
        <v>31.619753388294299</v>
      </c>
      <c r="J327">
        <v>1.62398236064538</v>
      </c>
      <c r="K327">
        <v>1533.00169922336</v>
      </c>
      <c r="L327">
        <v>1324.2901918646401</v>
      </c>
      <c r="M327">
        <v>55.0797324984215</v>
      </c>
      <c r="N327">
        <v>0.34187258767179102</v>
      </c>
      <c r="O327">
        <v>7.9702845630823296</v>
      </c>
      <c r="P327">
        <v>60.744826190355703</v>
      </c>
      <c r="Q327">
        <v>9.5963761836419994E-3</v>
      </c>
    </row>
    <row r="328" spans="1:17" x14ac:dyDescent="0.3">
      <c r="A328" t="s">
        <v>763</v>
      </c>
      <c r="B328" t="s">
        <v>764</v>
      </c>
      <c r="C328" t="s">
        <v>3173</v>
      </c>
      <c r="D328" t="s">
        <v>276</v>
      </c>
      <c r="E328">
        <v>22269.732427424999</v>
      </c>
      <c r="F328">
        <v>556.54999999999995</v>
      </c>
      <c r="G328">
        <v>12.581133984479401</v>
      </c>
      <c r="H328">
        <v>8.4783625564826899</v>
      </c>
      <c r="I328">
        <v>20.564744381835901</v>
      </c>
      <c r="J328">
        <v>0.50340899552618801</v>
      </c>
      <c r="K328">
        <v>501.70921100632802</v>
      </c>
      <c r="L328">
        <v>435.70851829682402</v>
      </c>
      <c r="M328">
        <v>63.215391952820099</v>
      </c>
      <c r="N328">
        <v>0.70290546799229603</v>
      </c>
      <c r="O328">
        <v>4.2134579103404901</v>
      </c>
      <c r="P328">
        <v>59.014285714285698</v>
      </c>
      <c r="Q328">
        <v>9.8908693438862993E-2</v>
      </c>
    </row>
    <row r="329" spans="1:17" x14ac:dyDescent="0.3">
      <c r="A329" t="s">
        <v>765</v>
      </c>
      <c r="B329" t="s">
        <v>766</v>
      </c>
      <c r="C329" t="s">
        <v>3172</v>
      </c>
      <c r="D329" t="s">
        <v>222</v>
      </c>
      <c r="E329">
        <v>22210.4501322</v>
      </c>
      <c r="F329">
        <v>1367.25</v>
      </c>
      <c r="G329">
        <v>78.947336828738798</v>
      </c>
      <c r="H329">
        <v>3.9558955740203201</v>
      </c>
      <c r="I329">
        <v>6.7501966803484903</v>
      </c>
      <c r="J329">
        <v>5.06704384615331</v>
      </c>
      <c r="K329">
        <v>1324.02425023653</v>
      </c>
      <c r="L329">
        <v>1125.3814473359801</v>
      </c>
      <c r="M329">
        <v>52.957211223883903</v>
      </c>
      <c r="N329">
        <v>0.502352416207414</v>
      </c>
      <c r="O329">
        <v>5.9791552386176701</v>
      </c>
      <c r="P329">
        <v>127.40124740124701</v>
      </c>
      <c r="Q329">
        <v>0.16724369527025301</v>
      </c>
    </row>
    <row r="330" spans="1:17" x14ac:dyDescent="0.3">
      <c r="A330" t="s">
        <v>767</v>
      </c>
      <c r="B330" t="s">
        <v>768</v>
      </c>
      <c r="C330" t="s">
        <v>3182</v>
      </c>
      <c r="D330" t="s">
        <v>132</v>
      </c>
      <c r="E330">
        <v>22060.439038214899</v>
      </c>
      <c r="F330">
        <v>1940.4</v>
      </c>
      <c r="G330">
        <v>154.56817069815301</v>
      </c>
      <c r="H330">
        <v>12.8066569668512</v>
      </c>
      <c r="I330">
        <v>13.5791461402453</v>
      </c>
      <c r="J330">
        <v>-4.04228712102167</v>
      </c>
      <c r="K330">
        <v>1829.0859493532</v>
      </c>
      <c r="L330">
        <v>1585.7373863876501</v>
      </c>
      <c r="M330">
        <v>56.512941677553997</v>
      </c>
      <c r="N330">
        <v>1.1837987202268401</v>
      </c>
      <c r="O330">
        <v>11.358658702947601</v>
      </c>
      <c r="P330">
        <v>210.47476943768501</v>
      </c>
      <c r="Q330">
        <v>8.6307861936812003E-2</v>
      </c>
    </row>
    <row r="331" spans="1:17" x14ac:dyDescent="0.3">
      <c r="A331" t="s">
        <v>769</v>
      </c>
      <c r="B331" t="s">
        <v>770</v>
      </c>
      <c r="C331" t="s">
        <v>3183</v>
      </c>
      <c r="D331" t="s">
        <v>270</v>
      </c>
      <c r="E331">
        <v>21802.24000704</v>
      </c>
      <c r="F331">
        <v>577.6</v>
      </c>
      <c r="G331">
        <v>189.368594895955</v>
      </c>
      <c r="H331">
        <v>16.195344116985801</v>
      </c>
      <c r="I331">
        <v>94.203211665022494</v>
      </c>
      <c r="J331">
        <v>10.3665105660167</v>
      </c>
      <c r="K331">
        <v>451.012355628183</v>
      </c>
      <c r="L331">
        <v>327.22215361034699</v>
      </c>
      <c r="M331">
        <v>83.696558965707098</v>
      </c>
      <c r="N331">
        <v>0.68541959524329399</v>
      </c>
      <c r="O331">
        <v>1.17728531855954</v>
      </c>
      <c r="P331">
        <v>246.90690690690599</v>
      </c>
      <c r="Q331">
        <v>0.15732629516743801</v>
      </c>
    </row>
    <row r="332" spans="1:17" x14ac:dyDescent="0.3">
      <c r="A332" t="s">
        <v>771</v>
      </c>
      <c r="B332" t="s">
        <v>772</v>
      </c>
      <c r="C332" t="s">
        <v>3181</v>
      </c>
      <c r="D332" t="s">
        <v>773</v>
      </c>
      <c r="E332">
        <v>21780.99489419</v>
      </c>
      <c r="F332">
        <v>513.1</v>
      </c>
      <c r="G332">
        <v>32.028517598039898</v>
      </c>
      <c r="H332">
        <v>-9.7916709268243096</v>
      </c>
      <c r="I332">
        <v>19.138375977750901</v>
      </c>
      <c r="J332">
        <v>-2.75954034651122</v>
      </c>
      <c r="K332">
        <v>554.47405426747696</v>
      </c>
      <c r="L332">
        <v>487.35320527467098</v>
      </c>
      <c r="M332">
        <v>37.9503959817213</v>
      </c>
      <c r="N332">
        <v>0.71399950618331098</v>
      </c>
      <c r="O332">
        <v>45.800038978756497</v>
      </c>
      <c r="P332">
        <v>92.316341829085403</v>
      </c>
      <c r="Q332">
        <v>0.237766124595749</v>
      </c>
    </row>
    <row r="333" spans="1:17" x14ac:dyDescent="0.3">
      <c r="A333" t="s">
        <v>774</v>
      </c>
      <c r="B333" t="s">
        <v>775</v>
      </c>
      <c r="C333" t="s">
        <v>3181</v>
      </c>
      <c r="D333" t="s">
        <v>164</v>
      </c>
      <c r="E333">
        <v>21771.389771369999</v>
      </c>
      <c r="F333">
        <v>684.9</v>
      </c>
      <c r="G333">
        <v>28.070447238115001</v>
      </c>
      <c r="H333">
        <v>-5.3785932454055896</v>
      </c>
      <c r="I333">
        <v>4.2172824528672104</v>
      </c>
      <c r="J333">
        <v>-4.5876314494562598</v>
      </c>
      <c r="K333">
        <v>707.00996359117505</v>
      </c>
      <c r="L333">
        <v>584.76806733020203</v>
      </c>
      <c r="M333">
        <v>22.594424764951299</v>
      </c>
      <c r="N333">
        <v>0.45569952068431802</v>
      </c>
      <c r="O333">
        <v>23.2223682289385</v>
      </c>
      <c r="P333">
        <v>119.51923076923001</v>
      </c>
      <c r="Q333">
        <v>0.146063008611553</v>
      </c>
    </row>
    <row r="334" spans="1:17" x14ac:dyDescent="0.3">
      <c r="A334" t="s">
        <v>776</v>
      </c>
      <c r="B334" t="s">
        <v>777</v>
      </c>
      <c r="C334" t="s">
        <v>3169</v>
      </c>
      <c r="D334" t="s">
        <v>395</v>
      </c>
      <c r="E334">
        <v>21729.346807229998</v>
      </c>
      <c r="F334">
        <v>4409.1000000000004</v>
      </c>
      <c r="G334">
        <v>43.710329300999298</v>
      </c>
      <c r="H334">
        <v>-0.25849316059195099</v>
      </c>
      <c r="I334">
        <v>31.748847026005802</v>
      </c>
      <c r="J334">
        <v>-1.0092080238087999</v>
      </c>
      <c r="K334">
        <v>4291.6047194504399</v>
      </c>
      <c r="L334">
        <v>3601.67712363794</v>
      </c>
      <c r="M334">
        <v>45.019436814277903</v>
      </c>
      <c r="N334">
        <v>0.86658501367660301</v>
      </c>
      <c r="O334">
        <v>11.360595132793501</v>
      </c>
      <c r="P334">
        <v>97.717488789237606</v>
      </c>
      <c r="Q334">
        <v>1.6659130232534999E-2</v>
      </c>
    </row>
    <row r="335" spans="1:17" x14ac:dyDescent="0.3">
      <c r="A335" t="s">
        <v>778</v>
      </c>
      <c r="B335" t="s">
        <v>779</v>
      </c>
      <c r="C335" t="s">
        <v>3183</v>
      </c>
      <c r="D335" t="s">
        <v>472</v>
      </c>
      <c r="E335">
        <v>21628.27913232</v>
      </c>
      <c r="F335">
        <v>2086.35</v>
      </c>
      <c r="G335">
        <v>-20.3546775929508</v>
      </c>
      <c r="H335">
        <v>1.80971662985926</v>
      </c>
      <c r="I335">
        <v>26.3822540312181</v>
      </c>
      <c r="J335">
        <v>5.0598552174476499</v>
      </c>
      <c r="K335">
        <v>1975.10254599469</v>
      </c>
      <c r="L335">
        <v>1858.21801129392</v>
      </c>
      <c r="M335">
        <v>78.2240406532744</v>
      </c>
      <c r="N335">
        <v>1.1618790483383099</v>
      </c>
      <c r="O335">
        <v>11.678289836316999</v>
      </c>
      <c r="P335">
        <v>42.6856791136643</v>
      </c>
      <c r="Q335">
        <v>-5.0753350495221998E-2</v>
      </c>
    </row>
    <row r="336" spans="1:17" x14ac:dyDescent="0.3">
      <c r="A336" t="s">
        <v>780</v>
      </c>
      <c r="B336" t="s">
        <v>781</v>
      </c>
      <c r="C336" t="s">
        <v>3181</v>
      </c>
      <c r="D336" t="s">
        <v>548</v>
      </c>
      <c r="E336">
        <v>21602.682481250002</v>
      </c>
      <c r="F336">
        <v>1412.5</v>
      </c>
      <c r="G336">
        <v>-3.0629364765005702</v>
      </c>
      <c r="H336">
        <v>-2.2540469186120702</v>
      </c>
      <c r="I336">
        <v>28.970959215754402</v>
      </c>
      <c r="J336">
        <v>4.0344076916298901</v>
      </c>
      <c r="K336">
        <v>1449.27687333329</v>
      </c>
      <c r="L336">
        <v>1280.5319259508799</v>
      </c>
      <c r="M336">
        <v>42.4505978711205</v>
      </c>
      <c r="N336">
        <v>2.2288980182039899</v>
      </c>
      <c r="O336">
        <v>20.353982300884901</v>
      </c>
      <c r="P336">
        <v>69.924812030075103</v>
      </c>
      <c r="Q336">
        <v>0.118041461380669</v>
      </c>
    </row>
    <row r="337" spans="1:17" x14ac:dyDescent="0.3">
      <c r="A337" t="s">
        <v>782</v>
      </c>
      <c r="B337" t="s">
        <v>783</v>
      </c>
      <c r="C337" t="s">
        <v>3181</v>
      </c>
      <c r="D337" t="s">
        <v>261</v>
      </c>
      <c r="E337">
        <v>21490.878033519999</v>
      </c>
      <c r="F337">
        <v>679.7</v>
      </c>
      <c r="G337">
        <v>0.57503185545630198</v>
      </c>
      <c r="H337">
        <v>-9.1979916052701096</v>
      </c>
      <c r="I337">
        <v>-0.80947290508880299</v>
      </c>
      <c r="J337">
        <v>-7.0265978081309699</v>
      </c>
      <c r="K337">
        <v>693.03093066756196</v>
      </c>
      <c r="L337">
        <v>641.44557272693396</v>
      </c>
      <c r="M337">
        <v>35.317473580979097</v>
      </c>
      <c r="N337">
        <v>0.69135324995457603</v>
      </c>
      <c r="O337">
        <v>17.544504928644901</v>
      </c>
      <c r="P337">
        <v>45.6083976006855</v>
      </c>
      <c r="Q337">
        <v>0.11020029568992901</v>
      </c>
    </row>
    <row r="338" spans="1:17" x14ac:dyDescent="0.3">
      <c r="A338" t="s">
        <v>784</v>
      </c>
      <c r="B338" t="s">
        <v>785</v>
      </c>
      <c r="C338" t="s">
        <v>3180</v>
      </c>
      <c r="D338" t="s">
        <v>786</v>
      </c>
      <c r="E338">
        <v>21473.47447994</v>
      </c>
      <c r="F338">
        <v>311.14999999999998</v>
      </c>
      <c r="G338">
        <v>58.468115195007499</v>
      </c>
      <c r="H338">
        <v>9.4253363320797104E-2</v>
      </c>
      <c r="I338">
        <v>39.854135114280801</v>
      </c>
      <c r="J338">
        <v>2.73567004329393</v>
      </c>
      <c r="K338">
        <v>297.70278666149898</v>
      </c>
      <c r="L338">
        <v>236.048142028771</v>
      </c>
      <c r="M338">
        <v>43.293052060761802</v>
      </c>
      <c r="N338">
        <v>0.89962137444009205</v>
      </c>
      <c r="O338">
        <v>10.878997268198599</v>
      </c>
      <c r="P338">
        <v>109.81119352663499</v>
      </c>
      <c r="Q338">
        <v>3.1403716601235997E-2</v>
      </c>
    </row>
    <row r="339" spans="1:17" x14ac:dyDescent="0.3">
      <c r="A339" t="s">
        <v>787</v>
      </c>
      <c r="B339" t="s">
        <v>788</v>
      </c>
      <c r="C339" t="s">
        <v>3172</v>
      </c>
      <c r="D339" t="s">
        <v>46</v>
      </c>
      <c r="E339">
        <v>21439.055609449999</v>
      </c>
      <c r="F339">
        <v>227.95</v>
      </c>
      <c r="G339">
        <v>24.485369724044801</v>
      </c>
      <c r="H339">
        <v>-16.177184730217899</v>
      </c>
      <c r="I339">
        <v>-15.2741654472697</v>
      </c>
      <c r="J339">
        <v>-2.5341287315688099</v>
      </c>
      <c r="K339">
        <v>252.17944556219101</v>
      </c>
      <c r="L339">
        <v>233.942327614249</v>
      </c>
      <c r="M339">
        <v>38.0715985260601</v>
      </c>
      <c r="N339">
        <v>0.39063241844841701</v>
      </c>
      <c r="O339">
        <v>54.244351831541998</v>
      </c>
      <c r="P339">
        <v>79.135559921414497</v>
      </c>
      <c r="Q339">
        <v>0.15439745931892801</v>
      </c>
    </row>
    <row r="340" spans="1:17" x14ac:dyDescent="0.3">
      <c r="A340" t="s">
        <v>789</v>
      </c>
      <c r="B340" t="s">
        <v>790</v>
      </c>
      <c r="C340" t="s">
        <v>3170</v>
      </c>
      <c r="D340" t="s">
        <v>722</v>
      </c>
      <c r="E340">
        <v>21394.655212567999</v>
      </c>
      <c r="F340">
        <v>148.38999999999999</v>
      </c>
      <c r="G340">
        <v>60.039784798401598</v>
      </c>
      <c r="H340">
        <v>0.41484277965739402</v>
      </c>
      <c r="I340">
        <v>34.892686322578498</v>
      </c>
      <c r="J340">
        <v>-8.90757643855836</v>
      </c>
      <c r="K340">
        <v>143.52190478349399</v>
      </c>
      <c r="L340">
        <v>114.951817560333</v>
      </c>
      <c r="M340">
        <v>37.344954549696403</v>
      </c>
      <c r="N340">
        <v>0.852090326048483</v>
      </c>
      <c r="O340">
        <v>15.236875800256101</v>
      </c>
      <c r="P340">
        <v>141.284552845528</v>
      </c>
      <c r="Q340">
        <v>6.6195573569900995E-2</v>
      </c>
    </row>
    <row r="341" spans="1:17" x14ac:dyDescent="0.3">
      <c r="A341" t="s">
        <v>791</v>
      </c>
      <c r="B341" t="s">
        <v>792</v>
      </c>
      <c r="C341" t="s">
        <v>3175</v>
      </c>
      <c r="D341" t="s">
        <v>187</v>
      </c>
      <c r="E341">
        <v>21269.111632839998</v>
      </c>
      <c r="F341">
        <v>1798.7</v>
      </c>
      <c r="G341">
        <v>4.6329647171190098</v>
      </c>
      <c r="H341">
        <v>-8.07585512606666</v>
      </c>
      <c r="I341">
        <v>-17.838209552645498</v>
      </c>
      <c r="J341">
        <v>-5.6373515956176101</v>
      </c>
      <c r="K341">
        <v>1931.13730308442</v>
      </c>
      <c r="L341">
        <v>1828.1730732445201</v>
      </c>
      <c r="M341">
        <v>21.467929609255201</v>
      </c>
      <c r="N341">
        <v>0.70255667714546099</v>
      </c>
      <c r="O341">
        <v>35.005837549341102</v>
      </c>
      <c r="P341">
        <v>61.557461714645001</v>
      </c>
      <c r="Q341">
        <v>0.201473295797227</v>
      </c>
    </row>
    <row r="342" spans="1:17" x14ac:dyDescent="0.3">
      <c r="A342" t="s">
        <v>793</v>
      </c>
      <c r="B342" t="s">
        <v>794</v>
      </c>
      <c r="C342" t="s">
        <v>3173</v>
      </c>
      <c r="D342" t="s">
        <v>54</v>
      </c>
      <c r="E342">
        <v>21263.76654402</v>
      </c>
      <c r="F342">
        <v>2032.55</v>
      </c>
      <c r="G342">
        <v>57.493853074498404</v>
      </c>
      <c r="H342">
        <v>17.158284916658701</v>
      </c>
      <c r="I342">
        <v>20.978062689044599</v>
      </c>
      <c r="J342">
        <v>-18.869431266158301</v>
      </c>
      <c r="K342">
        <v>1877.09762340419</v>
      </c>
      <c r="L342">
        <v>1572.59287245475</v>
      </c>
      <c r="M342">
        <v>42.771350746879101</v>
      </c>
      <c r="N342">
        <v>2.5842866992829898</v>
      </c>
      <c r="O342">
        <v>31.0668864234582</v>
      </c>
      <c r="P342">
        <v>93.392007611798206</v>
      </c>
    </row>
    <row r="343" spans="1:17" x14ac:dyDescent="0.3">
      <c r="A343" t="s">
        <v>795</v>
      </c>
      <c r="B343" t="s">
        <v>796</v>
      </c>
      <c r="C343" t="s">
        <v>3181</v>
      </c>
      <c r="D343" t="s">
        <v>124</v>
      </c>
      <c r="E343">
        <v>21252.349925400002</v>
      </c>
      <c r="F343">
        <v>14195.5</v>
      </c>
      <c r="G343">
        <v>113.093264333546</v>
      </c>
      <c r="H343">
        <v>-7.5672686679108701</v>
      </c>
      <c r="I343">
        <v>67.197866579090899</v>
      </c>
      <c r="J343">
        <v>-8.6689542817355095E-2</v>
      </c>
      <c r="K343">
        <v>13702.115165286799</v>
      </c>
      <c r="L343">
        <v>10668.7066608038</v>
      </c>
      <c r="M343">
        <v>59.741029137188796</v>
      </c>
      <c r="N343">
        <v>2.1624335496199598</v>
      </c>
      <c r="O343">
        <v>10.613222500088</v>
      </c>
      <c r="P343">
        <v>217.618893127635</v>
      </c>
    </row>
    <row r="344" spans="1:17" x14ac:dyDescent="0.3">
      <c r="A344" t="s">
        <v>797</v>
      </c>
      <c r="B344" t="s">
        <v>798</v>
      </c>
      <c r="C344" t="s">
        <v>3183</v>
      </c>
      <c r="D344" t="s">
        <v>390</v>
      </c>
      <c r="E344">
        <v>21212.535864664998</v>
      </c>
      <c r="F344">
        <v>529.45000000000005</v>
      </c>
      <c r="G344">
        <v>60.676944777801403</v>
      </c>
      <c r="H344">
        <v>-0.594050660319413</v>
      </c>
      <c r="I344">
        <v>32.514346907457202</v>
      </c>
      <c r="J344">
        <v>9.5238151827010498</v>
      </c>
      <c r="K344">
        <v>503.37166393742399</v>
      </c>
      <c r="L344">
        <v>435.42969252639301</v>
      </c>
      <c r="M344">
        <v>64.297285109536304</v>
      </c>
      <c r="N344">
        <v>0.91255246562747905</v>
      </c>
      <c r="O344">
        <v>8.4804986306544503</v>
      </c>
      <c r="P344">
        <v>100.967925602581</v>
      </c>
      <c r="Q344">
        <v>1.3649078415949999E-3</v>
      </c>
    </row>
    <row r="345" spans="1:17" x14ac:dyDescent="0.3">
      <c r="A345" t="s">
        <v>799</v>
      </c>
      <c r="B345" t="s">
        <v>800</v>
      </c>
      <c r="C345" t="s">
        <v>3175</v>
      </c>
      <c r="D345" t="s">
        <v>187</v>
      </c>
      <c r="E345">
        <v>21145.658893979999</v>
      </c>
      <c r="F345">
        <v>557.4</v>
      </c>
      <c r="G345">
        <v>-14.2934294497857</v>
      </c>
      <c r="H345">
        <v>-10.1021800122997</v>
      </c>
      <c r="I345">
        <v>2.4014450192767098</v>
      </c>
      <c r="J345">
        <v>-7.2437083683479599</v>
      </c>
      <c r="K345">
        <v>566.88857974886196</v>
      </c>
      <c r="L345">
        <v>528.85519494695905</v>
      </c>
      <c r="M345">
        <v>42.266819304997902</v>
      </c>
      <c r="N345">
        <v>0.87567533967551503</v>
      </c>
      <c r="O345">
        <v>11.661284535342601</v>
      </c>
      <c r="P345">
        <v>37.020648967551601</v>
      </c>
      <c r="Q345">
        <v>8.1231577898083995E-2</v>
      </c>
    </row>
    <row r="346" spans="1:17" x14ac:dyDescent="0.3">
      <c r="A346" t="s">
        <v>801</v>
      </c>
      <c r="B346" t="s">
        <v>802</v>
      </c>
      <c r="C346" t="s">
        <v>3183</v>
      </c>
      <c r="D346" t="s">
        <v>472</v>
      </c>
      <c r="E346">
        <v>21133.05967875</v>
      </c>
      <c r="F346">
        <v>582.95000000000005</v>
      </c>
      <c r="G346">
        <v>-12.6436128976856</v>
      </c>
      <c r="H346">
        <v>-9.8438568822634291</v>
      </c>
      <c r="I346">
        <v>-30.663283174909001</v>
      </c>
      <c r="J346">
        <v>1.6034209671434201</v>
      </c>
      <c r="K346">
        <v>621.80946351957004</v>
      </c>
      <c r="L346">
        <v>637.56236956918997</v>
      </c>
      <c r="M346">
        <v>48.574415971589097</v>
      </c>
      <c r="N346">
        <v>0.82483834856820304</v>
      </c>
      <c r="O346">
        <v>31.9581439231494</v>
      </c>
      <c r="P346">
        <v>33.093607305935997</v>
      </c>
      <c r="Q346">
        <v>-0.121257452165958</v>
      </c>
    </row>
    <row r="347" spans="1:17" x14ac:dyDescent="0.3">
      <c r="A347" t="s">
        <v>803</v>
      </c>
      <c r="B347" t="s">
        <v>804</v>
      </c>
      <c r="C347" t="s">
        <v>3169</v>
      </c>
      <c r="D347" t="s">
        <v>228</v>
      </c>
      <c r="E347">
        <v>20728.528272200001</v>
      </c>
      <c r="F347">
        <v>719</v>
      </c>
      <c r="G347">
        <v>32.7053311530305</v>
      </c>
      <c r="H347">
        <v>-0.37241795922304399</v>
      </c>
      <c r="I347">
        <v>39.637011440788498</v>
      </c>
      <c r="J347">
        <v>-3.70799263298384</v>
      </c>
      <c r="K347">
        <v>716.557433769721</v>
      </c>
      <c r="L347">
        <v>603.23965596231005</v>
      </c>
      <c r="M347">
        <v>33.603503619939602</v>
      </c>
      <c r="N347">
        <v>1.0927492489278301</v>
      </c>
      <c r="O347">
        <v>7.7885952712100002</v>
      </c>
      <c r="P347">
        <v>69.9763593380614</v>
      </c>
      <c r="Q347">
        <v>-3.4668308479481998E-2</v>
      </c>
    </row>
    <row r="348" spans="1:17" x14ac:dyDescent="0.3">
      <c r="A348" t="s">
        <v>805</v>
      </c>
      <c r="B348" t="s">
        <v>806</v>
      </c>
      <c r="C348" t="s">
        <v>3168</v>
      </c>
      <c r="D348" t="s">
        <v>287</v>
      </c>
      <c r="E348">
        <v>20691.055138625001</v>
      </c>
      <c r="F348">
        <v>1880.75</v>
      </c>
      <c r="G348">
        <v>-20.841114440314399</v>
      </c>
      <c r="H348">
        <v>-7.4229403468571196</v>
      </c>
      <c r="I348">
        <v>-21.878409570594901</v>
      </c>
      <c r="J348">
        <v>-7.5667719194462002</v>
      </c>
      <c r="K348">
        <v>1947.8716745874899</v>
      </c>
      <c r="L348">
        <v>1869.83474639314</v>
      </c>
      <c r="M348">
        <v>21.898152394854399</v>
      </c>
      <c r="N348">
        <v>0.59730580951825396</v>
      </c>
      <c r="O348">
        <v>30.743054632460399</v>
      </c>
      <c r="P348">
        <v>21.960313857726401</v>
      </c>
      <c r="Q348">
        <v>4.6727257871566001E-2</v>
      </c>
    </row>
    <row r="349" spans="1:17" x14ac:dyDescent="0.3">
      <c r="A349" t="s">
        <v>807</v>
      </c>
      <c r="B349" t="s">
        <v>808</v>
      </c>
      <c r="C349" t="s">
        <v>3173</v>
      </c>
      <c r="D349" t="s">
        <v>276</v>
      </c>
      <c r="E349">
        <v>20669.435104920001</v>
      </c>
      <c r="F349">
        <v>415.1</v>
      </c>
      <c r="G349">
        <v>-8.9105217865090101</v>
      </c>
      <c r="H349">
        <v>0.79747630344321996</v>
      </c>
      <c r="I349">
        <v>-13.8765416361516</v>
      </c>
      <c r="J349">
        <v>-2.41464297947054</v>
      </c>
      <c r="K349">
        <v>398.18528434464002</v>
      </c>
      <c r="L349">
        <v>380.59508452341498</v>
      </c>
      <c r="M349">
        <v>49.6810681556356</v>
      </c>
      <c r="N349">
        <v>0.59068305129220999</v>
      </c>
      <c r="O349">
        <v>34.425439653095601</v>
      </c>
      <c r="P349">
        <v>33.429765348762402</v>
      </c>
      <c r="Q349">
        <v>9.8305577873403993E-2</v>
      </c>
    </row>
    <row r="350" spans="1:17" x14ac:dyDescent="0.3">
      <c r="A350" t="s">
        <v>809</v>
      </c>
      <c r="B350" t="s">
        <v>810</v>
      </c>
      <c r="C350" t="s">
        <v>3170</v>
      </c>
      <c r="D350" t="s">
        <v>722</v>
      </c>
      <c r="E350">
        <v>20497.322397615</v>
      </c>
      <c r="F350">
        <v>1196.8499999999999</v>
      </c>
      <c r="G350">
        <v>2.6095830996961098</v>
      </c>
      <c r="H350">
        <v>-10.769294631493</v>
      </c>
      <c r="I350">
        <v>48.685365157774299</v>
      </c>
      <c r="J350">
        <v>-1.4799267678941299</v>
      </c>
      <c r="K350">
        <v>1263.54438670488</v>
      </c>
      <c r="L350">
        <v>1105.0446918366399</v>
      </c>
      <c r="M350">
        <v>31.582523829520699</v>
      </c>
      <c r="N350">
        <v>0.60763668122140202</v>
      </c>
      <c r="O350">
        <v>24.911225299745102</v>
      </c>
      <c r="P350">
        <v>83.777351247600706</v>
      </c>
      <c r="Q350">
        <v>8.5340441752285001E-2</v>
      </c>
    </row>
    <row r="351" spans="1:17" x14ac:dyDescent="0.3">
      <c r="A351" t="s">
        <v>811</v>
      </c>
      <c r="B351" t="s">
        <v>812</v>
      </c>
      <c r="C351" t="s">
        <v>3171</v>
      </c>
      <c r="D351" t="s">
        <v>37</v>
      </c>
      <c r="E351">
        <v>20490.242335200001</v>
      </c>
      <c r="F351">
        <v>558</v>
      </c>
      <c r="G351">
        <v>19.931898570097001</v>
      </c>
      <c r="H351">
        <v>-1.67645009101524</v>
      </c>
      <c r="I351">
        <v>10.0855588547309</v>
      </c>
      <c r="J351">
        <v>0.40228150221384601</v>
      </c>
      <c r="K351">
        <v>534.42655443948001</v>
      </c>
      <c r="L351">
        <v>470.40978617860401</v>
      </c>
      <c r="M351">
        <v>64.157410835229697</v>
      </c>
      <c r="N351">
        <v>0.38493963058071601</v>
      </c>
      <c r="O351">
        <v>6.7831541218638103</v>
      </c>
      <c r="P351">
        <v>67.567567567567494</v>
      </c>
      <c r="Q351">
        <v>0.138647759482079</v>
      </c>
    </row>
    <row r="352" spans="1:17" x14ac:dyDescent="0.3">
      <c r="A352" t="s">
        <v>813</v>
      </c>
      <c r="B352" t="s">
        <v>814</v>
      </c>
      <c r="C352" t="s">
        <v>3177</v>
      </c>
      <c r="D352" t="s">
        <v>80</v>
      </c>
      <c r="E352">
        <v>20486.549346</v>
      </c>
      <c r="F352">
        <v>867</v>
      </c>
      <c r="G352">
        <v>-36.873434006899402</v>
      </c>
      <c r="H352">
        <v>2.6499916886351</v>
      </c>
      <c r="I352">
        <v>-13.1159443478141</v>
      </c>
      <c r="J352">
        <v>3.2801156371137701</v>
      </c>
      <c r="K352">
        <v>832.51716275212596</v>
      </c>
      <c r="L352">
        <v>842.30933201494895</v>
      </c>
      <c r="M352">
        <v>72.930406895752597</v>
      </c>
      <c r="N352">
        <v>0.64724014308080002</v>
      </c>
      <c r="O352">
        <v>22.0530565167243</v>
      </c>
      <c r="P352">
        <v>23.857142857142801</v>
      </c>
      <c r="Q352">
        <v>-7.7268030675845006E-2</v>
      </c>
    </row>
    <row r="353" spans="1:17" hidden="1" x14ac:dyDescent="0.3">
      <c r="A353" t="s">
        <v>815</v>
      </c>
      <c r="B353" t="s">
        <v>816</v>
      </c>
      <c r="C353" t="s">
        <v>3184</v>
      </c>
      <c r="D353" t="s">
        <v>590</v>
      </c>
      <c r="E353">
        <v>20192.653403389999</v>
      </c>
      <c r="F353">
        <v>811.15</v>
      </c>
      <c r="G353">
        <v>-43.046706904669001</v>
      </c>
      <c r="H353">
        <v>-2.4952082393470101</v>
      </c>
      <c r="I353">
        <v>-17.002192432801699</v>
      </c>
      <c r="J353">
        <v>-3.3861298261199502</v>
      </c>
      <c r="K353">
        <v>821.16643790959301</v>
      </c>
      <c r="L353">
        <v>840.33621883766</v>
      </c>
      <c r="M353">
        <v>41.862631695992697</v>
      </c>
      <c r="N353">
        <v>0.614178220550608</v>
      </c>
      <c r="O353">
        <v>18.227208284534299</v>
      </c>
      <c r="P353">
        <v>6.9765908341575997</v>
      </c>
      <c r="Q353">
        <v>-0.18580414365537601</v>
      </c>
    </row>
    <row r="354" spans="1:17" x14ac:dyDescent="0.3">
      <c r="A354" t="s">
        <v>817</v>
      </c>
      <c r="B354" t="s">
        <v>818</v>
      </c>
      <c r="C354" t="s">
        <v>3178</v>
      </c>
      <c r="D354" t="s">
        <v>37</v>
      </c>
      <c r="E354">
        <v>20180.05670624</v>
      </c>
      <c r="F354">
        <v>913.6</v>
      </c>
      <c r="G354">
        <v>-16.033936511804601</v>
      </c>
      <c r="H354">
        <v>-2.27262335115784</v>
      </c>
      <c r="I354">
        <v>0.70381294184274801</v>
      </c>
      <c r="J354">
        <v>0.65917694256100601</v>
      </c>
      <c r="K354">
        <v>901.85496954807695</v>
      </c>
      <c r="L354">
        <v>866.34011931774705</v>
      </c>
      <c r="M354">
        <v>65.007978712735806</v>
      </c>
      <c r="N354">
        <v>0.68478835027367302</v>
      </c>
      <c r="O354">
        <v>12.193520140105001</v>
      </c>
      <c r="P354">
        <v>28.458942632170899</v>
      </c>
    </row>
    <row r="355" spans="1:17" hidden="1" x14ac:dyDescent="0.3">
      <c r="A355" t="s">
        <v>819</v>
      </c>
      <c r="B355" t="s">
        <v>820</v>
      </c>
      <c r="C355" t="s">
        <v>3184</v>
      </c>
      <c r="D355" t="s">
        <v>132</v>
      </c>
      <c r="E355">
        <v>20173.740000000002</v>
      </c>
      <c r="F355">
        <v>145.38999999999999</v>
      </c>
      <c r="G355">
        <v>-16.950867982903802</v>
      </c>
      <c r="H355">
        <v>2.3426366852917502</v>
      </c>
      <c r="I355">
        <v>-3.0471757803061599</v>
      </c>
      <c r="J355">
        <v>3.4061673433841602</v>
      </c>
      <c r="K355">
        <v>141.08243836808299</v>
      </c>
      <c r="L355">
        <v>134.656522987268</v>
      </c>
      <c r="M355">
        <v>53.328059728626101</v>
      </c>
      <c r="N355">
        <v>0.25765370292815198</v>
      </c>
      <c r="O355">
        <v>6.5066373203108903</v>
      </c>
      <c r="P355">
        <v>20.906444906444801</v>
      </c>
    </row>
    <row r="356" spans="1:17" hidden="1" x14ac:dyDescent="0.3">
      <c r="A356" t="s">
        <v>821</v>
      </c>
      <c r="B356" t="s">
        <v>822</v>
      </c>
      <c r="C356" t="s">
        <v>3169</v>
      </c>
      <c r="D356" t="s">
        <v>51</v>
      </c>
      <c r="E356">
        <v>20165.484602724999</v>
      </c>
      <c r="F356">
        <v>469.25</v>
      </c>
      <c r="G356">
        <v>11.0031773539316</v>
      </c>
      <c r="H356">
        <v>23.780035692651701</v>
      </c>
      <c r="I356">
        <v>26.8300892163928</v>
      </c>
      <c r="J356">
        <v>0.99845450030011795</v>
      </c>
      <c r="K356">
        <v>436.391952834135</v>
      </c>
      <c r="M356">
        <v>49.082442123607301</v>
      </c>
      <c r="N356">
        <v>1.2169249484417399</v>
      </c>
      <c r="O356">
        <v>10.133191262653099</v>
      </c>
      <c r="P356">
        <v>60.7020547945205</v>
      </c>
    </row>
    <row r="357" spans="1:17" hidden="1" x14ac:dyDescent="0.3">
      <c r="A357" t="s">
        <v>823</v>
      </c>
      <c r="B357" t="s">
        <v>824</v>
      </c>
      <c r="C357" t="s">
        <v>3184</v>
      </c>
      <c r="D357" t="s">
        <v>132</v>
      </c>
      <c r="E357">
        <v>20155.501969815999</v>
      </c>
      <c r="F357">
        <v>355.63</v>
      </c>
      <c r="G357">
        <v>-16.556191018990798</v>
      </c>
      <c r="H357">
        <v>1.6600743974180401</v>
      </c>
      <c r="I357">
        <v>-12.367508424314501</v>
      </c>
      <c r="J357">
        <v>1.38058291619592</v>
      </c>
      <c r="K357">
        <v>345.102112972577</v>
      </c>
      <c r="L357">
        <v>338.52287364393101</v>
      </c>
      <c r="M357">
        <v>42.778347382377802</v>
      </c>
      <c r="N357">
        <v>0.94764109196611701</v>
      </c>
      <c r="O357">
        <v>2.6347608469476702</v>
      </c>
      <c r="P357">
        <v>16.791461412151001</v>
      </c>
      <c r="Q357">
        <v>-0.10379904096142301</v>
      </c>
    </row>
    <row r="358" spans="1:17" x14ac:dyDescent="0.3">
      <c r="A358" t="s">
        <v>825</v>
      </c>
      <c r="B358" t="s">
        <v>826</v>
      </c>
      <c r="C358" t="s">
        <v>3181</v>
      </c>
      <c r="D358" t="s">
        <v>124</v>
      </c>
      <c r="E358">
        <v>20097.18901514</v>
      </c>
      <c r="F358">
        <v>766.3</v>
      </c>
      <c r="G358">
        <v>59.247328708326599</v>
      </c>
      <c r="H358">
        <v>1.8927608692592299</v>
      </c>
      <c r="I358">
        <v>23.281093667454801</v>
      </c>
      <c r="J358">
        <v>10.810809081999301</v>
      </c>
      <c r="K358">
        <v>680.43815758311302</v>
      </c>
      <c r="L358">
        <v>585.57245515091597</v>
      </c>
      <c r="M358">
        <v>81.855948457172303</v>
      </c>
      <c r="N358">
        <v>0.89701589016736905</v>
      </c>
      <c r="O358">
        <v>0.39149158293096897</v>
      </c>
      <c r="P358">
        <v>103.72191944702899</v>
      </c>
      <c r="Q358">
        <v>0.15865157262077501</v>
      </c>
    </row>
    <row r="359" spans="1:17" x14ac:dyDescent="0.3">
      <c r="A359" t="s">
        <v>827</v>
      </c>
      <c r="B359" t="s">
        <v>828</v>
      </c>
      <c r="C359" t="s">
        <v>3171</v>
      </c>
      <c r="D359" t="s">
        <v>225</v>
      </c>
      <c r="E359">
        <v>20007.4411845</v>
      </c>
      <c r="F359">
        <v>2867.55</v>
      </c>
      <c r="G359">
        <v>100.383691753313</v>
      </c>
      <c r="H359">
        <v>10.610148205207899</v>
      </c>
      <c r="I359">
        <v>62.631736004734002</v>
      </c>
      <c r="J359">
        <v>7.5691418922435503</v>
      </c>
      <c r="K359">
        <v>2488.11899368177</v>
      </c>
      <c r="L359">
        <v>1948.83995239059</v>
      </c>
      <c r="M359">
        <v>72.333967850557002</v>
      </c>
      <c r="N359">
        <v>0.63736398353535795</v>
      </c>
      <c r="O359">
        <v>1.3059929207860299</v>
      </c>
      <c r="P359">
        <v>145.79351133587599</v>
      </c>
      <c r="Q359">
        <v>9.3238532379302005E-2</v>
      </c>
    </row>
    <row r="360" spans="1:17" x14ac:dyDescent="0.3">
      <c r="A360" t="s">
        <v>829</v>
      </c>
      <c r="B360" t="s">
        <v>830</v>
      </c>
      <c r="C360" t="s">
        <v>3173</v>
      </c>
      <c r="D360" t="s">
        <v>54</v>
      </c>
      <c r="E360">
        <v>19925.125</v>
      </c>
      <c r="F360">
        <v>7970.05</v>
      </c>
      <c r="G360">
        <v>44.444050139338799</v>
      </c>
      <c r="H360">
        <v>5.4679868560532796</v>
      </c>
      <c r="I360">
        <v>37.648238244774397</v>
      </c>
      <c r="J360">
        <v>4.0495540915457298</v>
      </c>
      <c r="K360">
        <v>6860.4924294206703</v>
      </c>
      <c r="L360">
        <v>6041.7058480244305</v>
      </c>
      <c r="M360">
        <v>70.445846022099303</v>
      </c>
      <c r="N360">
        <v>3.7741533023080698</v>
      </c>
      <c r="O360">
        <v>2.1009905834969702</v>
      </c>
      <c r="P360">
        <v>79.062008537407294</v>
      </c>
      <c r="Q360">
        <v>9.4952164466426001E-2</v>
      </c>
    </row>
    <row r="361" spans="1:17" hidden="1" x14ac:dyDescent="0.3">
      <c r="A361" t="s">
        <v>831</v>
      </c>
      <c r="B361" t="s">
        <v>832</v>
      </c>
      <c r="C361" t="s">
        <v>3184</v>
      </c>
      <c r="D361" t="s">
        <v>46</v>
      </c>
      <c r="E361">
        <v>19849.589203290001</v>
      </c>
      <c r="F361">
        <v>1904.1</v>
      </c>
      <c r="G361">
        <v>547.77977517874604</v>
      </c>
      <c r="H361">
        <v>26.1539862492609</v>
      </c>
      <c r="I361">
        <v>13.4260196284211</v>
      </c>
      <c r="J361">
        <v>5.6964213175520797</v>
      </c>
      <c r="K361">
        <v>1684.90781769009</v>
      </c>
      <c r="L361">
        <v>1487.7338878273999</v>
      </c>
      <c r="M361">
        <v>66.954400470064897</v>
      </c>
      <c r="N361">
        <v>1.63397759542004</v>
      </c>
      <c r="O361">
        <v>59.537314216690298</v>
      </c>
      <c r="P361">
        <v>693.375</v>
      </c>
      <c r="Q361">
        <v>0.29878239273423701</v>
      </c>
    </row>
    <row r="362" spans="1:17" x14ac:dyDescent="0.3">
      <c r="A362" t="s">
        <v>833</v>
      </c>
      <c r="B362" t="s">
        <v>834</v>
      </c>
      <c r="C362" t="s">
        <v>3178</v>
      </c>
      <c r="D362" t="s">
        <v>835</v>
      </c>
      <c r="E362">
        <v>19752.28967595</v>
      </c>
      <c r="F362">
        <v>889.05</v>
      </c>
      <c r="G362">
        <v>7.1904744978008601</v>
      </c>
      <c r="H362">
        <v>9.4691470367247401</v>
      </c>
      <c r="I362">
        <v>21.2252787457838</v>
      </c>
      <c r="J362">
        <v>-2.3340697099351799</v>
      </c>
      <c r="K362">
        <v>797.15739701598397</v>
      </c>
      <c r="L362">
        <v>721.07500861387803</v>
      </c>
      <c r="M362">
        <v>61.839728401360297</v>
      </c>
      <c r="N362">
        <v>2.5622025111301499</v>
      </c>
      <c r="O362">
        <v>5.1684382205725301</v>
      </c>
      <c r="P362">
        <v>49.671717171717098</v>
      </c>
      <c r="Q362">
        <v>5.7424967527900002E-2</v>
      </c>
    </row>
    <row r="363" spans="1:17" x14ac:dyDescent="0.3">
      <c r="A363" t="s">
        <v>836</v>
      </c>
      <c r="B363" t="s">
        <v>837</v>
      </c>
      <c r="C363" t="s">
        <v>3181</v>
      </c>
      <c r="D363" t="s">
        <v>322</v>
      </c>
      <c r="E363">
        <v>19729.863720000001</v>
      </c>
      <c r="F363">
        <v>1722.35</v>
      </c>
      <c r="G363">
        <v>76.080865249237206</v>
      </c>
      <c r="H363">
        <v>-6.6589325734977196</v>
      </c>
      <c r="I363">
        <v>97.716263969707597</v>
      </c>
      <c r="J363">
        <v>-7.95859466347689</v>
      </c>
      <c r="K363">
        <v>1852.41875765788</v>
      </c>
      <c r="L363">
        <v>1478.16070054544</v>
      </c>
      <c r="M363">
        <v>43.075379919944901</v>
      </c>
      <c r="N363">
        <v>0.61042889524555399</v>
      </c>
      <c r="O363">
        <v>64.531018666356999</v>
      </c>
      <c r="P363">
        <v>165.67175690266799</v>
      </c>
      <c r="Q363">
        <v>0.18145092493155501</v>
      </c>
    </row>
    <row r="364" spans="1:17" x14ac:dyDescent="0.3">
      <c r="A364" t="s">
        <v>838</v>
      </c>
      <c r="B364" t="s">
        <v>839</v>
      </c>
      <c r="C364" t="s">
        <v>3181</v>
      </c>
      <c r="D364" t="s">
        <v>261</v>
      </c>
      <c r="E364">
        <v>19679.47479</v>
      </c>
      <c r="F364">
        <v>18421.3</v>
      </c>
      <c r="G364">
        <v>-4.9881212056478397</v>
      </c>
      <c r="H364">
        <v>18.1662515541346</v>
      </c>
      <c r="I364">
        <v>2.6579996896001701</v>
      </c>
      <c r="J364">
        <v>15.331115412396199</v>
      </c>
      <c r="K364">
        <v>16011.4473791861</v>
      </c>
      <c r="L364">
        <v>15327.1207334477</v>
      </c>
      <c r="M364">
        <v>82.232575125768605</v>
      </c>
      <c r="N364">
        <v>1.3847494984494599</v>
      </c>
      <c r="O364">
        <v>4.2269003816234498</v>
      </c>
      <c r="P364">
        <v>44.795359329680899</v>
      </c>
      <c r="Q364">
        <v>8.9963658971470004E-2</v>
      </c>
    </row>
    <row r="365" spans="1:17" x14ac:dyDescent="0.3">
      <c r="A365" t="s">
        <v>840</v>
      </c>
      <c r="B365" t="s">
        <v>841</v>
      </c>
      <c r="C365" t="s">
        <v>3169</v>
      </c>
      <c r="D365" t="s">
        <v>564</v>
      </c>
      <c r="E365">
        <v>19633.929802760002</v>
      </c>
      <c r="F365">
        <v>462.8</v>
      </c>
      <c r="G365">
        <v>-53.8195942341261</v>
      </c>
      <c r="H365">
        <v>2.5368784892926</v>
      </c>
      <c r="I365">
        <v>22.314431982462899</v>
      </c>
      <c r="J365">
        <v>-9.9042642403860093</v>
      </c>
      <c r="K365">
        <v>474.230770122671</v>
      </c>
      <c r="L365">
        <v>477.10578709478398</v>
      </c>
      <c r="M365">
        <v>34.741501942364003</v>
      </c>
      <c r="N365">
        <v>2.70337968762193</v>
      </c>
      <c r="O365">
        <v>48.016977267798197</v>
      </c>
      <c r="P365">
        <v>52.096752990666502</v>
      </c>
      <c r="Q365">
        <v>5.0400042011561001E-2</v>
      </c>
    </row>
    <row r="366" spans="1:17" x14ac:dyDescent="0.3">
      <c r="A366" t="s">
        <v>842</v>
      </c>
      <c r="B366" t="s">
        <v>843</v>
      </c>
      <c r="C366" t="s">
        <v>3181</v>
      </c>
      <c r="D366" t="s">
        <v>548</v>
      </c>
      <c r="E366">
        <v>19596.665240995</v>
      </c>
      <c r="F366">
        <v>1733.35</v>
      </c>
      <c r="G366">
        <v>-10.3652921583086</v>
      </c>
      <c r="H366">
        <v>4.2135832007034404</v>
      </c>
      <c r="I366">
        <v>-4.4849685616803301</v>
      </c>
      <c r="J366">
        <v>-0.60721375015996604</v>
      </c>
      <c r="K366">
        <v>1671.5882763049501</v>
      </c>
      <c r="L366">
        <v>1610.73512382628</v>
      </c>
      <c r="M366">
        <v>71.509715082063096</v>
      </c>
      <c r="N366">
        <v>1.28570853064858</v>
      </c>
      <c r="O366">
        <v>9.7268295497158803</v>
      </c>
      <c r="P366">
        <v>32.519113149847001</v>
      </c>
    </row>
    <row r="367" spans="1:17" hidden="1" x14ac:dyDescent="0.3">
      <c r="A367" t="s">
        <v>844</v>
      </c>
      <c r="B367" t="s">
        <v>845</v>
      </c>
      <c r="C367" t="s">
        <v>3184</v>
      </c>
      <c r="D367" t="s">
        <v>57</v>
      </c>
      <c r="E367">
        <v>19546.580720556001</v>
      </c>
      <c r="F367">
        <v>48.66</v>
      </c>
      <c r="G367">
        <v>109.34803783568699</v>
      </c>
      <c r="H367">
        <v>48.159867482644103</v>
      </c>
      <c r="I367">
        <v>52.769431341072703</v>
      </c>
      <c r="J367">
        <v>21.9883377532495</v>
      </c>
      <c r="K367">
        <v>33.637809072131802</v>
      </c>
      <c r="L367">
        <v>28.194712045253201</v>
      </c>
      <c r="M367">
        <v>95.921515463903106</v>
      </c>
      <c r="N367">
        <v>1.4841943364611401</v>
      </c>
      <c r="O367">
        <v>0</v>
      </c>
      <c r="P367">
        <v>212.92604501607701</v>
      </c>
      <c r="Q367">
        <v>9.8269929487518004E-2</v>
      </c>
    </row>
    <row r="368" spans="1:17" hidden="1" x14ac:dyDescent="0.3">
      <c r="A368" t="s">
        <v>846</v>
      </c>
      <c r="B368" t="s">
        <v>847</v>
      </c>
      <c r="C368" t="s">
        <v>3184</v>
      </c>
      <c r="D368" t="s">
        <v>613</v>
      </c>
      <c r="E368">
        <v>19522.830099999999</v>
      </c>
      <c r="F368">
        <v>230</v>
      </c>
      <c r="G368">
        <v>842.31987548152904</v>
      </c>
      <c r="H368">
        <v>137.092866734214</v>
      </c>
      <c r="I368">
        <v>858.14678734399001</v>
      </c>
      <c r="J368">
        <v>10.464710201559299</v>
      </c>
      <c r="M368">
        <v>69.279762148976999</v>
      </c>
      <c r="O368">
        <v>16.3043478260869</v>
      </c>
      <c r="P368">
        <v>922.22222222222194</v>
      </c>
    </row>
    <row r="369" spans="1:17" x14ac:dyDescent="0.3">
      <c r="A369" t="s">
        <v>848</v>
      </c>
      <c r="B369" t="s">
        <v>849</v>
      </c>
      <c r="C369" t="s">
        <v>3181</v>
      </c>
      <c r="D369" t="s">
        <v>164</v>
      </c>
      <c r="E369">
        <v>19512.084776175001</v>
      </c>
      <c r="F369">
        <v>816.05</v>
      </c>
      <c r="G369">
        <v>93.996993852046202</v>
      </c>
      <c r="H369">
        <v>1.10534585587504</v>
      </c>
      <c r="I369">
        <v>-10.727005948056201</v>
      </c>
      <c r="J369">
        <v>5.1948724678774996</v>
      </c>
      <c r="K369">
        <v>808.41490255578697</v>
      </c>
      <c r="L369">
        <v>699.00398518795203</v>
      </c>
      <c r="M369">
        <v>52.3792069282011</v>
      </c>
      <c r="N369">
        <v>2.4360371260293499</v>
      </c>
      <c r="O369">
        <v>20.0906807180932</v>
      </c>
      <c r="P369">
        <v>172.016666666666</v>
      </c>
      <c r="Q369">
        <v>0.18791907641118399</v>
      </c>
    </row>
    <row r="370" spans="1:17" hidden="1" x14ac:dyDescent="0.3">
      <c r="A370" t="s">
        <v>850</v>
      </c>
      <c r="B370" t="s">
        <v>851</v>
      </c>
      <c r="C370" t="s">
        <v>3179</v>
      </c>
      <c r="D370" t="s">
        <v>852</v>
      </c>
      <c r="E370">
        <v>19483.906621409998</v>
      </c>
      <c r="F370">
        <v>1794.3</v>
      </c>
      <c r="G370">
        <v>-3.8410528148272598</v>
      </c>
      <c r="H370">
        <v>7.6122328896630904</v>
      </c>
      <c r="I370">
        <v>11.9858590476339</v>
      </c>
      <c r="J370">
        <v>4.5590242575967199</v>
      </c>
      <c r="K370">
        <v>1734.5859081789599</v>
      </c>
      <c r="M370">
        <v>54.703701856089999</v>
      </c>
      <c r="N370">
        <v>0.65332187055177704</v>
      </c>
      <c r="O370">
        <v>11.519812740344401</v>
      </c>
      <c r="P370">
        <v>45.682620874436701</v>
      </c>
    </row>
    <row r="371" spans="1:17" x14ac:dyDescent="0.3">
      <c r="A371" t="s">
        <v>853</v>
      </c>
      <c r="B371" t="s">
        <v>854</v>
      </c>
      <c r="C371" t="s">
        <v>3180</v>
      </c>
      <c r="D371" t="s">
        <v>428</v>
      </c>
      <c r="E371">
        <v>19468.058008979999</v>
      </c>
      <c r="F371">
        <v>8204.7000000000007</v>
      </c>
      <c r="G371">
        <v>-10.945699001509899</v>
      </c>
      <c r="H371">
        <v>-3.1526770614186499</v>
      </c>
      <c r="I371">
        <v>18.006444222432599</v>
      </c>
      <c r="J371">
        <v>-1.7198044337521901</v>
      </c>
      <c r="K371">
        <v>8123.4239051763197</v>
      </c>
      <c r="L371">
        <v>7458.4113835612397</v>
      </c>
      <c r="M371">
        <v>48.518492694285001</v>
      </c>
      <c r="N371">
        <v>3.7084288231354501</v>
      </c>
      <c r="O371">
        <v>15.6495667117627</v>
      </c>
      <c r="P371">
        <v>49.540699157948403</v>
      </c>
      <c r="Q371">
        <v>-6.6436061085990003E-3</v>
      </c>
    </row>
    <row r="372" spans="1:17" x14ac:dyDescent="0.3">
      <c r="A372" t="s">
        <v>855</v>
      </c>
      <c r="B372" t="s">
        <v>856</v>
      </c>
      <c r="C372" t="s">
        <v>3178</v>
      </c>
      <c r="D372" t="s">
        <v>215</v>
      </c>
      <c r="E372">
        <v>19457.408332675001</v>
      </c>
      <c r="F372">
        <v>447.25</v>
      </c>
      <c r="G372">
        <v>16.1517241675039</v>
      </c>
      <c r="H372">
        <v>-6.4847618634594202</v>
      </c>
      <c r="I372">
        <v>18.2828715622442</v>
      </c>
      <c r="J372">
        <v>-0.40496518527721098</v>
      </c>
      <c r="K372">
        <v>456.06901051639699</v>
      </c>
      <c r="L372">
        <v>394.20618379859098</v>
      </c>
      <c r="M372">
        <v>38.357630126695199</v>
      </c>
      <c r="N372">
        <v>0.44401569172338401</v>
      </c>
      <c r="O372">
        <v>29.111235326998301</v>
      </c>
      <c r="P372">
        <v>59.163701067615598</v>
      </c>
      <c r="Q372">
        <v>4.6334356025835001E-2</v>
      </c>
    </row>
    <row r="373" spans="1:17" x14ac:dyDescent="0.3">
      <c r="A373" t="s">
        <v>857</v>
      </c>
      <c r="B373" t="s">
        <v>858</v>
      </c>
      <c r="C373" t="s">
        <v>3179</v>
      </c>
      <c r="D373" t="s">
        <v>292</v>
      </c>
      <c r="E373">
        <v>19202.368415004999</v>
      </c>
      <c r="F373">
        <v>879.85</v>
      </c>
      <c r="G373">
        <v>23.772556693086401</v>
      </c>
      <c r="H373">
        <v>8.40668065285643</v>
      </c>
      <c r="I373">
        <v>-17.9949966191245</v>
      </c>
      <c r="J373">
        <v>0.203065806853057</v>
      </c>
      <c r="K373">
        <v>851.81401247918905</v>
      </c>
      <c r="L373">
        <v>778.91657602985401</v>
      </c>
      <c r="M373">
        <v>48.392348052688902</v>
      </c>
      <c r="N373">
        <v>1.0605976453530499</v>
      </c>
      <c r="O373">
        <v>8.8821958288344494</v>
      </c>
      <c r="P373">
        <v>64.427209867314502</v>
      </c>
      <c r="Q373">
        <v>0.164179337065472</v>
      </c>
    </row>
    <row r="374" spans="1:17" x14ac:dyDescent="0.3">
      <c r="A374" t="s">
        <v>859</v>
      </c>
      <c r="B374" t="s">
        <v>860</v>
      </c>
      <c r="C374" t="s">
        <v>3175</v>
      </c>
      <c r="D374" t="s">
        <v>187</v>
      </c>
      <c r="E374">
        <v>19190.734602795001</v>
      </c>
      <c r="F374">
        <v>789.45</v>
      </c>
      <c r="G374">
        <v>-5.71257477409356</v>
      </c>
      <c r="H374">
        <v>15.6316833387193</v>
      </c>
      <c r="I374">
        <v>27.114702072683102</v>
      </c>
      <c r="J374">
        <v>-1.9039690275389101</v>
      </c>
      <c r="K374">
        <v>692.26380911553497</v>
      </c>
      <c r="L374">
        <v>625.05653993727003</v>
      </c>
      <c r="M374">
        <v>65.023772675972694</v>
      </c>
      <c r="N374">
        <v>3.36707312999566</v>
      </c>
      <c r="O374">
        <v>5.6368357717398103</v>
      </c>
      <c r="P374">
        <v>57.402053633735399</v>
      </c>
      <c r="Q374">
        <v>7.5302091364323004E-2</v>
      </c>
    </row>
    <row r="375" spans="1:17" x14ac:dyDescent="0.3">
      <c r="A375" t="s">
        <v>861</v>
      </c>
      <c r="B375" t="s">
        <v>862</v>
      </c>
      <c r="C375" t="s">
        <v>3167</v>
      </c>
      <c r="D375" t="s">
        <v>174</v>
      </c>
      <c r="E375">
        <v>19166.840043119999</v>
      </c>
      <c r="F375">
        <v>1940.4</v>
      </c>
      <c r="G375">
        <v>43.521481378889703</v>
      </c>
      <c r="H375">
        <v>6.2278296067427101</v>
      </c>
      <c r="I375">
        <v>24.496811951418302</v>
      </c>
      <c r="J375">
        <v>2.8525896726980702</v>
      </c>
      <c r="K375">
        <v>1814.92303489591</v>
      </c>
      <c r="L375">
        <v>1538.91270704829</v>
      </c>
      <c r="M375">
        <v>61.922420964239798</v>
      </c>
      <c r="N375">
        <v>1.3330358789222501</v>
      </c>
      <c r="O375">
        <v>2.4531024531024399</v>
      </c>
      <c r="P375">
        <v>98.252873563218301</v>
      </c>
      <c r="Q375">
        <v>6.2928371458244994E-2</v>
      </c>
    </row>
    <row r="376" spans="1:17" x14ac:dyDescent="0.3">
      <c r="A376" t="s">
        <v>863</v>
      </c>
      <c r="B376" t="s">
        <v>864</v>
      </c>
      <c r="C376" t="s">
        <v>3176</v>
      </c>
      <c r="D376" t="s">
        <v>124</v>
      </c>
      <c r="E376">
        <v>19153.631024279999</v>
      </c>
      <c r="F376">
        <v>1049.8</v>
      </c>
      <c r="G376">
        <v>99.116747220076505</v>
      </c>
      <c r="H376">
        <v>19.1644293346659</v>
      </c>
      <c r="I376">
        <v>-4.7664945937157803</v>
      </c>
      <c r="J376">
        <v>-0.248372152910974</v>
      </c>
      <c r="K376">
        <v>1015.62265509299</v>
      </c>
      <c r="L376">
        <v>882.08697953580997</v>
      </c>
      <c r="M376">
        <v>39.095649599609899</v>
      </c>
      <c r="N376">
        <v>1.86550506997104</v>
      </c>
      <c r="O376">
        <v>25.1666984187464</v>
      </c>
      <c r="P376">
        <v>142.728323699421</v>
      </c>
      <c r="Q376">
        <v>0.24028102391568101</v>
      </c>
    </row>
    <row r="377" spans="1:17" x14ac:dyDescent="0.3">
      <c r="A377" t="s">
        <v>865</v>
      </c>
      <c r="B377" t="s">
        <v>866</v>
      </c>
      <c r="C377" t="s">
        <v>3169</v>
      </c>
      <c r="D377" t="s">
        <v>51</v>
      </c>
      <c r="E377">
        <v>19097.260975919999</v>
      </c>
      <c r="F377">
        <v>1197.5999999999999</v>
      </c>
      <c r="G377">
        <v>-41.517897910311802</v>
      </c>
      <c r="H377">
        <v>-2.0118794967759999</v>
      </c>
      <c r="I377">
        <v>-30.589718656851598</v>
      </c>
      <c r="J377">
        <v>-5.1766346870636504</v>
      </c>
      <c r="K377">
        <v>1251.20194269644</v>
      </c>
      <c r="L377">
        <v>1348.97355091653</v>
      </c>
      <c r="M377">
        <v>33.166065704464103</v>
      </c>
      <c r="N377">
        <v>0.63022674590440297</v>
      </c>
      <c r="O377">
        <v>49.966599866399399</v>
      </c>
      <c r="P377">
        <v>3.8681699913269698</v>
      </c>
      <c r="Q377">
        <v>5.1305042827537999E-2</v>
      </c>
    </row>
    <row r="378" spans="1:17" x14ac:dyDescent="0.3">
      <c r="A378" t="s">
        <v>867</v>
      </c>
      <c r="B378" t="s">
        <v>868</v>
      </c>
      <c r="C378" t="s">
        <v>3172</v>
      </c>
      <c r="D378" t="s">
        <v>46</v>
      </c>
      <c r="E378">
        <v>18945.270792899999</v>
      </c>
      <c r="F378">
        <v>301.75</v>
      </c>
      <c r="G378">
        <v>56.457982685357798</v>
      </c>
      <c r="H378">
        <v>-7.8668127140191499</v>
      </c>
      <c r="I378">
        <v>8.5471380939942598</v>
      </c>
      <c r="J378">
        <v>-3.8700908505092202</v>
      </c>
      <c r="K378">
        <v>315.35083916858002</v>
      </c>
      <c r="L378">
        <v>271.26624645656199</v>
      </c>
      <c r="M378">
        <v>32.153483368325297</v>
      </c>
      <c r="N378">
        <v>0.50440923262043502</v>
      </c>
      <c r="O378">
        <v>20.795360397680099</v>
      </c>
      <c r="P378">
        <v>120.981325521786</v>
      </c>
      <c r="Q378">
        <v>0.148334900612549</v>
      </c>
    </row>
    <row r="379" spans="1:17" x14ac:dyDescent="0.3">
      <c r="A379" t="s">
        <v>869</v>
      </c>
      <c r="B379" t="s">
        <v>870</v>
      </c>
      <c r="C379" t="s">
        <v>3168</v>
      </c>
      <c r="D379" t="s">
        <v>287</v>
      </c>
      <c r="E379">
        <v>18761.7627782649</v>
      </c>
      <c r="F379">
        <v>1341.35</v>
      </c>
      <c r="G379">
        <v>172.954135034567</v>
      </c>
      <c r="H379">
        <v>28.789884086408399</v>
      </c>
      <c r="I379">
        <v>53.235806960339602</v>
      </c>
      <c r="J379">
        <v>7.51012054789524</v>
      </c>
      <c r="K379">
        <v>1135.3922314377101</v>
      </c>
      <c r="L379">
        <v>915.52034811421595</v>
      </c>
      <c r="M379">
        <v>63.256492127459403</v>
      </c>
      <c r="N379">
        <v>2.3291283789399002</v>
      </c>
      <c r="O379">
        <v>15.406120699295499</v>
      </c>
      <c r="P379">
        <v>208.32088265716499</v>
      </c>
      <c r="Q379">
        <v>0.16802046362110501</v>
      </c>
    </row>
    <row r="380" spans="1:17" x14ac:dyDescent="0.3">
      <c r="A380" t="s">
        <v>871</v>
      </c>
      <c r="B380" t="s">
        <v>872</v>
      </c>
      <c r="C380" t="s">
        <v>3172</v>
      </c>
      <c r="D380" t="s">
        <v>46</v>
      </c>
      <c r="E380">
        <v>18613.165320829899</v>
      </c>
      <c r="F380">
        <v>1600.45</v>
      </c>
      <c r="G380">
        <v>183.649041488004</v>
      </c>
      <c r="H380">
        <v>-1.74500971105451</v>
      </c>
      <c r="I380">
        <v>84.314534739925406</v>
      </c>
      <c r="J380">
        <v>7.0761499668507701</v>
      </c>
      <c r="K380">
        <v>1578.3556693312501</v>
      </c>
      <c r="L380">
        <v>1220.0654860616</v>
      </c>
      <c r="M380">
        <v>52.483124698799102</v>
      </c>
      <c r="N380">
        <v>1.50436715533356</v>
      </c>
      <c r="O380">
        <v>12.262176262925999</v>
      </c>
      <c r="P380">
        <v>233.427083333333</v>
      </c>
      <c r="Q380">
        <v>0.18848911313701899</v>
      </c>
    </row>
    <row r="381" spans="1:17" x14ac:dyDescent="0.3">
      <c r="A381" t="s">
        <v>873</v>
      </c>
      <c r="B381" t="s">
        <v>874</v>
      </c>
      <c r="C381" t="s">
        <v>3178</v>
      </c>
      <c r="D381" t="s">
        <v>590</v>
      </c>
      <c r="E381">
        <v>18504.109933799999</v>
      </c>
      <c r="F381">
        <v>1439.7</v>
      </c>
      <c r="G381">
        <v>-42.483944589400501</v>
      </c>
      <c r="H381">
        <v>-2.58435421246819</v>
      </c>
      <c r="I381">
        <v>-10.4552789688902</v>
      </c>
      <c r="J381">
        <v>1.7799148739777999</v>
      </c>
      <c r="K381">
        <v>1450.9158881902499</v>
      </c>
      <c r="L381">
        <v>1474.01069450296</v>
      </c>
      <c r="M381">
        <v>54.627092523079398</v>
      </c>
      <c r="N381">
        <v>0.61082064113224999</v>
      </c>
      <c r="O381">
        <v>19.764534277974501</v>
      </c>
      <c r="P381">
        <v>13.451536643025999</v>
      </c>
      <c r="Q381">
        <v>-0.13589745528005301</v>
      </c>
    </row>
    <row r="382" spans="1:17" x14ac:dyDescent="0.3">
      <c r="A382" t="s">
        <v>875</v>
      </c>
      <c r="B382" t="s">
        <v>876</v>
      </c>
      <c r="C382" t="s">
        <v>613</v>
      </c>
      <c r="D382" t="s">
        <v>613</v>
      </c>
      <c r="E382">
        <v>18447.930930779999</v>
      </c>
      <c r="F382">
        <v>36.659999999999997</v>
      </c>
      <c r="G382">
        <v>-33.015075560983398</v>
      </c>
      <c r="H382">
        <v>-6.4169743427595902</v>
      </c>
      <c r="I382">
        <v>-21.964424337777501</v>
      </c>
      <c r="J382">
        <v>-1.0242625421637299</v>
      </c>
      <c r="K382">
        <v>37.008750153786998</v>
      </c>
      <c r="L382">
        <v>37.966935990599801</v>
      </c>
      <c r="M382">
        <v>59.008641685672998</v>
      </c>
      <c r="N382">
        <v>0.56921032162722696</v>
      </c>
      <c r="O382">
        <v>44.298963447899602</v>
      </c>
      <c r="P382">
        <v>13.148148148148101</v>
      </c>
      <c r="Q382">
        <v>-4.8639752113090002E-3</v>
      </c>
    </row>
    <row r="383" spans="1:17" x14ac:dyDescent="0.3">
      <c r="A383" t="s">
        <v>877</v>
      </c>
      <c r="B383" t="s">
        <v>878</v>
      </c>
      <c r="C383" t="s">
        <v>3175</v>
      </c>
      <c r="D383" t="s">
        <v>773</v>
      </c>
      <c r="E383">
        <v>18224.010453979899</v>
      </c>
      <c r="F383">
        <v>1008.95</v>
      </c>
      <c r="G383">
        <v>25.971313156310199</v>
      </c>
      <c r="H383">
        <v>2.9756113701462801</v>
      </c>
      <c r="I383">
        <v>25.665681313214701</v>
      </c>
      <c r="J383">
        <v>0.97261003819737302</v>
      </c>
      <c r="K383">
        <v>951.89472837926701</v>
      </c>
      <c r="L383">
        <v>810.57199899047896</v>
      </c>
      <c r="M383">
        <v>55.687400995638598</v>
      </c>
      <c r="N383">
        <v>0.59860281556006301</v>
      </c>
      <c r="O383">
        <v>2.9486099410277902</v>
      </c>
      <c r="P383">
        <v>72.913453299057394</v>
      </c>
      <c r="Q383">
        <v>0.16579831690612801</v>
      </c>
    </row>
    <row r="384" spans="1:17" x14ac:dyDescent="0.3">
      <c r="A384" t="s">
        <v>879</v>
      </c>
      <c r="B384" t="s">
        <v>880</v>
      </c>
      <c r="C384" t="s">
        <v>3173</v>
      </c>
      <c r="D384" t="s">
        <v>54</v>
      </c>
      <c r="E384">
        <v>18223.00281396</v>
      </c>
      <c r="F384">
        <v>1150.8</v>
      </c>
      <c r="G384">
        <v>132.51377118490601</v>
      </c>
      <c r="H384">
        <v>24.175752111186899</v>
      </c>
      <c r="I384">
        <v>84.674183496024497</v>
      </c>
      <c r="J384">
        <v>-3.0277044286082702</v>
      </c>
      <c r="K384">
        <v>989.97150240337396</v>
      </c>
      <c r="L384">
        <v>748.29744249974794</v>
      </c>
      <c r="M384">
        <v>50.961176458158697</v>
      </c>
      <c r="N384">
        <v>0.82664895208393996</v>
      </c>
      <c r="O384">
        <v>8.3724365658672308</v>
      </c>
      <c r="P384">
        <v>261.03529411764703</v>
      </c>
      <c r="Q384">
        <v>5.7820470558414001E-2</v>
      </c>
    </row>
    <row r="385" spans="1:17" x14ac:dyDescent="0.3">
      <c r="A385" t="s">
        <v>881</v>
      </c>
      <c r="B385" t="s">
        <v>882</v>
      </c>
      <c r="C385" t="s">
        <v>3169</v>
      </c>
      <c r="D385" t="s">
        <v>883</v>
      </c>
      <c r="E385">
        <v>18165.137837900002</v>
      </c>
      <c r="F385">
        <v>204.28</v>
      </c>
      <c r="G385">
        <v>22.162802018872199</v>
      </c>
      <c r="H385">
        <v>-2.32676329493881</v>
      </c>
      <c r="I385">
        <v>29.998009745727099</v>
      </c>
      <c r="J385">
        <v>-10.6049024058321</v>
      </c>
      <c r="K385">
        <v>202.28772265165301</v>
      </c>
      <c r="L385">
        <v>173.251091586727</v>
      </c>
      <c r="M385">
        <v>38.377310257320502</v>
      </c>
      <c r="N385">
        <v>1.98125964376012</v>
      </c>
      <c r="O385">
        <v>19.639710201683901</v>
      </c>
      <c r="P385">
        <v>68.339513803049002</v>
      </c>
      <c r="Q385">
        <v>-3.7945544284556001E-2</v>
      </c>
    </row>
    <row r="386" spans="1:17" x14ac:dyDescent="0.3">
      <c r="A386" t="s">
        <v>884</v>
      </c>
      <c r="B386" t="s">
        <v>885</v>
      </c>
      <c r="C386" t="s">
        <v>3173</v>
      </c>
      <c r="D386" t="s">
        <v>54</v>
      </c>
      <c r="E386">
        <v>18138.81889984</v>
      </c>
      <c r="F386">
        <v>1332.7</v>
      </c>
      <c r="G386">
        <v>15.3015448296564</v>
      </c>
      <c r="H386">
        <v>-7.4018049368790697</v>
      </c>
      <c r="I386">
        <v>41.174741918162702</v>
      </c>
      <c r="J386">
        <v>-5.0640105724767501</v>
      </c>
      <c r="K386">
        <v>1271.9204984119899</v>
      </c>
      <c r="L386">
        <v>1048.44104865187</v>
      </c>
      <c r="M386">
        <v>48.078457141578198</v>
      </c>
      <c r="N386">
        <v>1.5109080253788401</v>
      </c>
      <c r="O386">
        <v>14.207998799429699</v>
      </c>
      <c r="P386">
        <v>65.758706467661597</v>
      </c>
      <c r="Q386">
        <v>3.5519349669833E-2</v>
      </c>
    </row>
    <row r="387" spans="1:17" x14ac:dyDescent="0.3">
      <c r="A387" t="s">
        <v>886</v>
      </c>
      <c r="B387" t="s">
        <v>887</v>
      </c>
      <c r="C387" t="s">
        <v>3169</v>
      </c>
      <c r="D387" t="s">
        <v>395</v>
      </c>
      <c r="E387">
        <v>18126.223675443998</v>
      </c>
      <c r="F387">
        <v>113.29</v>
      </c>
      <c r="G387">
        <v>-42.854169651899703</v>
      </c>
      <c r="H387">
        <v>-1.6216499684135499</v>
      </c>
      <c r="I387">
        <v>-15.5247657807192</v>
      </c>
      <c r="J387">
        <v>2.22150825247508</v>
      </c>
      <c r="K387">
        <v>111.764985324539</v>
      </c>
      <c r="L387">
        <v>113.73416318216699</v>
      </c>
      <c r="M387">
        <v>65.450422134663796</v>
      </c>
      <c r="N387">
        <v>1.3647078590994</v>
      </c>
      <c r="O387">
        <v>14.48495012799</v>
      </c>
      <c r="P387">
        <v>8.4114832535885107</v>
      </c>
      <c r="Q387">
        <v>0.10835514905341501</v>
      </c>
    </row>
    <row r="388" spans="1:17" x14ac:dyDescent="0.3">
      <c r="A388" t="s">
        <v>888</v>
      </c>
      <c r="B388" t="s">
        <v>889</v>
      </c>
      <c r="C388" t="s">
        <v>3185</v>
      </c>
      <c r="D388" t="s">
        <v>613</v>
      </c>
      <c r="E388">
        <v>18095.866028779899</v>
      </c>
      <c r="F388">
        <v>577.29999999999995</v>
      </c>
      <c r="G388">
        <v>69.929123997519497</v>
      </c>
      <c r="H388">
        <v>-16.517688735319901</v>
      </c>
      <c r="I388">
        <v>-29.9959074716709</v>
      </c>
      <c r="J388">
        <v>-3.0854794234221101</v>
      </c>
      <c r="K388">
        <v>635.060655275459</v>
      </c>
      <c r="L388">
        <v>594.08239878611903</v>
      </c>
      <c r="M388">
        <v>37.453417927696499</v>
      </c>
      <c r="N388">
        <v>0.96343070665519404</v>
      </c>
      <c r="O388">
        <v>35.501472371383997</v>
      </c>
      <c r="P388">
        <v>104.53498671390599</v>
      </c>
      <c r="Q388">
        <v>0.13389540430256899</v>
      </c>
    </row>
    <row r="389" spans="1:17" x14ac:dyDescent="0.3">
      <c r="A389" t="s">
        <v>890</v>
      </c>
      <c r="B389" t="s">
        <v>891</v>
      </c>
      <c r="C389" t="s">
        <v>3169</v>
      </c>
      <c r="D389" t="s">
        <v>573</v>
      </c>
      <c r="E389">
        <v>17861.164314000001</v>
      </c>
      <c r="F389">
        <v>357.6</v>
      </c>
      <c r="G389">
        <v>-11.229502271264799</v>
      </c>
      <c r="H389">
        <v>11.0985840425116</v>
      </c>
      <c r="I389">
        <v>-7.6169541552081599</v>
      </c>
      <c r="J389">
        <v>1.4359333509882399</v>
      </c>
      <c r="K389">
        <v>332.589994382979</v>
      </c>
      <c r="L389">
        <v>322.06119717763198</v>
      </c>
      <c r="M389">
        <v>57.970032873460099</v>
      </c>
      <c r="N389">
        <v>1.6543168426821699</v>
      </c>
      <c r="O389">
        <v>9.61968680089484</v>
      </c>
      <c r="P389">
        <v>28.586839266450902</v>
      </c>
      <c r="Q389">
        <v>-1.3250489753664999E-2</v>
      </c>
    </row>
    <row r="390" spans="1:17" x14ac:dyDescent="0.3">
      <c r="A390" t="s">
        <v>892</v>
      </c>
      <c r="B390" t="s">
        <v>893</v>
      </c>
      <c r="C390" t="s">
        <v>3181</v>
      </c>
      <c r="D390" t="s">
        <v>261</v>
      </c>
      <c r="E390">
        <v>17838.008673060001</v>
      </c>
      <c r="F390">
        <v>1229.3</v>
      </c>
      <c r="G390">
        <v>90.805100162314503</v>
      </c>
      <c r="H390">
        <v>-6.8132036608674102</v>
      </c>
      <c r="I390">
        <v>22.853801791597299</v>
      </c>
      <c r="J390">
        <v>0.70951640582299902</v>
      </c>
      <c r="K390">
        <v>1265.81740043837</v>
      </c>
      <c r="L390">
        <v>1064.5410680443599</v>
      </c>
      <c r="M390">
        <v>39.202451000514102</v>
      </c>
      <c r="N390">
        <v>0.95981941171919405</v>
      </c>
      <c r="O390">
        <v>17.953306759944599</v>
      </c>
      <c r="P390">
        <v>148.04277643260599</v>
      </c>
      <c r="Q390">
        <v>0.18728849785961499</v>
      </c>
    </row>
    <row r="391" spans="1:17" x14ac:dyDescent="0.3">
      <c r="A391" t="s">
        <v>894</v>
      </c>
      <c r="B391" t="s">
        <v>895</v>
      </c>
      <c r="C391" t="s">
        <v>3179</v>
      </c>
      <c r="D391" t="s">
        <v>127</v>
      </c>
      <c r="E391">
        <v>17687.42528616</v>
      </c>
      <c r="F391">
        <v>2951.8</v>
      </c>
      <c r="G391">
        <v>-29.023467151138501</v>
      </c>
      <c r="H391">
        <v>-5.9680709197647897</v>
      </c>
      <c r="I391">
        <v>-6.7339874532925599</v>
      </c>
      <c r="J391">
        <v>-3.32250804763878</v>
      </c>
      <c r="K391">
        <v>2931.00470680836</v>
      </c>
      <c r="L391">
        <v>2777.8128814422998</v>
      </c>
      <c r="M391">
        <v>43.669886310452704</v>
      </c>
      <c r="N391">
        <v>0.60605768775601898</v>
      </c>
      <c r="O391">
        <v>8.3542245409580609</v>
      </c>
      <c r="P391">
        <v>32.367713004484301</v>
      </c>
      <c r="Q391">
        <v>-9.8472641541148001E-2</v>
      </c>
    </row>
    <row r="392" spans="1:17" x14ac:dyDescent="0.3">
      <c r="A392" t="s">
        <v>896</v>
      </c>
      <c r="B392" t="s">
        <v>897</v>
      </c>
      <c r="C392" t="s">
        <v>3168</v>
      </c>
      <c r="D392" t="s">
        <v>21</v>
      </c>
      <c r="E392">
        <v>17518.7352979799</v>
      </c>
      <c r="F392">
        <v>631.04999999999995</v>
      </c>
      <c r="G392">
        <v>-10.215278218216801</v>
      </c>
      <c r="H392">
        <v>-6.9303443029276002</v>
      </c>
      <c r="I392">
        <v>-27.487256489157399</v>
      </c>
      <c r="J392">
        <v>-2.1698571388903098</v>
      </c>
      <c r="K392">
        <v>647.314856254289</v>
      </c>
      <c r="L392">
        <v>639.35116964614303</v>
      </c>
      <c r="M392">
        <v>29.2019378661692</v>
      </c>
      <c r="N392">
        <v>0.459309050636802</v>
      </c>
      <c r="O392">
        <v>37.8654623246969</v>
      </c>
      <c r="P392">
        <v>34.380323679727397</v>
      </c>
      <c r="Q392">
        <v>5.9127246480818997E-2</v>
      </c>
    </row>
    <row r="393" spans="1:17" x14ac:dyDescent="0.3">
      <c r="A393" t="s">
        <v>898</v>
      </c>
      <c r="B393" t="s">
        <v>899</v>
      </c>
      <c r="C393" t="s">
        <v>3169</v>
      </c>
      <c r="D393" t="s">
        <v>507</v>
      </c>
      <c r="E393">
        <v>17504.10305976</v>
      </c>
      <c r="F393">
        <v>1021.2</v>
      </c>
      <c r="G393">
        <v>78.930337295419704</v>
      </c>
      <c r="H393">
        <v>-1.8793977279394101</v>
      </c>
      <c r="I393">
        <v>48.536209510424598</v>
      </c>
      <c r="J393">
        <v>-2.7793672900034498</v>
      </c>
      <c r="K393">
        <v>969.70415059262598</v>
      </c>
      <c r="L393">
        <v>759.505961856417</v>
      </c>
      <c r="M393">
        <v>43.373509087709898</v>
      </c>
      <c r="N393">
        <v>0.76852688255387702</v>
      </c>
      <c r="O393">
        <v>16.431649040344599</v>
      </c>
      <c r="P393">
        <v>139.97180119844899</v>
      </c>
    </row>
    <row r="394" spans="1:17" x14ac:dyDescent="0.3">
      <c r="A394" t="s">
        <v>900</v>
      </c>
      <c r="B394" t="s">
        <v>901</v>
      </c>
      <c r="C394" t="s">
        <v>3169</v>
      </c>
      <c r="D394" t="s">
        <v>143</v>
      </c>
      <c r="E394">
        <v>17275.83684711</v>
      </c>
      <c r="F394">
        <v>66.099999999999994</v>
      </c>
      <c r="G394">
        <v>144.56046632577701</v>
      </c>
      <c r="H394">
        <v>-15.944968609533699</v>
      </c>
      <c r="I394">
        <v>43.289959688158099</v>
      </c>
      <c r="J394">
        <v>-5.0994838074767301</v>
      </c>
      <c r="K394">
        <v>70.247955841604195</v>
      </c>
      <c r="L394">
        <v>56.054232383058199</v>
      </c>
      <c r="M394">
        <v>33.877001012714203</v>
      </c>
      <c r="N394">
        <v>0.40699964862334598</v>
      </c>
      <c r="O394">
        <v>38.275340393343399</v>
      </c>
      <c r="P394">
        <v>224.01960784313701</v>
      </c>
      <c r="Q394">
        <v>0.14072404155639401</v>
      </c>
    </row>
    <row r="395" spans="1:17" x14ac:dyDescent="0.3">
      <c r="A395" t="s">
        <v>902</v>
      </c>
      <c r="B395" t="s">
        <v>903</v>
      </c>
      <c r="C395" t="s">
        <v>3169</v>
      </c>
      <c r="D395" t="s">
        <v>24</v>
      </c>
      <c r="E395">
        <v>17268.013401407999</v>
      </c>
      <c r="F395">
        <v>214.56</v>
      </c>
      <c r="G395">
        <v>28.3305445322666</v>
      </c>
      <c r="H395">
        <v>-5.0317045216636496</v>
      </c>
      <c r="I395">
        <v>-0.527843084290605</v>
      </c>
      <c r="J395">
        <v>2.72995048331211</v>
      </c>
      <c r="K395">
        <v>216.0036835718</v>
      </c>
      <c r="L395">
        <v>193.67590329651901</v>
      </c>
      <c r="M395">
        <v>40.981623779779099</v>
      </c>
      <c r="N395">
        <v>0.88931476121071595</v>
      </c>
      <c r="O395">
        <v>8.47781506338554</v>
      </c>
      <c r="P395">
        <v>67.625</v>
      </c>
      <c r="Q395">
        <v>0.18951996973625801</v>
      </c>
    </row>
    <row r="396" spans="1:17" x14ac:dyDescent="0.3">
      <c r="A396" t="s">
        <v>904</v>
      </c>
      <c r="B396" t="s">
        <v>905</v>
      </c>
      <c r="C396" t="s">
        <v>3181</v>
      </c>
      <c r="D396" t="s">
        <v>440</v>
      </c>
      <c r="E396">
        <v>17229.316962825</v>
      </c>
      <c r="F396">
        <v>278.64999999999998</v>
      </c>
      <c r="G396">
        <v>-9.6169752932605892</v>
      </c>
      <c r="H396">
        <v>-12.9000224071698</v>
      </c>
      <c r="I396">
        <v>-3.7191074593099098</v>
      </c>
      <c r="J396">
        <v>-5.1620249648949796</v>
      </c>
      <c r="K396">
        <v>300.73084351480298</v>
      </c>
      <c r="L396">
        <v>276.24321675645001</v>
      </c>
      <c r="M396">
        <v>17.706931481341201</v>
      </c>
      <c r="N396">
        <v>0.727508520015266</v>
      </c>
      <c r="O396">
        <v>27.7229499371971</v>
      </c>
      <c r="P396">
        <v>49.973089343379897</v>
      </c>
      <c r="Q396">
        <v>4.5488662743899998E-3</v>
      </c>
    </row>
    <row r="397" spans="1:17" hidden="1" x14ac:dyDescent="0.3">
      <c r="A397" t="s">
        <v>906</v>
      </c>
      <c r="B397" t="s">
        <v>907</v>
      </c>
      <c r="C397" t="s">
        <v>3184</v>
      </c>
      <c r="D397" t="s">
        <v>472</v>
      </c>
      <c r="E397">
        <v>17184.865189470001</v>
      </c>
      <c r="F397">
        <v>3773.55</v>
      </c>
      <c r="G397">
        <v>19.296783344337399</v>
      </c>
      <c r="H397">
        <v>6.4258461052370404</v>
      </c>
      <c r="I397">
        <v>40.514631736353202</v>
      </c>
      <c r="J397">
        <v>2.3192446098714599</v>
      </c>
      <c r="K397">
        <v>3431.09724127339</v>
      </c>
      <c r="L397">
        <v>2930.4679602453498</v>
      </c>
      <c r="M397">
        <v>63.520875853540197</v>
      </c>
      <c r="N397">
        <v>0.48633424784523599</v>
      </c>
      <c r="O397">
        <v>5.2390984616607703</v>
      </c>
      <c r="P397">
        <v>66.455668284075799</v>
      </c>
      <c r="Q397">
        <v>4.3099639411761002E-2</v>
      </c>
    </row>
    <row r="398" spans="1:17" x14ac:dyDescent="0.3">
      <c r="A398" t="s">
        <v>908</v>
      </c>
      <c r="B398" t="s">
        <v>909</v>
      </c>
      <c r="C398" t="s">
        <v>3180</v>
      </c>
      <c r="D398" t="s">
        <v>445</v>
      </c>
      <c r="E398">
        <v>17139.197678050001</v>
      </c>
      <c r="F398">
        <v>1200.5</v>
      </c>
      <c r="G398">
        <v>9.0521123580869407</v>
      </c>
      <c r="H398">
        <v>-9.8218666019927401</v>
      </c>
      <c r="I398">
        <v>4.7647067100739404</v>
      </c>
      <c r="J398">
        <v>-1.15217286538263</v>
      </c>
      <c r="K398">
        <v>1269.3829083606699</v>
      </c>
      <c r="L398">
        <v>1124.22240587653</v>
      </c>
      <c r="M398">
        <v>28.5842468007211</v>
      </c>
      <c r="N398">
        <v>0.31756667184221399</v>
      </c>
      <c r="O398">
        <v>28.588088296543098</v>
      </c>
      <c r="P398">
        <v>65.017182130584104</v>
      </c>
      <c r="Q398">
        <v>0.14076316051066001</v>
      </c>
    </row>
    <row r="399" spans="1:17" x14ac:dyDescent="0.3">
      <c r="A399" t="s">
        <v>910</v>
      </c>
      <c r="B399" t="s">
        <v>911</v>
      </c>
      <c r="C399" t="s">
        <v>3169</v>
      </c>
      <c r="D399" t="s">
        <v>51</v>
      </c>
      <c r="E399">
        <v>17072.132720540001</v>
      </c>
      <c r="F399">
        <v>206.95</v>
      </c>
      <c r="G399">
        <v>-25.723099684690698</v>
      </c>
      <c r="H399">
        <v>-5.5404469792435398</v>
      </c>
      <c r="I399">
        <v>-13.103032844321699</v>
      </c>
      <c r="J399">
        <v>-0.96404800336566598</v>
      </c>
      <c r="K399">
        <v>211.02319934673901</v>
      </c>
      <c r="L399">
        <v>211.702846909058</v>
      </c>
      <c r="M399">
        <v>41.032036950703997</v>
      </c>
      <c r="N399">
        <v>0.65680652949872897</v>
      </c>
      <c r="O399">
        <v>39.768059917854501</v>
      </c>
      <c r="P399">
        <v>13.0719847015434</v>
      </c>
      <c r="Q399">
        <v>3.7743216585761998E-2</v>
      </c>
    </row>
    <row r="400" spans="1:17" x14ac:dyDescent="0.3">
      <c r="A400" t="s">
        <v>912</v>
      </c>
      <c r="B400" t="s">
        <v>913</v>
      </c>
      <c r="C400" t="s">
        <v>3183</v>
      </c>
      <c r="D400" t="s">
        <v>472</v>
      </c>
      <c r="E400">
        <v>17065.4894652</v>
      </c>
      <c r="F400">
        <v>3441.35</v>
      </c>
      <c r="G400">
        <v>-41.351739960560998</v>
      </c>
      <c r="H400">
        <v>1.3181574855662299</v>
      </c>
      <c r="I400">
        <v>-5.6815700876845296</v>
      </c>
      <c r="J400">
        <v>4.15645855352677</v>
      </c>
      <c r="K400">
        <v>3379.8770949039599</v>
      </c>
      <c r="L400">
        <v>3489.4978817376</v>
      </c>
      <c r="M400">
        <v>75.225102781959393</v>
      </c>
      <c r="N400">
        <v>0.80779746036022904</v>
      </c>
      <c r="O400">
        <v>15.6363055196361</v>
      </c>
      <c r="P400">
        <v>19.659590743928</v>
      </c>
      <c r="Q400">
        <v>-7.1075494654664007E-2</v>
      </c>
    </row>
    <row r="401" spans="1:17" x14ac:dyDescent="0.3">
      <c r="A401" t="s">
        <v>914</v>
      </c>
      <c r="B401" t="s">
        <v>915</v>
      </c>
      <c r="C401" t="s">
        <v>3169</v>
      </c>
      <c r="D401" t="s">
        <v>51</v>
      </c>
      <c r="E401">
        <v>17042.963268414998</v>
      </c>
      <c r="F401">
        <v>201.35</v>
      </c>
      <c r="G401">
        <v>2.9813671232218502</v>
      </c>
      <c r="H401">
        <v>-10.4530345874203</v>
      </c>
      <c r="I401">
        <v>-4.9115827908032204</v>
      </c>
      <c r="J401">
        <v>-0.85908937013403197</v>
      </c>
      <c r="K401">
        <v>206.35559663169499</v>
      </c>
      <c r="L401">
        <v>188.48403927995301</v>
      </c>
      <c r="M401">
        <v>35.502588705960001</v>
      </c>
      <c r="N401">
        <v>0.688774701013531</v>
      </c>
      <c r="O401">
        <v>14.427613608145</v>
      </c>
      <c r="P401">
        <v>60.630235341045001</v>
      </c>
      <c r="Q401">
        <v>-1.8145945405389999E-2</v>
      </c>
    </row>
    <row r="402" spans="1:17" x14ac:dyDescent="0.3">
      <c r="A402" t="s">
        <v>916</v>
      </c>
      <c r="B402" t="s">
        <v>917</v>
      </c>
      <c r="C402" t="s">
        <v>3178</v>
      </c>
      <c r="D402" t="s">
        <v>140</v>
      </c>
      <c r="E402">
        <v>16825.452953299999</v>
      </c>
      <c r="F402">
        <v>643.1</v>
      </c>
      <c r="G402">
        <v>230.38945394180399</v>
      </c>
      <c r="H402">
        <v>31.876414276078499</v>
      </c>
      <c r="I402">
        <v>243.16839279619299</v>
      </c>
      <c r="J402">
        <v>7.6232677832668703</v>
      </c>
      <c r="K402">
        <v>536.53138178863901</v>
      </c>
      <c r="L402">
        <v>353.79051619215898</v>
      </c>
      <c r="M402">
        <v>57.240416787974198</v>
      </c>
      <c r="N402">
        <v>1.07075290101228</v>
      </c>
      <c r="O402">
        <v>7.9147877468511902</v>
      </c>
      <c r="P402">
        <v>338.362700657782</v>
      </c>
      <c r="Q402">
        <v>0.26656122189814901</v>
      </c>
    </row>
    <row r="403" spans="1:17" x14ac:dyDescent="0.3">
      <c r="A403" t="s">
        <v>918</v>
      </c>
      <c r="B403" t="s">
        <v>919</v>
      </c>
      <c r="C403" t="s">
        <v>3183</v>
      </c>
      <c r="D403" t="s">
        <v>472</v>
      </c>
      <c r="E403">
        <v>16752.559485450001</v>
      </c>
      <c r="F403">
        <v>1576.5</v>
      </c>
      <c r="G403">
        <v>-19.451923789504601</v>
      </c>
      <c r="H403">
        <v>0.78217003353409098</v>
      </c>
      <c r="I403">
        <v>1.37714100663563</v>
      </c>
      <c r="J403">
        <v>-0.42103728410507202</v>
      </c>
      <c r="K403">
        <v>1529.9088089264701</v>
      </c>
      <c r="L403">
        <v>1458.8136969723801</v>
      </c>
      <c r="M403">
        <v>61.277052335866799</v>
      </c>
      <c r="N403">
        <v>0.63124580591104196</v>
      </c>
      <c r="O403">
        <v>7.1994925467808502</v>
      </c>
      <c r="P403">
        <v>26.830249396620999</v>
      </c>
      <c r="Q403">
        <v>-0.103635383698441</v>
      </c>
    </row>
    <row r="404" spans="1:17" x14ac:dyDescent="0.3">
      <c r="A404" t="s">
        <v>920</v>
      </c>
      <c r="B404" t="s">
        <v>921</v>
      </c>
      <c r="C404" t="s">
        <v>3175</v>
      </c>
      <c r="D404" t="s">
        <v>519</v>
      </c>
      <c r="E404">
        <v>16741.188763670001</v>
      </c>
      <c r="F404">
        <v>603.95000000000005</v>
      </c>
      <c r="G404">
        <v>83.382973200873096</v>
      </c>
      <c r="H404">
        <v>-7.2872604222625803</v>
      </c>
      <c r="I404">
        <v>16.075659148950301</v>
      </c>
      <c r="J404">
        <v>-0.76892236953448201</v>
      </c>
      <c r="K404">
        <v>608.59923372320304</v>
      </c>
      <c r="L404">
        <v>513.710619952054</v>
      </c>
      <c r="M404">
        <v>40.537632838371501</v>
      </c>
      <c r="N404">
        <v>0.40013819112864801</v>
      </c>
      <c r="O404">
        <v>19.8774733007699</v>
      </c>
      <c r="P404">
        <v>137.40172955974799</v>
      </c>
      <c r="Q404">
        <v>0.23293760695979199</v>
      </c>
    </row>
    <row r="405" spans="1:17" x14ac:dyDescent="0.3">
      <c r="A405" t="s">
        <v>922</v>
      </c>
      <c r="B405" t="s">
        <v>923</v>
      </c>
      <c r="C405" t="s">
        <v>3176</v>
      </c>
      <c r="D405" t="s">
        <v>924</v>
      </c>
      <c r="E405">
        <v>16690.04049377</v>
      </c>
      <c r="F405">
        <v>2453.0500000000002</v>
      </c>
      <c r="G405">
        <v>146.07885721710801</v>
      </c>
      <c r="H405">
        <v>17.070427849280701</v>
      </c>
      <c r="I405">
        <v>129.46791034657099</v>
      </c>
      <c r="J405">
        <v>4.0718917094366098</v>
      </c>
      <c r="K405">
        <v>2139.1719574456802</v>
      </c>
      <c r="L405">
        <v>1474.42759908574</v>
      </c>
      <c r="M405">
        <v>48.842477351162401</v>
      </c>
      <c r="N405">
        <v>0.63120382611288695</v>
      </c>
      <c r="O405">
        <v>10.0670593750636</v>
      </c>
      <c r="P405">
        <v>236.034246575342</v>
      </c>
      <c r="Q405">
        <v>0.255423211346129</v>
      </c>
    </row>
    <row r="406" spans="1:17" x14ac:dyDescent="0.3">
      <c r="A406" t="s">
        <v>925</v>
      </c>
      <c r="B406" t="s">
        <v>926</v>
      </c>
      <c r="C406" t="s">
        <v>3174</v>
      </c>
      <c r="D406" t="s">
        <v>124</v>
      </c>
      <c r="E406">
        <v>16677.867331720001</v>
      </c>
      <c r="F406">
        <v>1149.4000000000001</v>
      </c>
      <c r="G406">
        <v>130.033785209332</v>
      </c>
      <c r="H406">
        <v>20.613640593047901</v>
      </c>
      <c r="I406">
        <v>115.12944366348199</v>
      </c>
      <c r="J406">
        <v>-3.33860224108007</v>
      </c>
      <c r="K406">
        <v>1001.23423642584</v>
      </c>
      <c r="L406">
        <v>711.64970086720803</v>
      </c>
      <c r="M406">
        <v>50.073796284069502</v>
      </c>
      <c r="N406">
        <v>2.14445000754601</v>
      </c>
      <c r="O406">
        <v>17.261179745954401</v>
      </c>
      <c r="P406">
        <v>207.24405239240801</v>
      </c>
      <c r="Q406">
        <v>0.20576258925968899</v>
      </c>
    </row>
    <row r="407" spans="1:17" x14ac:dyDescent="0.3">
      <c r="A407" t="s">
        <v>927</v>
      </c>
      <c r="B407" t="s">
        <v>928</v>
      </c>
      <c r="C407" t="s">
        <v>3168</v>
      </c>
      <c r="D407" t="s">
        <v>21</v>
      </c>
      <c r="E407">
        <v>16628.140200360001</v>
      </c>
      <c r="F407">
        <v>601.9</v>
      </c>
      <c r="G407">
        <v>-10.2879807698395</v>
      </c>
      <c r="H407">
        <v>-13.629930941986499</v>
      </c>
      <c r="I407">
        <v>-36.588846072867803</v>
      </c>
      <c r="J407">
        <v>-4.5890454301716197</v>
      </c>
      <c r="K407">
        <v>640.20039022051401</v>
      </c>
      <c r="L407">
        <v>644.70719753344997</v>
      </c>
      <c r="M407">
        <v>29.874072588542099</v>
      </c>
      <c r="N407">
        <v>0.89661137339557695</v>
      </c>
      <c r="O407">
        <v>43.188237248712397</v>
      </c>
      <c r="P407">
        <v>25.3958333333333</v>
      </c>
      <c r="Q407">
        <v>2.1215716389704001E-2</v>
      </c>
    </row>
    <row r="408" spans="1:17" x14ac:dyDescent="0.3">
      <c r="A408" t="s">
        <v>929</v>
      </c>
      <c r="B408" t="s">
        <v>930</v>
      </c>
      <c r="C408" t="s">
        <v>3172</v>
      </c>
      <c r="D408" t="s">
        <v>507</v>
      </c>
      <c r="E408">
        <v>16597.651335089999</v>
      </c>
      <c r="F408">
        <v>345.35</v>
      </c>
      <c r="G408">
        <v>15.0054108894251</v>
      </c>
      <c r="H408">
        <v>-47.7044815471288</v>
      </c>
      <c r="I408">
        <v>-15.342984972784</v>
      </c>
      <c r="J408">
        <v>-3.85417050387594</v>
      </c>
      <c r="K408">
        <v>345.88662493589197</v>
      </c>
      <c r="L408">
        <v>325.404990138252</v>
      </c>
      <c r="M408">
        <v>44.121169496480697</v>
      </c>
      <c r="N408">
        <v>0.79456133269412299</v>
      </c>
      <c r="O408">
        <v>19.5815839003909</v>
      </c>
      <c r="P408">
        <v>59.7733055748322</v>
      </c>
      <c r="Q408">
        <v>9.7064182434701995E-2</v>
      </c>
    </row>
    <row r="409" spans="1:17" hidden="1" x14ac:dyDescent="0.3">
      <c r="A409" t="s">
        <v>931</v>
      </c>
      <c r="B409" t="s">
        <v>932</v>
      </c>
      <c r="C409" t="s">
        <v>3173</v>
      </c>
      <c r="D409" t="s">
        <v>507</v>
      </c>
      <c r="E409">
        <v>16538.783995229998</v>
      </c>
      <c r="F409">
        <v>692.3</v>
      </c>
      <c r="G409">
        <v>-10.166513123950599</v>
      </c>
      <c r="H409">
        <v>15.4956111006111</v>
      </c>
      <c r="I409">
        <v>5.6603987385105103</v>
      </c>
      <c r="J409">
        <v>1.28304338351461</v>
      </c>
      <c r="K409">
        <v>622.92441478137596</v>
      </c>
      <c r="M409">
        <v>63.415136722998099</v>
      </c>
      <c r="N409">
        <v>0.64808925366120396</v>
      </c>
      <c r="O409">
        <v>4.9400548894987697</v>
      </c>
      <c r="P409">
        <v>47.266539034247998</v>
      </c>
    </row>
    <row r="410" spans="1:17" x14ac:dyDescent="0.3">
      <c r="A410" t="s">
        <v>933</v>
      </c>
      <c r="B410" t="s">
        <v>934</v>
      </c>
      <c r="C410" t="s">
        <v>3181</v>
      </c>
      <c r="D410" t="s">
        <v>935</v>
      </c>
      <c r="E410">
        <v>16528.309364875</v>
      </c>
      <c r="F410">
        <v>1388.75</v>
      </c>
      <c r="G410">
        <v>74.599526944456699</v>
      </c>
      <c r="H410">
        <v>8.7910576938950609</v>
      </c>
      <c r="I410">
        <v>-29.153200363941099</v>
      </c>
      <c r="J410">
        <v>-0.57608487364017702</v>
      </c>
      <c r="K410">
        <v>1348.4627682764401</v>
      </c>
      <c r="L410">
        <v>1242.68729366873</v>
      </c>
      <c r="M410">
        <v>54.894131221465898</v>
      </c>
      <c r="N410">
        <v>1.5426111374439599</v>
      </c>
      <c r="O410">
        <v>22.052205220522001</v>
      </c>
      <c r="P410">
        <v>111.280998022212</v>
      </c>
      <c r="Q410">
        <v>0.18036413216264399</v>
      </c>
    </row>
    <row r="411" spans="1:17" x14ac:dyDescent="0.3">
      <c r="A411" t="s">
        <v>936</v>
      </c>
      <c r="B411" t="s">
        <v>937</v>
      </c>
      <c r="C411" t="s">
        <v>3170</v>
      </c>
      <c r="D411" t="s">
        <v>27</v>
      </c>
      <c r="E411">
        <v>16519.139293150001</v>
      </c>
      <c r="F411">
        <v>84.5</v>
      </c>
      <c r="G411">
        <v>-46.163776283594302</v>
      </c>
      <c r="H411">
        <v>-13.8319625085908</v>
      </c>
      <c r="I411">
        <v>-8.8449533299670993</v>
      </c>
      <c r="J411">
        <v>-2.1388497638646098</v>
      </c>
      <c r="K411">
        <v>89.468969842380204</v>
      </c>
      <c r="L411">
        <v>86.504577998398901</v>
      </c>
      <c r="M411">
        <v>23.575239279507102</v>
      </c>
      <c r="N411">
        <v>0.17398606201075401</v>
      </c>
      <c r="O411">
        <v>31.834319526627201</v>
      </c>
      <c r="P411">
        <v>29.900076863950801</v>
      </c>
      <c r="Q411">
        <v>6.8275100322788995E-2</v>
      </c>
    </row>
    <row r="412" spans="1:17" x14ac:dyDescent="0.3">
      <c r="A412" t="s">
        <v>938</v>
      </c>
      <c r="B412" t="s">
        <v>939</v>
      </c>
      <c r="C412" t="s">
        <v>3181</v>
      </c>
      <c r="D412" t="s">
        <v>773</v>
      </c>
      <c r="E412">
        <v>16455.11434308</v>
      </c>
      <c r="F412">
        <v>1221.8499999999999</v>
      </c>
      <c r="G412">
        <v>27.260939921587202</v>
      </c>
      <c r="H412">
        <v>-16.475595365254001</v>
      </c>
      <c r="I412">
        <v>14.795942366099201</v>
      </c>
      <c r="J412">
        <v>-7.8129393626900301</v>
      </c>
      <c r="K412">
        <v>1386.5996966867599</v>
      </c>
      <c r="L412">
        <v>1224.99421575522</v>
      </c>
      <c r="M412">
        <v>24.847152150367101</v>
      </c>
      <c r="N412">
        <v>0.66739894709045999</v>
      </c>
      <c r="O412">
        <v>55.252281376600997</v>
      </c>
      <c r="P412">
        <v>73.9783568275665</v>
      </c>
      <c r="Q412">
        <v>0.225235695268938</v>
      </c>
    </row>
    <row r="413" spans="1:17" hidden="1" x14ac:dyDescent="0.3">
      <c r="A413" t="s">
        <v>940</v>
      </c>
      <c r="B413" t="s">
        <v>941</v>
      </c>
      <c r="C413" t="s">
        <v>3171</v>
      </c>
      <c r="D413" t="s">
        <v>942</v>
      </c>
      <c r="E413">
        <v>16388.588081800001</v>
      </c>
      <c r="F413">
        <v>2700.5</v>
      </c>
      <c r="G413">
        <v>72.218754841617596</v>
      </c>
      <c r="H413">
        <v>5.2238463814399498</v>
      </c>
      <c r="I413">
        <v>55.513810216649397</v>
      </c>
      <c r="J413">
        <v>-1.0072384828177099</v>
      </c>
      <c r="K413">
        <v>2531.9004203126101</v>
      </c>
      <c r="M413">
        <v>51.023984050084401</v>
      </c>
      <c r="N413">
        <v>0.90782814196183004</v>
      </c>
      <c r="O413">
        <v>10.1647842992038</v>
      </c>
      <c r="P413">
        <v>120.341057441253</v>
      </c>
    </row>
    <row r="414" spans="1:17" x14ac:dyDescent="0.3">
      <c r="A414" t="s">
        <v>943</v>
      </c>
      <c r="B414" t="s">
        <v>944</v>
      </c>
      <c r="C414" t="s">
        <v>3172</v>
      </c>
      <c r="D414" t="s">
        <v>46</v>
      </c>
      <c r="E414">
        <v>16374.940299899999</v>
      </c>
      <c r="F414">
        <v>1693</v>
      </c>
      <c r="G414">
        <v>9.5522870985197397</v>
      </c>
      <c r="H414">
        <v>10.4968397468653</v>
      </c>
      <c r="I414">
        <v>6.7576832409858101</v>
      </c>
      <c r="J414">
        <v>1.6020641810369101</v>
      </c>
      <c r="K414">
        <v>1635.26931208019</v>
      </c>
      <c r="L414">
        <v>1493.2306672172101</v>
      </c>
      <c r="M414">
        <v>59.709856537729003</v>
      </c>
      <c r="N414">
        <v>2.1963724071352999</v>
      </c>
      <c r="O414">
        <v>9.8641464855286394</v>
      </c>
      <c r="P414">
        <v>65.178789209229706</v>
      </c>
      <c r="Q414">
        <v>-4.8448512713797999E-2</v>
      </c>
    </row>
    <row r="415" spans="1:17" x14ac:dyDescent="0.3">
      <c r="A415" t="s">
        <v>945</v>
      </c>
      <c r="B415" t="s">
        <v>946</v>
      </c>
      <c r="C415" t="s">
        <v>3186</v>
      </c>
      <c r="D415" t="s">
        <v>947</v>
      </c>
      <c r="E415">
        <v>16326.345065039999</v>
      </c>
      <c r="F415">
        <v>1663.65</v>
      </c>
      <c r="G415">
        <v>-34.411209186426298</v>
      </c>
      <c r="H415">
        <v>8.8350076468967806</v>
      </c>
      <c r="I415">
        <v>4.4888495426190298</v>
      </c>
      <c r="J415">
        <v>1.98218733243127</v>
      </c>
      <c r="K415">
        <v>1568.0749337919999</v>
      </c>
      <c r="L415">
        <v>1499.39006839642</v>
      </c>
      <c r="M415">
        <v>49.609361115016398</v>
      </c>
      <c r="N415">
        <v>0.90942537133771095</v>
      </c>
      <c r="O415">
        <v>10.0231418868151</v>
      </c>
      <c r="P415">
        <v>38.153961136023902</v>
      </c>
      <c r="Q415">
        <v>-4.0617463809204002E-2</v>
      </c>
    </row>
    <row r="416" spans="1:17" x14ac:dyDescent="0.3">
      <c r="A416" t="s">
        <v>948</v>
      </c>
      <c r="B416" t="s">
        <v>949</v>
      </c>
      <c r="C416" t="s">
        <v>3183</v>
      </c>
      <c r="D416" t="s">
        <v>472</v>
      </c>
      <c r="E416">
        <v>16297.543111139999</v>
      </c>
      <c r="F416">
        <v>866.7</v>
      </c>
      <c r="G416">
        <v>42.8324141209077</v>
      </c>
      <c r="H416">
        <v>-1.8766955171642801</v>
      </c>
      <c r="I416">
        <v>17.1521048092544</v>
      </c>
      <c r="J416">
        <v>-2.17539740027039</v>
      </c>
      <c r="K416">
        <v>854.12881562708901</v>
      </c>
      <c r="L416">
        <v>733.59974732044498</v>
      </c>
      <c r="M416">
        <v>45.7738291780243</v>
      </c>
      <c r="N416">
        <v>0.77321252569985699</v>
      </c>
      <c r="O416">
        <v>6.9112726433598599</v>
      </c>
      <c r="P416">
        <v>81.128526645768005</v>
      </c>
      <c r="Q416">
        <v>0.11618598811479899</v>
      </c>
    </row>
    <row r="417" spans="1:17" x14ac:dyDescent="0.3">
      <c r="A417" t="s">
        <v>950</v>
      </c>
      <c r="B417" t="s">
        <v>951</v>
      </c>
      <c r="C417" t="s">
        <v>3169</v>
      </c>
      <c r="D417" t="s">
        <v>228</v>
      </c>
      <c r="E417">
        <v>16294.252283595</v>
      </c>
      <c r="F417">
        <v>3925.35</v>
      </c>
      <c r="G417">
        <v>94.689961098633205</v>
      </c>
      <c r="H417">
        <v>1.74994004695827</v>
      </c>
      <c r="I417">
        <v>-7.1841633611443996</v>
      </c>
      <c r="J417">
        <v>-0.35018617387646001</v>
      </c>
      <c r="K417">
        <v>3840.8783212049998</v>
      </c>
      <c r="L417">
        <v>3454.4847526920598</v>
      </c>
      <c r="M417">
        <v>56.1431615671708</v>
      </c>
      <c r="N417">
        <v>0.86883436312912099</v>
      </c>
      <c r="O417">
        <v>9.54309806768822</v>
      </c>
      <c r="P417">
        <v>137.611985472154</v>
      </c>
      <c r="Q417">
        <v>0.25795484356387299</v>
      </c>
    </row>
    <row r="418" spans="1:17" x14ac:dyDescent="0.3">
      <c r="A418" t="s">
        <v>952</v>
      </c>
      <c r="B418" t="s">
        <v>953</v>
      </c>
      <c r="C418" t="s">
        <v>3178</v>
      </c>
      <c r="D418" t="s">
        <v>332</v>
      </c>
      <c r="E418">
        <v>16236.72676046</v>
      </c>
      <c r="F418">
        <v>4809.1000000000004</v>
      </c>
      <c r="G418">
        <v>32.469776448453601</v>
      </c>
      <c r="H418">
        <v>-1.0033296596558601</v>
      </c>
      <c r="I418">
        <v>14.7536704501744</v>
      </c>
      <c r="J418">
        <v>5.75293412438897</v>
      </c>
      <c r="K418">
        <v>4443.3399079890296</v>
      </c>
      <c r="L418">
        <v>3937.9842699116298</v>
      </c>
      <c r="M418">
        <v>60.056648242779602</v>
      </c>
      <c r="N418">
        <v>3.0626500564060901</v>
      </c>
      <c r="O418">
        <v>11.479278867147601</v>
      </c>
      <c r="P418">
        <v>76.736921409014897</v>
      </c>
      <c r="Q418">
        <v>1.3702821366616999E-2</v>
      </c>
    </row>
    <row r="419" spans="1:17" x14ac:dyDescent="0.3">
      <c r="A419" t="s">
        <v>954</v>
      </c>
      <c r="B419" t="s">
        <v>955</v>
      </c>
      <c r="C419" t="s">
        <v>3173</v>
      </c>
      <c r="D419" t="s">
        <v>54</v>
      </c>
      <c r="E419">
        <v>16233.93998847</v>
      </c>
      <c r="F419">
        <v>7048.85</v>
      </c>
      <c r="G419">
        <v>24.1578545480677</v>
      </c>
      <c r="H419">
        <v>-2.4394801704980602</v>
      </c>
      <c r="I419">
        <v>23.377179558858099</v>
      </c>
      <c r="J419">
        <v>-5.8621256903147696</v>
      </c>
      <c r="K419">
        <v>6875.4957786066998</v>
      </c>
      <c r="L419">
        <v>5998.4742001555196</v>
      </c>
      <c r="M419">
        <v>48.639271332605901</v>
      </c>
      <c r="N419">
        <v>1.22971393218567</v>
      </c>
      <c r="O419">
        <v>7.8190059371386598</v>
      </c>
      <c r="P419">
        <v>57.401345554003697</v>
      </c>
      <c r="Q419">
        <v>2.0245927554405001E-2</v>
      </c>
    </row>
    <row r="420" spans="1:17" x14ac:dyDescent="0.3">
      <c r="A420" t="s">
        <v>956</v>
      </c>
      <c r="B420" t="s">
        <v>957</v>
      </c>
      <c r="C420" t="s">
        <v>3183</v>
      </c>
      <c r="D420" t="s">
        <v>472</v>
      </c>
      <c r="E420">
        <v>16079.0112136799</v>
      </c>
      <c r="F420">
        <v>5244.3</v>
      </c>
      <c r="G420">
        <v>-23.636893000880999</v>
      </c>
      <c r="H420">
        <v>-4.4107290949703399</v>
      </c>
      <c r="I420">
        <v>8.9693428673335003</v>
      </c>
      <c r="J420">
        <v>-8.7996521075215703E-2</v>
      </c>
      <c r="K420">
        <v>5267.7265809317296</v>
      </c>
      <c r="L420">
        <v>4902.8079860591297</v>
      </c>
      <c r="M420">
        <v>40.990878755133501</v>
      </c>
      <c r="N420">
        <v>0.79968118636549901</v>
      </c>
      <c r="O420">
        <v>13.6252693400453</v>
      </c>
      <c r="P420">
        <v>30.422780402884801</v>
      </c>
      <c r="Q420">
        <v>2.8792321653070999E-2</v>
      </c>
    </row>
    <row r="421" spans="1:17" x14ac:dyDescent="0.3">
      <c r="A421" t="s">
        <v>958</v>
      </c>
      <c r="B421" t="s">
        <v>959</v>
      </c>
      <c r="C421" t="s">
        <v>3185</v>
      </c>
      <c r="D421" t="s">
        <v>161</v>
      </c>
      <c r="E421">
        <v>16004.216560864999</v>
      </c>
      <c r="F421">
        <v>1035.3499999999999</v>
      </c>
      <c r="G421">
        <v>-36.322786838444699</v>
      </c>
      <c r="H421">
        <v>-11.7047467764923</v>
      </c>
      <c r="I421">
        <v>0.98263280947410703</v>
      </c>
      <c r="J421">
        <v>-3.7370500634277999</v>
      </c>
      <c r="K421">
        <v>1082.20665804384</v>
      </c>
      <c r="L421">
        <v>1019.5189037262001</v>
      </c>
      <c r="M421">
        <v>26.2266888753242</v>
      </c>
      <c r="N421">
        <v>0.68532922981129296</v>
      </c>
      <c r="O421">
        <v>16.868691746752301</v>
      </c>
      <c r="P421">
        <v>24.3813070639115</v>
      </c>
      <c r="Q421">
        <v>-5.1433441820384E-2</v>
      </c>
    </row>
    <row r="422" spans="1:17" x14ac:dyDescent="0.3">
      <c r="A422" t="s">
        <v>960</v>
      </c>
      <c r="B422" t="s">
        <v>961</v>
      </c>
      <c r="C422" t="s">
        <v>3173</v>
      </c>
      <c r="D422" t="s">
        <v>54</v>
      </c>
      <c r="E422">
        <v>15891.61371096</v>
      </c>
      <c r="F422">
        <v>12386.4</v>
      </c>
      <c r="G422">
        <v>199.71613890276799</v>
      </c>
      <c r="H422">
        <v>-0.117758811876679</v>
      </c>
      <c r="I422">
        <v>82.076809698071401</v>
      </c>
      <c r="J422">
        <v>0.41962644164409002</v>
      </c>
      <c r="K422">
        <v>11471.1280009681</v>
      </c>
      <c r="L422">
        <v>8251.2501194023898</v>
      </c>
      <c r="M422">
        <v>44.9129440551351</v>
      </c>
      <c r="N422">
        <v>0.77217452946558696</v>
      </c>
      <c r="O422">
        <v>10.0400439191371</v>
      </c>
      <c r="P422">
        <v>243.00905541247801</v>
      </c>
      <c r="Q422">
        <v>0.18584044391110599</v>
      </c>
    </row>
    <row r="423" spans="1:17" x14ac:dyDescent="0.3">
      <c r="A423" t="s">
        <v>962</v>
      </c>
      <c r="B423" t="s">
        <v>963</v>
      </c>
      <c r="C423" t="s">
        <v>3176</v>
      </c>
      <c r="D423" t="s">
        <v>124</v>
      </c>
      <c r="E423">
        <v>15810.618560749999</v>
      </c>
      <c r="F423">
        <v>53.95</v>
      </c>
      <c r="G423">
        <v>-24.915881857650199</v>
      </c>
      <c r="H423">
        <v>-5.2529622440055297</v>
      </c>
      <c r="I423">
        <v>-27.0890947069954</v>
      </c>
      <c r="J423">
        <v>4.5099835566984199</v>
      </c>
      <c r="K423">
        <v>54.293181730807497</v>
      </c>
      <c r="L423">
        <v>55.232268541007798</v>
      </c>
      <c r="M423">
        <v>62.1389752863128</v>
      </c>
      <c r="N423">
        <v>1.04022380754849</v>
      </c>
      <c r="O423">
        <v>36.6079703429101</v>
      </c>
      <c r="P423">
        <v>37.803320561941199</v>
      </c>
    </row>
    <row r="424" spans="1:17" x14ac:dyDescent="0.3">
      <c r="A424" t="s">
        <v>964</v>
      </c>
      <c r="B424" t="s">
        <v>965</v>
      </c>
      <c r="C424" t="s">
        <v>3169</v>
      </c>
      <c r="D424" t="s">
        <v>228</v>
      </c>
      <c r="E424">
        <v>15799.445852785</v>
      </c>
      <c r="F424">
        <v>1239.3499999999999</v>
      </c>
      <c r="G424">
        <v>25.697184726830599</v>
      </c>
      <c r="H424">
        <v>9.3657173669844997</v>
      </c>
      <c r="I424">
        <v>31.473400550090901</v>
      </c>
      <c r="J424">
        <v>-1.9888785184473701</v>
      </c>
      <c r="K424">
        <v>1170.47158894361</v>
      </c>
      <c r="L424">
        <v>1000.21508697814</v>
      </c>
      <c r="M424">
        <v>39.501754007761399</v>
      </c>
      <c r="N424">
        <v>0.68198188791217496</v>
      </c>
      <c r="O424">
        <v>8.2018800177512396</v>
      </c>
      <c r="P424">
        <v>67.253711201079597</v>
      </c>
      <c r="Q424">
        <v>1.8162215750419999E-3</v>
      </c>
    </row>
    <row r="425" spans="1:17" x14ac:dyDescent="0.3">
      <c r="A425" t="s">
        <v>966</v>
      </c>
      <c r="B425" t="s">
        <v>967</v>
      </c>
      <c r="C425" t="s">
        <v>3181</v>
      </c>
      <c r="D425" t="s">
        <v>164</v>
      </c>
      <c r="E425">
        <v>15709.11709965</v>
      </c>
      <c r="F425">
        <v>700.05</v>
      </c>
      <c r="G425">
        <v>45.003824302386398</v>
      </c>
      <c r="H425">
        <v>10.7694177547184</v>
      </c>
      <c r="I425">
        <v>27.621139383865199</v>
      </c>
      <c r="J425">
        <v>9.47542674777287</v>
      </c>
      <c r="K425">
        <v>631.14361584115795</v>
      </c>
      <c r="L425">
        <v>556.72044871020705</v>
      </c>
      <c r="M425">
        <v>78.372603047711706</v>
      </c>
      <c r="N425">
        <v>1.3038220071239801</v>
      </c>
      <c r="O425">
        <v>2.3855438897221601</v>
      </c>
      <c r="P425">
        <v>96.2986330178759</v>
      </c>
      <c r="Q425">
        <v>0.20718142681651999</v>
      </c>
    </row>
    <row r="426" spans="1:17" x14ac:dyDescent="0.3">
      <c r="A426" t="s">
        <v>968</v>
      </c>
      <c r="B426" t="s">
        <v>969</v>
      </c>
      <c r="C426" t="s">
        <v>3181</v>
      </c>
      <c r="D426" t="s">
        <v>261</v>
      </c>
      <c r="E426">
        <v>15651.347054600001</v>
      </c>
      <c r="F426">
        <v>899.3</v>
      </c>
      <c r="G426">
        <v>16.3293244338116</v>
      </c>
      <c r="H426">
        <v>-5.0038863868260099</v>
      </c>
      <c r="I426">
        <v>-0.16732304246096699</v>
      </c>
      <c r="J426">
        <v>-3.0267387377452201E-3</v>
      </c>
      <c r="K426">
        <v>912.50264842068998</v>
      </c>
      <c r="L426">
        <v>839.616597310825</v>
      </c>
      <c r="M426">
        <v>50.921428450597297</v>
      </c>
      <c r="N426">
        <v>0.86292832254326002</v>
      </c>
      <c r="O426">
        <v>17.8694540197931</v>
      </c>
      <c r="P426">
        <v>60.8938347586503</v>
      </c>
      <c r="Q426">
        <v>0.14447311678253999</v>
      </c>
    </row>
    <row r="427" spans="1:17" x14ac:dyDescent="0.3">
      <c r="A427" t="s">
        <v>970</v>
      </c>
      <c r="B427" t="s">
        <v>971</v>
      </c>
      <c r="C427" t="s">
        <v>3176</v>
      </c>
      <c r="D427" t="s">
        <v>124</v>
      </c>
      <c r="E427">
        <v>15610.490261000001</v>
      </c>
      <c r="F427">
        <v>443</v>
      </c>
      <c r="G427">
        <v>68.073433133926201</v>
      </c>
      <c r="H427">
        <v>22.512151246506299</v>
      </c>
      <c r="I427">
        <v>98.353710082897393</v>
      </c>
      <c r="J427">
        <v>4.71825071267269</v>
      </c>
      <c r="K427">
        <v>355.83451837447802</v>
      </c>
      <c r="L427">
        <v>274.21364566182399</v>
      </c>
      <c r="M427">
        <v>74.042588168106505</v>
      </c>
      <c r="N427">
        <v>0.66643798092072504</v>
      </c>
      <c r="O427">
        <v>5.3386004514672498</v>
      </c>
      <c r="P427">
        <v>145.76976421636601</v>
      </c>
      <c r="Q427">
        <v>0.179444672265028</v>
      </c>
    </row>
    <row r="428" spans="1:17" x14ac:dyDescent="0.3">
      <c r="A428" t="s">
        <v>972</v>
      </c>
      <c r="B428" t="s">
        <v>973</v>
      </c>
      <c r="C428" t="s">
        <v>613</v>
      </c>
      <c r="D428" t="s">
        <v>613</v>
      </c>
      <c r="E428">
        <v>15538.567076916001</v>
      </c>
      <c r="F428">
        <v>163.66999999999999</v>
      </c>
      <c r="G428">
        <v>5.8182929474515097</v>
      </c>
      <c r="H428">
        <v>-18.687392851957998</v>
      </c>
      <c r="I428">
        <v>-9.7375181703352105</v>
      </c>
      <c r="J428">
        <v>-4.3796077991266404</v>
      </c>
      <c r="K428">
        <v>176.520331869665</v>
      </c>
      <c r="L428">
        <v>157.79596895197099</v>
      </c>
      <c r="M428">
        <v>19.823151089450899</v>
      </c>
      <c r="N428">
        <v>0.65781518841544195</v>
      </c>
      <c r="O428">
        <v>30.109366408016101</v>
      </c>
      <c r="P428">
        <v>41.521833117163801</v>
      </c>
      <c r="Q428">
        <v>-1.8135556263621001E-2</v>
      </c>
    </row>
    <row r="429" spans="1:17" hidden="1" x14ac:dyDescent="0.3">
      <c r="A429" t="s">
        <v>974</v>
      </c>
      <c r="B429" t="s">
        <v>975</v>
      </c>
      <c r="C429" t="s">
        <v>3184</v>
      </c>
      <c r="D429" t="s">
        <v>753</v>
      </c>
      <c r="E429">
        <v>15502.9956089399</v>
      </c>
      <c r="F429">
        <v>917.1</v>
      </c>
      <c r="G429">
        <v>-2.2221322517701498</v>
      </c>
      <c r="H429">
        <v>1.6761216496261999</v>
      </c>
      <c r="I429">
        <v>-0.53237467212882905</v>
      </c>
      <c r="J429">
        <v>2.2914942407585399</v>
      </c>
      <c r="K429">
        <v>889.09729216573203</v>
      </c>
      <c r="L429">
        <v>824.60974417191005</v>
      </c>
      <c r="M429">
        <v>63.673105172010501</v>
      </c>
      <c r="N429">
        <v>0.42729930887825601</v>
      </c>
      <c r="O429">
        <v>2.3770581179805901</v>
      </c>
      <c r="P429">
        <v>36.266381385397104</v>
      </c>
      <c r="Q429">
        <v>-2.790653939747E-3</v>
      </c>
    </row>
    <row r="430" spans="1:17" x14ac:dyDescent="0.3">
      <c r="A430" t="s">
        <v>976</v>
      </c>
      <c r="B430" t="s">
        <v>977</v>
      </c>
      <c r="C430" t="s">
        <v>3175</v>
      </c>
      <c r="D430" t="s">
        <v>261</v>
      </c>
      <c r="E430">
        <v>15445.5357691799</v>
      </c>
      <c r="F430">
        <v>6474.6</v>
      </c>
      <c r="G430">
        <v>7.8299882131043699</v>
      </c>
      <c r="H430">
        <v>3.7934849351748001</v>
      </c>
      <c r="I430">
        <v>32.739219731372899</v>
      </c>
      <c r="J430">
        <v>0.28362710086537801</v>
      </c>
      <c r="K430">
        <v>5915.3221002357304</v>
      </c>
      <c r="L430">
        <v>5093.1266005360403</v>
      </c>
      <c r="M430">
        <v>57.384452138016897</v>
      </c>
      <c r="N430">
        <v>1.44886477377198</v>
      </c>
      <c r="O430">
        <v>9.9874895746455206</v>
      </c>
      <c r="P430">
        <v>71.192871590803904</v>
      </c>
      <c r="Q430">
        <v>0.134420065854955</v>
      </c>
    </row>
    <row r="431" spans="1:17" x14ac:dyDescent="0.3">
      <c r="A431" t="s">
        <v>978</v>
      </c>
      <c r="B431" t="s">
        <v>979</v>
      </c>
      <c r="C431" t="s">
        <v>3181</v>
      </c>
      <c r="D431" t="s">
        <v>140</v>
      </c>
      <c r="E431">
        <v>15422.756928479999</v>
      </c>
      <c r="F431">
        <v>1716.3</v>
      </c>
      <c r="G431">
        <v>96.690271844587599</v>
      </c>
      <c r="H431">
        <v>-2.0642947311172102</v>
      </c>
      <c r="I431">
        <v>65.899536025526302</v>
      </c>
      <c r="J431">
        <v>-0.24908619372912</v>
      </c>
      <c r="K431">
        <v>1614.5484748328799</v>
      </c>
      <c r="L431">
        <v>1213.8720721908601</v>
      </c>
      <c r="M431">
        <v>59.248013991298698</v>
      </c>
      <c r="N431">
        <v>0.63706322175888697</v>
      </c>
      <c r="O431">
        <v>14.781798053953199</v>
      </c>
      <c r="P431">
        <v>164.046153846153</v>
      </c>
      <c r="Q431">
        <v>0.203160601159875</v>
      </c>
    </row>
    <row r="432" spans="1:17" x14ac:dyDescent="0.3">
      <c r="A432" t="s">
        <v>980</v>
      </c>
      <c r="B432" t="s">
        <v>981</v>
      </c>
      <c r="C432" t="s">
        <v>3181</v>
      </c>
      <c r="D432" t="s">
        <v>773</v>
      </c>
      <c r="E432">
        <v>15359.5327125</v>
      </c>
      <c r="F432">
        <v>3688.25</v>
      </c>
      <c r="G432">
        <v>28.178043298460199</v>
      </c>
      <c r="H432">
        <v>-5.7055350441617296</v>
      </c>
      <c r="I432">
        <v>-1.63572772775697</v>
      </c>
      <c r="J432">
        <v>-0.96618056061700697</v>
      </c>
      <c r="K432">
        <v>3965.80893455164</v>
      </c>
      <c r="L432">
        <v>3632.9000763181202</v>
      </c>
      <c r="M432">
        <v>36.521830940490901</v>
      </c>
      <c r="N432">
        <v>0.33290359791891899</v>
      </c>
      <c r="O432">
        <v>48.796854876974102</v>
      </c>
      <c r="P432">
        <v>93.603842418834105</v>
      </c>
      <c r="Q432">
        <v>0.11064631699795401</v>
      </c>
    </row>
    <row r="433" spans="1:17" hidden="1" x14ac:dyDescent="0.3">
      <c r="A433" t="s">
        <v>982</v>
      </c>
      <c r="B433" t="s">
        <v>983</v>
      </c>
      <c r="C433" t="s">
        <v>3184</v>
      </c>
      <c r="D433" t="s">
        <v>164</v>
      </c>
      <c r="E433">
        <v>15339.21089506</v>
      </c>
      <c r="F433">
        <v>12732.2</v>
      </c>
      <c r="G433">
        <v>398.49202684565699</v>
      </c>
      <c r="H433">
        <v>8.5641384667362104</v>
      </c>
      <c r="I433">
        <v>102.31769792218699</v>
      </c>
      <c r="J433">
        <v>-2.9465440849925502</v>
      </c>
      <c r="K433">
        <v>11217.5074259826</v>
      </c>
      <c r="L433">
        <v>7850.2324323640096</v>
      </c>
      <c r="M433">
        <v>46.779411680313601</v>
      </c>
      <c r="N433">
        <v>0.56117766148511705</v>
      </c>
      <c r="O433">
        <v>9.1720205463313498</v>
      </c>
      <c r="P433">
        <v>441.56529136537603</v>
      </c>
      <c r="Q433">
        <v>0.26327948840034898</v>
      </c>
    </row>
    <row r="434" spans="1:17" x14ac:dyDescent="0.3">
      <c r="A434" t="s">
        <v>984</v>
      </c>
      <c r="B434" t="s">
        <v>985</v>
      </c>
      <c r="C434" t="s">
        <v>3168</v>
      </c>
      <c r="D434" t="s">
        <v>21</v>
      </c>
      <c r="E434">
        <v>15317.642795260001</v>
      </c>
      <c r="F434">
        <v>675.35</v>
      </c>
      <c r="G434">
        <v>-3.6555031852256401</v>
      </c>
      <c r="H434">
        <v>-15.7935425333201</v>
      </c>
      <c r="I434">
        <v>-4.90930304304604</v>
      </c>
      <c r="J434">
        <v>-6.9402764780805803</v>
      </c>
      <c r="K434">
        <v>743.28321069344304</v>
      </c>
      <c r="L434">
        <v>656.83471394279002</v>
      </c>
      <c r="M434">
        <v>18.0122389427633</v>
      </c>
      <c r="N434">
        <v>0.84080131240785405</v>
      </c>
      <c r="O434">
        <v>24.305915451247401</v>
      </c>
      <c r="P434">
        <v>48.005698005698001</v>
      </c>
      <c r="Q434">
        <v>1.2430968992506E-2</v>
      </c>
    </row>
    <row r="435" spans="1:17" x14ac:dyDescent="0.3">
      <c r="A435" t="s">
        <v>986</v>
      </c>
      <c r="B435" t="s">
        <v>987</v>
      </c>
      <c r="C435" t="s">
        <v>3183</v>
      </c>
      <c r="D435" t="s">
        <v>988</v>
      </c>
      <c r="E435">
        <v>15230.823234775</v>
      </c>
      <c r="F435">
        <v>857.75</v>
      </c>
      <c r="G435">
        <v>33.615959638725101</v>
      </c>
      <c r="H435">
        <v>-3.7324863731655098</v>
      </c>
      <c r="I435">
        <v>33.673487359581699</v>
      </c>
      <c r="J435">
        <v>1.2706330407302999</v>
      </c>
      <c r="K435">
        <v>805.18899987802502</v>
      </c>
      <c r="L435">
        <v>697.75029865908596</v>
      </c>
      <c r="M435">
        <v>69.3100944683367</v>
      </c>
      <c r="N435">
        <v>0.80522710391554297</v>
      </c>
      <c r="O435">
        <v>2.0110754881958499</v>
      </c>
      <c r="P435">
        <v>89.474265518003094</v>
      </c>
      <c r="Q435">
        <v>6.8759641389159007E-2</v>
      </c>
    </row>
    <row r="436" spans="1:17" x14ac:dyDescent="0.3">
      <c r="A436" t="s">
        <v>989</v>
      </c>
      <c r="B436" t="s">
        <v>990</v>
      </c>
      <c r="C436" t="s">
        <v>3179</v>
      </c>
      <c r="D436" t="s">
        <v>786</v>
      </c>
      <c r="E436">
        <v>15109.8673765</v>
      </c>
      <c r="F436">
        <v>367.25</v>
      </c>
      <c r="G436">
        <v>15.733713870731799</v>
      </c>
      <c r="H436">
        <v>-14.816349238582299</v>
      </c>
      <c r="I436">
        <v>-3.6036611390170799</v>
      </c>
      <c r="J436">
        <v>-4.4548738895559099</v>
      </c>
      <c r="K436">
        <v>395.68091577877101</v>
      </c>
      <c r="L436">
        <v>350.80871067984901</v>
      </c>
      <c r="M436">
        <v>18.341684164453799</v>
      </c>
      <c r="N436">
        <v>0.982403274558868</v>
      </c>
      <c r="O436">
        <v>29.176310415248398</v>
      </c>
      <c r="P436">
        <v>59.8128807658833</v>
      </c>
      <c r="Q436">
        <v>0.170894896712869</v>
      </c>
    </row>
    <row r="437" spans="1:17" x14ac:dyDescent="0.3">
      <c r="A437" t="s">
        <v>991</v>
      </c>
      <c r="B437" t="s">
        <v>992</v>
      </c>
      <c r="C437" t="s">
        <v>3173</v>
      </c>
      <c r="D437" t="s">
        <v>54</v>
      </c>
      <c r="E437">
        <v>15008.82293291</v>
      </c>
      <c r="F437">
        <v>978.35</v>
      </c>
      <c r="G437">
        <v>280.85284571217602</v>
      </c>
      <c r="H437">
        <v>-3.5748578099075301</v>
      </c>
      <c r="I437">
        <v>47.8081224382192</v>
      </c>
      <c r="J437">
        <v>-3.6059590273268198</v>
      </c>
      <c r="K437">
        <v>951.94551632855905</v>
      </c>
      <c r="L437">
        <v>696.22904139634102</v>
      </c>
      <c r="M437">
        <v>39.927308900540098</v>
      </c>
      <c r="N437">
        <v>0.31193349815335297</v>
      </c>
      <c r="O437">
        <v>12.199110747687399</v>
      </c>
      <c r="P437">
        <v>358.78077373974202</v>
      </c>
      <c r="Q437">
        <v>7.0623422256015006E-2</v>
      </c>
    </row>
    <row r="438" spans="1:17" x14ac:dyDescent="0.3">
      <c r="A438" t="s">
        <v>993</v>
      </c>
      <c r="B438" t="s">
        <v>994</v>
      </c>
      <c r="C438" t="s">
        <v>3171</v>
      </c>
      <c r="D438" t="s">
        <v>195</v>
      </c>
      <c r="E438">
        <v>14902.925395279901</v>
      </c>
      <c r="F438">
        <v>458.8</v>
      </c>
      <c r="G438">
        <v>4.6708639268310597</v>
      </c>
      <c r="H438">
        <v>-14.0555005141577</v>
      </c>
      <c r="I438">
        <v>-2.9738549769852001</v>
      </c>
      <c r="J438">
        <v>-4.6438172047125299</v>
      </c>
      <c r="K438">
        <v>479.39151251790702</v>
      </c>
      <c r="L438">
        <v>443.20630861765397</v>
      </c>
      <c r="M438">
        <v>32.752091379707103</v>
      </c>
      <c r="N438">
        <v>0.88335370320325901</v>
      </c>
      <c r="O438">
        <v>19.224062772449798</v>
      </c>
      <c r="P438">
        <v>79.008973858759205</v>
      </c>
    </row>
    <row r="439" spans="1:17" x14ac:dyDescent="0.3">
      <c r="A439" t="s">
        <v>995</v>
      </c>
      <c r="B439" t="s">
        <v>996</v>
      </c>
      <c r="C439" t="s">
        <v>3181</v>
      </c>
      <c r="D439" t="s">
        <v>124</v>
      </c>
      <c r="E439">
        <v>14851.243667999999</v>
      </c>
      <c r="F439">
        <v>1110</v>
      </c>
      <c r="G439">
        <v>44.507951626128502</v>
      </c>
      <c r="H439">
        <v>10.7719283238138</v>
      </c>
      <c r="I439">
        <v>33.259136683964599</v>
      </c>
      <c r="J439">
        <v>10.734444402486901</v>
      </c>
      <c r="K439">
        <v>996.69666130669998</v>
      </c>
      <c r="L439">
        <v>893.89585461795502</v>
      </c>
      <c r="M439">
        <v>85.145878811940705</v>
      </c>
      <c r="N439">
        <v>1.67799300803003</v>
      </c>
      <c r="O439">
        <v>10.2657657657657</v>
      </c>
      <c r="P439">
        <v>93.768002094789196</v>
      </c>
      <c r="Q439">
        <v>0.119004668985146</v>
      </c>
    </row>
    <row r="440" spans="1:17" x14ac:dyDescent="0.3">
      <c r="A440" t="s">
        <v>997</v>
      </c>
      <c r="B440" t="s">
        <v>998</v>
      </c>
      <c r="C440" t="s">
        <v>3170</v>
      </c>
      <c r="D440" t="s">
        <v>999</v>
      </c>
      <c r="E440">
        <v>14809.702791014999</v>
      </c>
      <c r="F440">
        <v>461.45</v>
      </c>
      <c r="G440">
        <v>77.039564741128402</v>
      </c>
      <c r="H440">
        <v>-7.2691723019662904</v>
      </c>
      <c r="I440">
        <v>3.02040758216648</v>
      </c>
      <c r="J440">
        <v>-1.50429957995617</v>
      </c>
      <c r="K440">
        <v>474.01382675606999</v>
      </c>
      <c r="L440">
        <v>411.08879179418</v>
      </c>
      <c r="M440">
        <v>44.632478946211101</v>
      </c>
      <c r="N440">
        <v>0.27263791572991303</v>
      </c>
      <c r="O440">
        <v>33.882327446093797</v>
      </c>
      <c r="P440">
        <v>127.876543209876</v>
      </c>
      <c r="Q440">
        <v>0.111964410450256</v>
      </c>
    </row>
    <row r="441" spans="1:17" x14ac:dyDescent="0.3">
      <c r="A441" t="s">
        <v>1000</v>
      </c>
      <c r="B441" t="s">
        <v>1001</v>
      </c>
      <c r="C441" t="s">
        <v>3181</v>
      </c>
      <c r="D441" t="s">
        <v>46</v>
      </c>
      <c r="E441">
        <v>14740.89059216</v>
      </c>
      <c r="F441">
        <v>801.95</v>
      </c>
      <c r="G441">
        <v>2.42793907282406</v>
      </c>
      <c r="H441">
        <v>0.26759455812439498</v>
      </c>
      <c r="I441">
        <v>34.897746372244399</v>
      </c>
      <c r="J441">
        <v>5.45724213817949</v>
      </c>
      <c r="K441">
        <v>730.01038371975596</v>
      </c>
      <c r="L441">
        <v>626.610539930973</v>
      </c>
      <c r="M441">
        <v>78.401824865662903</v>
      </c>
      <c r="N441">
        <v>1.40265968620842</v>
      </c>
      <c r="O441">
        <v>3.0862273209052802</v>
      </c>
      <c r="P441">
        <v>79.006696428571402</v>
      </c>
      <c r="Q441">
        <v>9.3321482841771997E-2</v>
      </c>
    </row>
    <row r="442" spans="1:17" x14ac:dyDescent="0.3">
      <c r="A442" t="s">
        <v>1002</v>
      </c>
      <c r="B442" t="s">
        <v>1003</v>
      </c>
      <c r="C442" t="s">
        <v>3181</v>
      </c>
      <c r="D442" t="s">
        <v>261</v>
      </c>
      <c r="E442">
        <v>14720.8267018799</v>
      </c>
      <c r="F442">
        <v>1853.8</v>
      </c>
      <c r="G442">
        <v>93.408113599825796</v>
      </c>
      <c r="H442">
        <v>-3.01317880133946</v>
      </c>
      <c r="I442">
        <v>46.101939665612598</v>
      </c>
      <c r="J442">
        <v>2.7895571626292499</v>
      </c>
      <c r="K442">
        <v>1813.4384247982</v>
      </c>
      <c r="L442">
        <v>1555.0801729244599</v>
      </c>
      <c r="M442">
        <v>78.000912075293698</v>
      </c>
      <c r="N442">
        <v>1.21075537594143</v>
      </c>
      <c r="O442">
        <v>44.783687560686097</v>
      </c>
      <c r="P442">
        <v>130.787426081543</v>
      </c>
      <c r="Q442">
        <v>0.13769932342164601</v>
      </c>
    </row>
    <row r="443" spans="1:17" x14ac:dyDescent="0.3">
      <c r="A443" t="s">
        <v>1004</v>
      </c>
      <c r="B443" t="s">
        <v>1005</v>
      </c>
      <c r="C443" t="s">
        <v>3179</v>
      </c>
      <c r="D443" t="s">
        <v>496</v>
      </c>
      <c r="E443">
        <v>14676.846513009999</v>
      </c>
      <c r="F443">
        <v>944.35</v>
      </c>
      <c r="G443">
        <v>-35.379773838547699</v>
      </c>
      <c r="H443">
        <v>6.7630668606017998</v>
      </c>
      <c r="I443">
        <v>2.1451054775309002</v>
      </c>
      <c r="J443">
        <v>6.6251811166247299</v>
      </c>
      <c r="K443">
        <v>846.56877399805501</v>
      </c>
      <c r="L443">
        <v>831.31647286050497</v>
      </c>
      <c r="M443">
        <v>80.372634803681095</v>
      </c>
      <c r="N443">
        <v>2.8454695156877099</v>
      </c>
      <c r="O443">
        <v>3.2403240324032399</v>
      </c>
      <c r="P443">
        <v>33.204034134988298</v>
      </c>
      <c r="Q443">
        <v>4.2369610217846999E-2</v>
      </c>
    </row>
    <row r="444" spans="1:17" x14ac:dyDescent="0.3">
      <c r="A444" t="s">
        <v>1006</v>
      </c>
      <c r="B444" t="s">
        <v>1007</v>
      </c>
      <c r="C444" t="s">
        <v>3171</v>
      </c>
      <c r="D444" t="s">
        <v>1008</v>
      </c>
      <c r="E444">
        <v>14647.38051528</v>
      </c>
      <c r="F444">
        <v>761.85</v>
      </c>
      <c r="G444">
        <v>24.941969765825799</v>
      </c>
      <c r="H444">
        <v>-5.0107140031685997</v>
      </c>
      <c r="I444">
        <v>36.188914812531699</v>
      </c>
      <c r="J444">
        <v>-0.60431464405101898</v>
      </c>
      <c r="K444">
        <v>780.11129319042698</v>
      </c>
      <c r="L444">
        <v>660.96397679120798</v>
      </c>
      <c r="M444">
        <v>35.805953337623201</v>
      </c>
      <c r="N444">
        <v>0.87041198034170497</v>
      </c>
      <c r="O444">
        <v>15.075146026120599</v>
      </c>
      <c r="P444">
        <v>70.684440461521206</v>
      </c>
      <c r="Q444">
        <v>-1.5334650923913999E-2</v>
      </c>
    </row>
    <row r="445" spans="1:17" x14ac:dyDescent="0.3">
      <c r="A445" t="s">
        <v>1009</v>
      </c>
      <c r="B445" t="s">
        <v>1010</v>
      </c>
      <c r="C445" t="s">
        <v>3180</v>
      </c>
      <c r="D445" t="s">
        <v>1011</v>
      </c>
      <c r="E445">
        <v>14437.028417276901</v>
      </c>
      <c r="F445">
        <v>184.67</v>
      </c>
      <c r="G445">
        <v>-13.158484430405</v>
      </c>
      <c r="H445">
        <v>-9.6240268499302797</v>
      </c>
      <c r="I445">
        <v>-27.645233214913901</v>
      </c>
      <c r="J445">
        <v>-1.12673179230724</v>
      </c>
      <c r="K445">
        <v>197.25679423834001</v>
      </c>
      <c r="L445">
        <v>197.10646545211301</v>
      </c>
      <c r="M445">
        <v>26.660143637949901</v>
      </c>
      <c r="N445">
        <v>0.98618891407398301</v>
      </c>
      <c r="O445">
        <v>28.634862186603101</v>
      </c>
      <c r="P445">
        <v>35.587371512481603</v>
      </c>
      <c r="Q445">
        <v>4.5541814720389999E-3</v>
      </c>
    </row>
    <row r="446" spans="1:17" x14ac:dyDescent="0.3">
      <c r="A446" t="s">
        <v>1012</v>
      </c>
      <c r="B446" t="s">
        <v>1013</v>
      </c>
      <c r="C446" t="s">
        <v>3173</v>
      </c>
      <c r="D446" t="s">
        <v>54</v>
      </c>
      <c r="E446">
        <v>14426.639842320001</v>
      </c>
      <c r="F446">
        <v>1897.95</v>
      </c>
      <c r="G446">
        <v>49.308746586987098</v>
      </c>
      <c r="H446">
        <v>2.74668570060591</v>
      </c>
      <c r="I446">
        <v>22.7554883503106</v>
      </c>
      <c r="J446">
        <v>-0.90811547500386602</v>
      </c>
      <c r="K446">
        <v>1799.9910594781099</v>
      </c>
      <c r="L446">
        <v>1491.9415518186099</v>
      </c>
      <c r="M446">
        <v>42.444101926269802</v>
      </c>
      <c r="N446">
        <v>0.27883349849456601</v>
      </c>
      <c r="O446">
        <v>13.743776179562101</v>
      </c>
      <c r="P446">
        <v>98.946540880503093</v>
      </c>
      <c r="Q446">
        <v>8.7670845915592002E-2</v>
      </c>
    </row>
    <row r="447" spans="1:17" hidden="1" x14ac:dyDescent="0.3">
      <c r="A447" t="s">
        <v>1014</v>
      </c>
      <c r="B447" t="s">
        <v>1015</v>
      </c>
      <c r="C447" t="s">
        <v>3184</v>
      </c>
      <c r="D447" t="s">
        <v>465</v>
      </c>
      <c r="E447">
        <v>14420.01374801</v>
      </c>
      <c r="F447">
        <v>2366.9</v>
      </c>
      <c r="G447">
        <v>-48.932054327291198</v>
      </c>
      <c r="H447">
        <v>-22.961635276200401</v>
      </c>
      <c r="I447">
        <v>-33.105142464829903</v>
      </c>
      <c r="J447">
        <v>-0.35993114146431399</v>
      </c>
      <c r="M447">
        <v>35.501052486300701</v>
      </c>
      <c r="O447">
        <v>30.973002661709401</v>
      </c>
      <c r="P447">
        <v>8.8630300800294393</v>
      </c>
    </row>
    <row r="448" spans="1:17" x14ac:dyDescent="0.3">
      <c r="A448" t="s">
        <v>1016</v>
      </c>
      <c r="B448" t="s">
        <v>1017</v>
      </c>
      <c r="C448" t="s">
        <v>3169</v>
      </c>
      <c r="D448" t="s">
        <v>564</v>
      </c>
      <c r="E448">
        <v>14396.518540431</v>
      </c>
      <c r="F448">
        <v>150.63</v>
      </c>
      <c r="G448">
        <v>47.570599587660404</v>
      </c>
      <c r="H448">
        <v>31.1390650039116</v>
      </c>
      <c r="I448">
        <v>72.565622735292095</v>
      </c>
      <c r="J448">
        <v>12.5911995167297</v>
      </c>
      <c r="K448">
        <v>115.708265448042</v>
      </c>
      <c r="L448">
        <v>96.828713120662997</v>
      </c>
      <c r="M448">
        <v>79.544626406434801</v>
      </c>
      <c r="N448">
        <v>2.02862255218731</v>
      </c>
      <c r="O448">
        <v>2.84803823939454</v>
      </c>
      <c r="P448">
        <v>118.304347826086</v>
      </c>
      <c r="Q448">
        <v>3.7347339816892998E-2</v>
      </c>
    </row>
    <row r="449" spans="1:17" x14ac:dyDescent="0.3">
      <c r="A449" t="s">
        <v>1018</v>
      </c>
      <c r="B449" t="s">
        <v>1019</v>
      </c>
      <c r="C449" t="s">
        <v>3172</v>
      </c>
      <c r="D449" t="s">
        <v>252</v>
      </c>
      <c r="E449">
        <v>14386.5014554399</v>
      </c>
      <c r="F449">
        <v>616.4</v>
      </c>
      <c r="G449">
        <v>43.310135270498698</v>
      </c>
      <c r="H449">
        <v>-4.8683920329571801</v>
      </c>
      <c r="I449">
        <v>-1.4561229329244401</v>
      </c>
      <c r="J449">
        <v>-8.5425003132721304</v>
      </c>
      <c r="K449">
        <v>684.67426594004303</v>
      </c>
      <c r="L449">
        <v>612.74781019084799</v>
      </c>
      <c r="M449">
        <v>27.057564911317701</v>
      </c>
      <c r="N449">
        <v>2.5352093176646102</v>
      </c>
      <c r="O449">
        <v>34.328358208955201</v>
      </c>
      <c r="P449">
        <v>143.636363636363</v>
      </c>
      <c r="Q449">
        <v>3.2111990892360998E-2</v>
      </c>
    </row>
    <row r="450" spans="1:17" x14ac:dyDescent="0.3">
      <c r="A450" t="s">
        <v>1020</v>
      </c>
      <c r="B450" t="s">
        <v>1021</v>
      </c>
      <c r="C450" t="s">
        <v>3169</v>
      </c>
      <c r="D450" t="s">
        <v>573</v>
      </c>
      <c r="E450">
        <v>14375.672299100001</v>
      </c>
      <c r="F450">
        <v>1816.45</v>
      </c>
      <c r="G450">
        <v>-30.464005822275301</v>
      </c>
      <c r="H450">
        <v>3.6470203702204098</v>
      </c>
      <c r="I450">
        <v>12.4454980493775</v>
      </c>
      <c r="J450">
        <v>-3.21740468643786</v>
      </c>
      <c r="K450">
        <v>1779.2913396685301</v>
      </c>
      <c r="L450">
        <v>1674.7502174593301</v>
      </c>
      <c r="M450">
        <v>42.497807428024501</v>
      </c>
      <c r="N450">
        <v>0.88708318930053398</v>
      </c>
      <c r="O450">
        <v>8.9460210850835296</v>
      </c>
      <c r="P450">
        <v>38.978576893649503</v>
      </c>
      <c r="Q450">
        <v>-8.8900123351422999E-2</v>
      </c>
    </row>
    <row r="451" spans="1:17" x14ac:dyDescent="0.3">
      <c r="A451" t="s">
        <v>1022</v>
      </c>
      <c r="B451" t="s">
        <v>1023</v>
      </c>
      <c r="C451" t="s">
        <v>3173</v>
      </c>
      <c r="D451" t="s">
        <v>276</v>
      </c>
      <c r="E451">
        <v>14215.7109449049</v>
      </c>
      <c r="F451">
        <v>1399.85</v>
      </c>
      <c r="G451">
        <v>2.3593169131038598</v>
      </c>
      <c r="H451">
        <v>10.1760281651346</v>
      </c>
      <c r="I451">
        <v>-12.0688988685064</v>
      </c>
      <c r="J451">
        <v>2.5306653976978</v>
      </c>
      <c r="K451">
        <v>1293.0343843445801</v>
      </c>
      <c r="L451">
        <v>1229.9212081782</v>
      </c>
      <c r="M451">
        <v>69.313844221577099</v>
      </c>
      <c r="N451">
        <v>2.88656066586507</v>
      </c>
      <c r="O451">
        <v>17.798335535950201</v>
      </c>
      <c r="P451">
        <v>40.978901253839503</v>
      </c>
      <c r="Q451">
        <v>0.12771417680149699</v>
      </c>
    </row>
    <row r="452" spans="1:17" x14ac:dyDescent="0.3">
      <c r="A452" t="s">
        <v>1024</v>
      </c>
      <c r="B452" t="s">
        <v>1025</v>
      </c>
      <c r="C452" t="s">
        <v>3168</v>
      </c>
      <c r="D452" t="s">
        <v>21</v>
      </c>
      <c r="E452">
        <v>14203.0254379</v>
      </c>
      <c r="F452">
        <v>2519.75</v>
      </c>
      <c r="G452">
        <v>172.061740874593</v>
      </c>
      <c r="H452">
        <v>-3.74195236823445</v>
      </c>
      <c r="I452">
        <v>33.8914275246823</v>
      </c>
      <c r="J452">
        <v>-4.06943488678266</v>
      </c>
      <c r="K452">
        <v>2550.4614094264498</v>
      </c>
      <c r="L452">
        <v>1997.6263934732399</v>
      </c>
      <c r="M452">
        <v>28.773785416792599</v>
      </c>
      <c r="N452">
        <v>0.85465719184156097</v>
      </c>
      <c r="O452">
        <v>16.082944736580998</v>
      </c>
      <c r="P452">
        <v>241.15217979962</v>
      </c>
    </row>
    <row r="453" spans="1:17" x14ac:dyDescent="0.3">
      <c r="A453" t="s">
        <v>1026</v>
      </c>
      <c r="B453" t="s">
        <v>1027</v>
      </c>
      <c r="C453" t="s">
        <v>3175</v>
      </c>
      <c r="D453" t="s">
        <v>187</v>
      </c>
      <c r="E453">
        <v>14162.734437645</v>
      </c>
      <c r="F453">
        <v>601.95000000000005</v>
      </c>
      <c r="G453">
        <v>52.202130052195301</v>
      </c>
      <c r="H453">
        <v>1.35509438078863</v>
      </c>
      <c r="I453">
        <v>28.592638728485401</v>
      </c>
      <c r="J453">
        <v>8.6714075865311404</v>
      </c>
      <c r="K453">
        <v>545.25230761818898</v>
      </c>
      <c r="L453">
        <v>460.16012347837699</v>
      </c>
      <c r="M453">
        <v>62.999352324479602</v>
      </c>
      <c r="N453">
        <v>2.01127776120016</v>
      </c>
      <c r="O453">
        <v>8.3146440734280098</v>
      </c>
      <c r="P453">
        <v>92.316293929712401</v>
      </c>
      <c r="Q453">
        <v>0.16196760830523399</v>
      </c>
    </row>
    <row r="454" spans="1:17" x14ac:dyDescent="0.3">
      <c r="A454" t="s">
        <v>1028</v>
      </c>
      <c r="B454" t="s">
        <v>1029</v>
      </c>
      <c r="C454" t="s">
        <v>3180</v>
      </c>
      <c r="D454" t="s">
        <v>786</v>
      </c>
      <c r="E454">
        <v>14122.8221232549</v>
      </c>
      <c r="F454">
        <v>3008.05</v>
      </c>
      <c r="G454">
        <v>30.222406910292499</v>
      </c>
      <c r="H454">
        <v>3.2214252706631101</v>
      </c>
      <c r="I454">
        <v>10.0846456639394</v>
      </c>
      <c r="J454">
        <v>11.187615637842001</v>
      </c>
      <c r="K454">
        <v>2703.9900605563298</v>
      </c>
      <c r="L454">
        <v>2451.6427259012098</v>
      </c>
      <c r="M454">
        <v>81.186427454388607</v>
      </c>
      <c r="N454">
        <v>2.6110850218915398</v>
      </c>
      <c r="O454">
        <v>3.6551919017303498</v>
      </c>
      <c r="P454">
        <v>67.2765188377589</v>
      </c>
      <c r="Q454">
        <v>6.9715658880070003E-2</v>
      </c>
    </row>
    <row r="455" spans="1:17" x14ac:dyDescent="0.3">
      <c r="A455" t="s">
        <v>1030</v>
      </c>
      <c r="B455" t="s">
        <v>1031</v>
      </c>
      <c r="C455" t="s">
        <v>3167</v>
      </c>
      <c r="D455" t="s">
        <v>18</v>
      </c>
      <c r="E455">
        <v>13915.025772999999</v>
      </c>
      <c r="F455">
        <v>934.45</v>
      </c>
      <c r="G455">
        <v>54.510514400014003</v>
      </c>
      <c r="H455">
        <v>-7.4783225370080597</v>
      </c>
      <c r="I455">
        <v>-16.6473717905928</v>
      </c>
      <c r="J455">
        <v>1.66456519553202</v>
      </c>
      <c r="K455">
        <v>941.11699072061697</v>
      </c>
      <c r="L455">
        <v>871.464855158501</v>
      </c>
      <c r="M455">
        <v>66.480413335033006</v>
      </c>
      <c r="N455">
        <v>0.43285012552172297</v>
      </c>
      <c r="O455">
        <v>36.443897479800903</v>
      </c>
      <c r="P455">
        <v>96.643518518518505</v>
      </c>
      <c r="Q455">
        <v>0.17272390757811301</v>
      </c>
    </row>
    <row r="456" spans="1:17" x14ac:dyDescent="0.3">
      <c r="A456" t="s">
        <v>1032</v>
      </c>
      <c r="B456" t="s">
        <v>1033</v>
      </c>
      <c r="C456" t="s">
        <v>3171</v>
      </c>
      <c r="D456" t="s">
        <v>404</v>
      </c>
      <c r="E456">
        <v>13839.766083119999</v>
      </c>
      <c r="F456">
        <v>398.55</v>
      </c>
      <c r="G456">
        <v>106.793563021797</v>
      </c>
      <c r="H456">
        <v>3.9532317665070602</v>
      </c>
      <c r="I456">
        <v>83.670728918927395</v>
      </c>
      <c r="J456">
        <v>-7.9336412981363704</v>
      </c>
      <c r="K456">
        <v>366.814882397247</v>
      </c>
      <c r="L456">
        <v>270.22115041020697</v>
      </c>
      <c r="M456">
        <v>39.461265081372403</v>
      </c>
      <c r="N456">
        <v>1.2769398860240599</v>
      </c>
      <c r="O456">
        <v>12.394931627148299</v>
      </c>
      <c r="P456">
        <v>165.08147655470501</v>
      </c>
      <c r="Q456">
        <v>0.18944364445548001</v>
      </c>
    </row>
    <row r="457" spans="1:17" x14ac:dyDescent="0.3">
      <c r="A457" t="s">
        <v>1034</v>
      </c>
      <c r="B457" t="s">
        <v>1035</v>
      </c>
      <c r="C457" t="s">
        <v>613</v>
      </c>
      <c r="D457" t="s">
        <v>613</v>
      </c>
      <c r="E457">
        <v>13689.535032</v>
      </c>
      <c r="F457">
        <v>473.4</v>
      </c>
      <c r="G457">
        <v>-5.3760637849663802</v>
      </c>
      <c r="H457">
        <v>-10.070381150787799</v>
      </c>
      <c r="I457">
        <v>-8.2573323055623895</v>
      </c>
      <c r="J457">
        <v>-2.4953478081309801</v>
      </c>
      <c r="K457">
        <v>491.84860304991099</v>
      </c>
      <c r="L457">
        <v>460.46376607023001</v>
      </c>
      <c r="M457">
        <v>40.019281771586698</v>
      </c>
      <c r="N457">
        <v>0.40171926957239401</v>
      </c>
      <c r="O457">
        <v>25.052809463455802</v>
      </c>
      <c r="P457">
        <v>39.852289512555302</v>
      </c>
      <c r="Q457">
        <v>4.5151642046490003E-3</v>
      </c>
    </row>
    <row r="458" spans="1:17" x14ac:dyDescent="0.3">
      <c r="A458" t="s">
        <v>1036</v>
      </c>
      <c r="B458" t="s">
        <v>1037</v>
      </c>
      <c r="C458" t="s">
        <v>3175</v>
      </c>
      <c r="D458" t="s">
        <v>215</v>
      </c>
      <c r="E458">
        <v>13588.055606664901</v>
      </c>
      <c r="F458">
        <v>1655.45</v>
      </c>
      <c r="G458">
        <v>6.2075616002200897</v>
      </c>
      <c r="H458">
        <v>1.4162481205042501</v>
      </c>
      <c r="I458">
        <v>-29.155538738191499</v>
      </c>
      <c r="J458">
        <v>-2.12144666494792</v>
      </c>
      <c r="K458">
        <v>1647.8702396266699</v>
      </c>
      <c r="L458">
        <v>1607.8757470364701</v>
      </c>
      <c r="M458">
        <v>52.607084866084101</v>
      </c>
      <c r="N458">
        <v>0.90591110440865497</v>
      </c>
      <c r="O458">
        <v>34.220302636745203</v>
      </c>
      <c r="P458">
        <v>62.617878192534299</v>
      </c>
      <c r="Q458">
        <v>0.11149308302642</v>
      </c>
    </row>
    <row r="459" spans="1:17" x14ac:dyDescent="0.3">
      <c r="A459" t="s">
        <v>1038</v>
      </c>
      <c r="B459" t="s">
        <v>1039</v>
      </c>
      <c r="C459" t="s">
        <v>3173</v>
      </c>
      <c r="D459" t="s">
        <v>54</v>
      </c>
      <c r="E459">
        <v>13538.71647576</v>
      </c>
      <c r="F459">
        <v>558.6</v>
      </c>
      <c r="G459">
        <v>25.324815372728199</v>
      </c>
      <c r="H459">
        <v>-23.672040016229101</v>
      </c>
      <c r="I459">
        <v>11.944535860359</v>
      </c>
      <c r="J459">
        <v>3.0957115399625001</v>
      </c>
      <c r="K459">
        <v>595.30807206536394</v>
      </c>
      <c r="L459">
        <v>501.26417978382801</v>
      </c>
      <c r="M459">
        <v>39.933829532083799</v>
      </c>
      <c r="N459">
        <v>1.23348299296861</v>
      </c>
      <c r="O459">
        <v>29.072681704260599</v>
      </c>
      <c r="P459">
        <v>75.137168835240601</v>
      </c>
      <c r="Q459">
        <v>4.8677766893831999E-2</v>
      </c>
    </row>
    <row r="460" spans="1:17" x14ac:dyDescent="0.3">
      <c r="A460" t="s">
        <v>1040</v>
      </c>
      <c r="B460" t="s">
        <v>1041</v>
      </c>
      <c r="C460" t="s">
        <v>3173</v>
      </c>
      <c r="D460" t="s">
        <v>54</v>
      </c>
      <c r="E460">
        <v>13499.747993339901</v>
      </c>
      <c r="F460">
        <v>297.89999999999998</v>
      </c>
      <c r="G460">
        <v>140.49944234172401</v>
      </c>
      <c r="H460">
        <v>27.471167271570199</v>
      </c>
      <c r="I460">
        <v>72.940032716395706</v>
      </c>
      <c r="J460">
        <v>-5.1971224994889997</v>
      </c>
      <c r="K460">
        <v>249.703121916443</v>
      </c>
      <c r="L460">
        <v>187.55036968190501</v>
      </c>
      <c r="M460">
        <v>53.837752491469203</v>
      </c>
      <c r="N460">
        <v>1.58249880514553</v>
      </c>
      <c r="O460">
        <v>10.3726082578046</v>
      </c>
      <c r="P460">
        <v>205.695228322216</v>
      </c>
      <c r="Q460">
        <v>0.16719758723537401</v>
      </c>
    </row>
    <row r="461" spans="1:17" x14ac:dyDescent="0.3">
      <c r="A461" t="s">
        <v>1042</v>
      </c>
      <c r="B461" t="s">
        <v>1043</v>
      </c>
      <c r="C461" t="s">
        <v>3183</v>
      </c>
      <c r="D461" t="s">
        <v>390</v>
      </c>
      <c r="E461">
        <v>13466.419981875</v>
      </c>
      <c r="F461">
        <v>1066.75</v>
      </c>
      <c r="G461">
        <v>32.495056011518002</v>
      </c>
      <c r="H461">
        <v>-0.71535521647806399</v>
      </c>
      <c r="I461">
        <v>88.6952597050999</v>
      </c>
      <c r="J461">
        <v>9.23913348438602</v>
      </c>
      <c r="K461">
        <v>972.13735843810002</v>
      </c>
      <c r="L461">
        <v>764.91134262957303</v>
      </c>
      <c r="M461">
        <v>60.169789772395497</v>
      </c>
      <c r="N461">
        <v>0.57212652984693002</v>
      </c>
      <c r="O461">
        <v>5.3667682212327197</v>
      </c>
      <c r="P461">
        <v>137.055555555555</v>
      </c>
      <c r="Q461">
        <v>9.1548711718688003E-2</v>
      </c>
    </row>
    <row r="462" spans="1:17" x14ac:dyDescent="0.3">
      <c r="A462" t="s">
        <v>1044</v>
      </c>
      <c r="B462" t="s">
        <v>1045</v>
      </c>
      <c r="C462" t="s">
        <v>3180</v>
      </c>
      <c r="D462" t="s">
        <v>74</v>
      </c>
      <c r="E462">
        <v>13438.5</v>
      </c>
      <c r="F462">
        <v>89.59</v>
      </c>
      <c r="G462">
        <v>18.761608338947301</v>
      </c>
      <c r="H462">
        <v>-14.393874910545801</v>
      </c>
      <c r="I462">
        <v>12.8401733633718</v>
      </c>
      <c r="J462">
        <v>-1.86702671636457</v>
      </c>
      <c r="K462">
        <v>94.281788030451693</v>
      </c>
      <c r="L462">
        <v>80.720895982852795</v>
      </c>
      <c r="M462">
        <v>32.081631870595999</v>
      </c>
      <c r="N462">
        <v>0.13607075846392799</v>
      </c>
      <c r="O462">
        <v>47.114633329612602</v>
      </c>
      <c r="P462">
        <v>80.261569416499</v>
      </c>
      <c r="Q462">
        <v>6.6138009474553006E-2</v>
      </c>
    </row>
    <row r="463" spans="1:17" hidden="1" x14ac:dyDescent="0.3">
      <c r="A463" t="s">
        <v>1046</v>
      </c>
      <c r="B463" t="s">
        <v>1047</v>
      </c>
      <c r="C463" t="s">
        <v>3184</v>
      </c>
      <c r="D463" t="s">
        <v>77</v>
      </c>
      <c r="E463">
        <v>13421.53883068</v>
      </c>
      <c r="F463">
        <v>11743.85</v>
      </c>
      <c r="G463">
        <v>24.578328657032099</v>
      </c>
      <c r="H463">
        <v>21.5945543039137</v>
      </c>
      <c r="I463">
        <v>40.8166749953673</v>
      </c>
      <c r="J463">
        <v>-0.36045835234867402</v>
      </c>
      <c r="K463">
        <v>10321.6743941111</v>
      </c>
      <c r="L463">
        <v>8623.2725147749898</v>
      </c>
      <c r="M463">
        <v>54.627247281186797</v>
      </c>
      <c r="N463">
        <v>2.2121484622807999</v>
      </c>
      <c r="O463">
        <v>8.8910365851062299</v>
      </c>
      <c r="P463">
        <v>74.445566762228694</v>
      </c>
      <c r="Q463">
        <v>0.13161889783585801</v>
      </c>
    </row>
    <row r="464" spans="1:17" x14ac:dyDescent="0.3">
      <c r="A464" t="s">
        <v>1048</v>
      </c>
      <c r="B464" t="s">
        <v>1049</v>
      </c>
      <c r="C464" t="s">
        <v>3181</v>
      </c>
      <c r="D464" t="s">
        <v>164</v>
      </c>
      <c r="E464">
        <v>13333.5547904</v>
      </c>
      <c r="F464">
        <v>13179.2</v>
      </c>
      <c r="G464">
        <v>174.117666937488</v>
      </c>
      <c r="H464">
        <v>-9.6111402146140605</v>
      </c>
      <c r="I464">
        <v>18.347023792285899</v>
      </c>
      <c r="J464">
        <v>-2.4534811171829798</v>
      </c>
      <c r="K464">
        <v>13341.5563559402</v>
      </c>
      <c r="L464">
        <v>10614.175808444599</v>
      </c>
      <c r="M464">
        <v>30.2849775910577</v>
      </c>
      <c r="N464">
        <v>0.63682132019108095</v>
      </c>
      <c r="O464">
        <v>12.2981668083039</v>
      </c>
      <c r="P464">
        <v>212.892771928158</v>
      </c>
      <c r="Q464">
        <v>0.22460503948934499</v>
      </c>
    </row>
    <row r="465" spans="1:17" x14ac:dyDescent="0.3">
      <c r="A465" t="s">
        <v>1050</v>
      </c>
      <c r="B465" t="s">
        <v>1051</v>
      </c>
      <c r="C465" t="s">
        <v>3174</v>
      </c>
      <c r="D465" t="s">
        <v>222</v>
      </c>
      <c r="E465">
        <v>13300.031973921999</v>
      </c>
      <c r="F465">
        <v>336.13</v>
      </c>
      <c r="G465">
        <v>53.799674527071197</v>
      </c>
      <c r="H465">
        <v>48.632913010403897</v>
      </c>
      <c r="I465">
        <v>9.5139124290707198</v>
      </c>
      <c r="J465">
        <v>1.60569451080035</v>
      </c>
      <c r="K465">
        <v>243.07297099923099</v>
      </c>
      <c r="L465">
        <v>210.60971510908101</v>
      </c>
      <c r="M465">
        <v>81.111004725380496</v>
      </c>
      <c r="N465">
        <v>2.5638056881492099</v>
      </c>
      <c r="O465">
        <v>4.4238836164579096</v>
      </c>
      <c r="P465">
        <v>132.69643475250899</v>
      </c>
      <c r="Q465">
        <v>0.100856980095483</v>
      </c>
    </row>
    <row r="466" spans="1:17" x14ac:dyDescent="0.3">
      <c r="A466" t="s">
        <v>1052</v>
      </c>
      <c r="B466" t="s">
        <v>1053</v>
      </c>
      <c r="C466" t="s">
        <v>3168</v>
      </c>
      <c r="D466" t="s">
        <v>287</v>
      </c>
      <c r="E466">
        <v>13294.29703032</v>
      </c>
      <c r="F466">
        <v>962.1</v>
      </c>
      <c r="G466">
        <v>5.7568963378008702</v>
      </c>
      <c r="H466">
        <v>-3.1462094329588899</v>
      </c>
      <c r="I466">
        <v>-26.533308714734499</v>
      </c>
      <c r="J466">
        <v>1.1001109897917301</v>
      </c>
      <c r="K466">
        <v>990.22465023505504</v>
      </c>
      <c r="L466">
        <v>940.97388789145202</v>
      </c>
      <c r="M466">
        <v>35.5198390111373</v>
      </c>
      <c r="N466">
        <v>1.3137445487986901</v>
      </c>
      <c r="O466">
        <v>24.6232200394969</v>
      </c>
      <c r="P466">
        <v>53.936</v>
      </c>
      <c r="Q466">
        <v>2.6865368130071999E-2</v>
      </c>
    </row>
    <row r="467" spans="1:17" x14ac:dyDescent="0.3">
      <c r="A467" t="s">
        <v>1054</v>
      </c>
      <c r="B467" t="s">
        <v>1055</v>
      </c>
      <c r="C467" t="s">
        <v>3186</v>
      </c>
      <c r="D467" t="s">
        <v>610</v>
      </c>
      <c r="E467">
        <v>13226.3524134</v>
      </c>
      <c r="F467">
        <v>137.69999999999999</v>
      </c>
      <c r="G467">
        <v>-79.153278615515504</v>
      </c>
      <c r="H467">
        <v>-7.8435193341714404</v>
      </c>
      <c r="I467">
        <v>-21.994481822065101</v>
      </c>
      <c r="J467">
        <v>5.6534267871126396</v>
      </c>
      <c r="K467">
        <v>137.73992643524801</v>
      </c>
      <c r="L467">
        <v>163.66209533297899</v>
      </c>
      <c r="M467">
        <v>63.040621096359999</v>
      </c>
      <c r="N467">
        <v>1.03894694325399</v>
      </c>
      <c r="O467">
        <v>117.64705882352899</v>
      </c>
      <c r="P467">
        <v>9.7211155378486005</v>
      </c>
      <c r="Q467">
        <v>-0.102093657700889</v>
      </c>
    </row>
    <row r="468" spans="1:17" x14ac:dyDescent="0.3">
      <c r="A468" t="s">
        <v>1056</v>
      </c>
      <c r="B468" t="s">
        <v>1057</v>
      </c>
      <c r="C468" t="s">
        <v>613</v>
      </c>
      <c r="D468" t="s">
        <v>613</v>
      </c>
      <c r="E468">
        <v>13172.782783852999</v>
      </c>
      <c r="F468">
        <v>26.53</v>
      </c>
      <c r="G468">
        <v>9.6858383330619304</v>
      </c>
      <c r="H468">
        <v>-11.4180868891036</v>
      </c>
      <c r="I468">
        <v>-17.7075921142829</v>
      </c>
      <c r="J468">
        <v>-1.02091598994915</v>
      </c>
      <c r="K468">
        <v>26.409396964222601</v>
      </c>
      <c r="L468">
        <v>25.781086669485699</v>
      </c>
      <c r="M468">
        <v>62.6265367551118</v>
      </c>
      <c r="N468">
        <v>0.64163421888816996</v>
      </c>
      <c r="O468">
        <v>47.1918582736524</v>
      </c>
      <c r="P468">
        <v>64.782608695652101</v>
      </c>
      <c r="Q468">
        <v>1.8330635792960001E-3</v>
      </c>
    </row>
    <row r="469" spans="1:17" hidden="1" x14ac:dyDescent="0.3">
      <c r="A469" t="s">
        <v>1058</v>
      </c>
      <c r="B469" t="s">
        <v>1059</v>
      </c>
      <c r="C469" t="s">
        <v>3184</v>
      </c>
      <c r="D469" t="s">
        <v>54</v>
      </c>
      <c r="E469">
        <v>13155.776486979999</v>
      </c>
      <c r="F469">
        <v>835.85</v>
      </c>
      <c r="G469">
        <v>-26.4578705416499</v>
      </c>
      <c r="H469">
        <v>-7.0478318525090797</v>
      </c>
      <c r="I469">
        <v>-10.6309586791887</v>
      </c>
      <c r="J469">
        <v>-2.1256475157333101</v>
      </c>
      <c r="M469">
        <v>36.278663613819703</v>
      </c>
      <c r="O469">
        <v>40.683136926482</v>
      </c>
      <c r="P469">
        <v>15.289655172413701</v>
      </c>
    </row>
    <row r="470" spans="1:17" x14ac:dyDescent="0.3">
      <c r="A470" t="s">
        <v>1060</v>
      </c>
      <c r="B470" t="s">
        <v>1061</v>
      </c>
      <c r="C470" t="s">
        <v>3181</v>
      </c>
      <c r="D470" t="s">
        <v>261</v>
      </c>
      <c r="E470">
        <v>13096.14264</v>
      </c>
      <c r="F470">
        <v>4148.55</v>
      </c>
      <c r="G470">
        <v>12.184346802195099</v>
      </c>
      <c r="H470">
        <v>-4.6606548840435602</v>
      </c>
      <c r="I470">
        <v>-3.6220325430190599</v>
      </c>
      <c r="J470">
        <v>2.3040514761225901</v>
      </c>
      <c r="K470">
        <v>4214.6138889556796</v>
      </c>
      <c r="L470">
        <v>3926.3651320229701</v>
      </c>
      <c r="M470">
        <v>45.2318183642533</v>
      </c>
      <c r="N470">
        <v>0.58328655656279704</v>
      </c>
      <c r="O470">
        <v>20.524038519482701</v>
      </c>
      <c r="P470">
        <v>50.309782608695599</v>
      </c>
      <c r="Q470">
        <v>0.15811470384817899</v>
      </c>
    </row>
    <row r="471" spans="1:17" x14ac:dyDescent="0.3">
      <c r="A471" t="s">
        <v>1062</v>
      </c>
      <c r="B471" t="s">
        <v>1063</v>
      </c>
      <c r="C471" t="s">
        <v>3171</v>
      </c>
      <c r="D471" t="s">
        <v>988</v>
      </c>
      <c r="E471">
        <v>13091.508508049999</v>
      </c>
      <c r="F471">
        <v>648.9</v>
      </c>
      <c r="G471">
        <v>19.125661604029901</v>
      </c>
      <c r="H471">
        <v>3.54796068339552</v>
      </c>
      <c r="I471">
        <v>56.335315564396403</v>
      </c>
      <c r="J471">
        <v>10.498435441204</v>
      </c>
      <c r="K471">
        <v>548.95915717211699</v>
      </c>
      <c r="L471">
        <v>459.379223944101</v>
      </c>
      <c r="M471">
        <v>80.176231962794901</v>
      </c>
      <c r="N471">
        <v>1.13235021047093</v>
      </c>
      <c r="O471">
        <v>2.4580058560641</v>
      </c>
      <c r="P471">
        <v>88.908296943231406</v>
      </c>
      <c r="Q471">
        <v>5.1764777611710999E-2</v>
      </c>
    </row>
    <row r="472" spans="1:17" x14ac:dyDescent="0.3">
      <c r="A472" t="s">
        <v>1064</v>
      </c>
      <c r="B472" t="s">
        <v>1065</v>
      </c>
      <c r="C472" t="s">
        <v>3181</v>
      </c>
      <c r="D472" t="s">
        <v>440</v>
      </c>
      <c r="E472">
        <v>13072.131361285999</v>
      </c>
      <c r="F472">
        <v>211.46</v>
      </c>
      <c r="G472">
        <v>157.05449236342301</v>
      </c>
      <c r="H472">
        <v>-0.99131274606109099</v>
      </c>
      <c r="I472">
        <v>1.0311398400526099</v>
      </c>
      <c r="J472">
        <v>-2.01932686177775</v>
      </c>
      <c r="K472">
        <v>210.283679901867</v>
      </c>
      <c r="L472">
        <v>174.099387943913</v>
      </c>
      <c r="M472">
        <v>41.284138971886499</v>
      </c>
      <c r="N472">
        <v>0.51523260190564701</v>
      </c>
      <c r="O472">
        <v>11.8887732904568</v>
      </c>
      <c r="P472">
        <v>199.73068745570501</v>
      </c>
      <c r="Q472">
        <v>0.1940123123528</v>
      </c>
    </row>
    <row r="473" spans="1:17" x14ac:dyDescent="0.3">
      <c r="A473" t="s">
        <v>1066</v>
      </c>
      <c r="B473" t="s">
        <v>1067</v>
      </c>
      <c r="C473" t="s">
        <v>3181</v>
      </c>
      <c r="D473" t="s">
        <v>106</v>
      </c>
      <c r="E473">
        <v>12964.20770133</v>
      </c>
      <c r="F473">
        <v>2315.6999999999998</v>
      </c>
      <c r="G473">
        <v>-22.472447706155499</v>
      </c>
      <c r="H473">
        <v>-16.5670989218277</v>
      </c>
      <c r="I473">
        <v>-25.272504585392699</v>
      </c>
      <c r="J473">
        <v>-6.4029224003763199</v>
      </c>
      <c r="K473">
        <v>2761.5474369786498</v>
      </c>
      <c r="L473">
        <v>2628.3500822380001</v>
      </c>
      <c r="M473">
        <v>12.1998241332261</v>
      </c>
      <c r="N473">
        <v>0.59366978145204596</v>
      </c>
      <c r="O473">
        <v>57.835643649868302</v>
      </c>
      <c r="P473">
        <v>33.469740634005703</v>
      </c>
      <c r="Q473">
        <v>0.1152558509271</v>
      </c>
    </row>
    <row r="474" spans="1:17" x14ac:dyDescent="0.3">
      <c r="A474" t="s">
        <v>1068</v>
      </c>
      <c r="B474" t="s">
        <v>1069</v>
      </c>
      <c r="C474" t="s">
        <v>3173</v>
      </c>
      <c r="D474" t="s">
        <v>54</v>
      </c>
      <c r="E474">
        <v>12956.794420639901</v>
      </c>
      <c r="F474">
        <v>1057.45</v>
      </c>
      <c r="G474">
        <v>39.885139454197997</v>
      </c>
      <c r="H474">
        <v>-1.2486882931318499</v>
      </c>
      <c r="I474">
        <v>19.094155770720199</v>
      </c>
      <c r="J474">
        <v>-13.511273196941</v>
      </c>
      <c r="K474">
        <v>1060.28486737515</v>
      </c>
      <c r="L474">
        <v>880.59180867641101</v>
      </c>
      <c r="M474">
        <v>33.956575501560103</v>
      </c>
      <c r="N474">
        <v>0.79355510544010899</v>
      </c>
      <c r="O474">
        <v>26.2565605938814</v>
      </c>
      <c r="P474">
        <v>73.012107329842905</v>
      </c>
      <c r="Q474">
        <v>2.7796202617297001E-2</v>
      </c>
    </row>
    <row r="475" spans="1:17" hidden="1" x14ac:dyDescent="0.3">
      <c r="A475" t="s">
        <v>1070</v>
      </c>
      <c r="B475" t="s">
        <v>1071</v>
      </c>
      <c r="C475" t="s">
        <v>3184</v>
      </c>
      <c r="D475" t="s">
        <v>1072</v>
      </c>
      <c r="E475">
        <v>12906.893384999599</v>
      </c>
      <c r="F475">
        <v>100</v>
      </c>
      <c r="G475">
        <v>-31.431182943533798</v>
      </c>
      <c r="I475">
        <v>-15.6042710810725</v>
      </c>
      <c r="M475">
        <v>50</v>
      </c>
      <c r="N475">
        <v>1</v>
      </c>
      <c r="O475">
        <v>0</v>
      </c>
      <c r="P475">
        <v>0</v>
      </c>
    </row>
    <row r="476" spans="1:17" x14ac:dyDescent="0.3">
      <c r="A476" t="s">
        <v>1073</v>
      </c>
      <c r="B476" t="s">
        <v>1074</v>
      </c>
      <c r="C476" t="s">
        <v>3173</v>
      </c>
      <c r="D476" t="s">
        <v>54</v>
      </c>
      <c r="E476">
        <v>12864.9541386</v>
      </c>
      <c r="F476">
        <v>1399</v>
      </c>
      <c r="G476">
        <v>150.56841391193799</v>
      </c>
      <c r="H476">
        <v>3.8221045000051102</v>
      </c>
      <c r="I476">
        <v>58.563173674607398</v>
      </c>
      <c r="J476">
        <v>9.7355560459710997</v>
      </c>
      <c r="K476">
        <v>1254.9154632612599</v>
      </c>
      <c r="L476">
        <v>954.11030877582004</v>
      </c>
      <c r="M476">
        <v>58.726801719947801</v>
      </c>
      <c r="N476">
        <v>0.84485131105778299</v>
      </c>
      <c r="O476">
        <v>3.2880629020729</v>
      </c>
      <c r="P476">
        <v>199.571734475374</v>
      </c>
      <c r="Q476">
        <v>9.5623102190857998E-2</v>
      </c>
    </row>
    <row r="477" spans="1:17" x14ac:dyDescent="0.3">
      <c r="A477" t="s">
        <v>1075</v>
      </c>
      <c r="B477" t="s">
        <v>1076</v>
      </c>
      <c r="C477" t="s">
        <v>3177</v>
      </c>
      <c r="D477" t="s">
        <v>80</v>
      </c>
      <c r="E477">
        <v>12837.977919585001</v>
      </c>
      <c r="F477">
        <v>359.45</v>
      </c>
      <c r="G477">
        <v>-35.372925327285799</v>
      </c>
      <c r="H477">
        <v>1.79885719786067</v>
      </c>
      <c r="I477">
        <v>-3.3988707376981702</v>
      </c>
      <c r="J477">
        <v>-1.40659092107863</v>
      </c>
      <c r="K477">
        <v>348.91831180034001</v>
      </c>
      <c r="L477">
        <v>344.25454974332399</v>
      </c>
      <c r="M477">
        <v>56.4190680445342</v>
      </c>
      <c r="N477">
        <v>2.3566128872971599</v>
      </c>
      <c r="O477">
        <v>10.724718319655</v>
      </c>
      <c r="P477">
        <v>23.3951253003776</v>
      </c>
      <c r="Q477">
        <v>-0.10661680586043699</v>
      </c>
    </row>
    <row r="478" spans="1:17" x14ac:dyDescent="0.3">
      <c r="A478" t="s">
        <v>1077</v>
      </c>
      <c r="B478" t="s">
        <v>1078</v>
      </c>
      <c r="C478" t="s">
        <v>3171</v>
      </c>
      <c r="D478" t="s">
        <v>114</v>
      </c>
      <c r="E478">
        <v>12796.74231912</v>
      </c>
      <c r="F478">
        <v>2011.05</v>
      </c>
      <c r="G478">
        <v>-3.5688905689029999</v>
      </c>
      <c r="H478">
        <v>-12.946625365251</v>
      </c>
      <c r="I478">
        <v>17.860687772126202</v>
      </c>
      <c r="J478">
        <v>-2.9821490348551798</v>
      </c>
      <c r="K478">
        <v>2145.97984584401</v>
      </c>
      <c r="L478">
        <v>1905.3293090734101</v>
      </c>
      <c r="M478">
        <v>25.6281177264846</v>
      </c>
      <c r="N478">
        <v>0.76441454254813801</v>
      </c>
      <c r="O478">
        <v>23.517565450883801</v>
      </c>
      <c r="P478">
        <v>39.641703989167702</v>
      </c>
      <c r="Q478">
        <v>-8.3526774154389999E-2</v>
      </c>
    </row>
    <row r="479" spans="1:17" x14ac:dyDescent="0.3">
      <c r="A479" t="s">
        <v>1079</v>
      </c>
      <c r="B479" t="s">
        <v>1080</v>
      </c>
      <c r="C479" t="s">
        <v>3169</v>
      </c>
      <c r="D479" t="s">
        <v>395</v>
      </c>
      <c r="E479">
        <v>12774.80321244</v>
      </c>
      <c r="F479">
        <v>142.05000000000001</v>
      </c>
      <c r="G479">
        <v>94.045007532656598</v>
      </c>
      <c r="H479">
        <v>23.737885107492598</v>
      </c>
      <c r="I479">
        <v>99.623001646200095</v>
      </c>
      <c r="J479">
        <v>7.07318289362341</v>
      </c>
      <c r="K479">
        <v>108.026816989485</v>
      </c>
      <c r="L479">
        <v>81.919443231952897</v>
      </c>
      <c r="M479">
        <v>72.9313320362849</v>
      </c>
      <c r="N479">
        <v>1.04224902664524</v>
      </c>
      <c r="O479">
        <v>2.4498416050686198</v>
      </c>
      <c r="P479">
        <v>139.34288121314199</v>
      </c>
      <c r="Q479">
        <v>0.11955943081194099</v>
      </c>
    </row>
    <row r="480" spans="1:17" x14ac:dyDescent="0.3">
      <c r="A480" t="s">
        <v>1081</v>
      </c>
      <c r="B480" t="s">
        <v>1082</v>
      </c>
      <c r="C480" t="s">
        <v>3175</v>
      </c>
      <c r="D480" t="s">
        <v>409</v>
      </c>
      <c r="E480">
        <v>12761.195024160001</v>
      </c>
      <c r="F480">
        <v>3154.8</v>
      </c>
      <c r="G480">
        <v>15.7314992722096</v>
      </c>
      <c r="H480">
        <v>13.2697090066867</v>
      </c>
      <c r="I480">
        <v>3.3124065796447302</v>
      </c>
      <c r="J480">
        <v>13.6566197602834</v>
      </c>
      <c r="K480">
        <v>2847.1092811868102</v>
      </c>
      <c r="L480">
        <v>2596.2319529987999</v>
      </c>
      <c r="M480">
        <v>65.318209437064894</v>
      </c>
      <c r="N480">
        <v>0.85546956124954898</v>
      </c>
      <c r="O480">
        <v>3.4296944338785198</v>
      </c>
      <c r="P480">
        <v>53.417462980523702</v>
      </c>
      <c r="Q480">
        <v>8.7156378758366002E-2</v>
      </c>
    </row>
    <row r="481" spans="1:17" x14ac:dyDescent="0.3">
      <c r="A481" t="s">
        <v>1083</v>
      </c>
      <c r="B481" t="s">
        <v>1084</v>
      </c>
      <c r="C481" t="s">
        <v>3181</v>
      </c>
      <c r="D481" t="s">
        <v>80</v>
      </c>
      <c r="E481">
        <v>12520.181458380001</v>
      </c>
      <c r="F481">
        <v>606.29999999999995</v>
      </c>
      <c r="G481">
        <v>-48.4839149233675</v>
      </c>
      <c r="H481">
        <v>-2.5159289504056099</v>
      </c>
      <c r="I481">
        <v>-10.234093813085099</v>
      </c>
      <c r="J481">
        <v>0.78253865535062195</v>
      </c>
      <c r="K481">
        <v>607.60639086876495</v>
      </c>
      <c r="L481">
        <v>636.32636834665198</v>
      </c>
      <c r="M481">
        <v>51.875849990427902</v>
      </c>
      <c r="N481">
        <v>0.646771324774014</v>
      </c>
      <c r="O481">
        <v>35.906317004783098</v>
      </c>
      <c r="P481">
        <v>20.237977193852199</v>
      </c>
      <c r="Q481">
        <v>4.1287851541046E-2</v>
      </c>
    </row>
    <row r="482" spans="1:17" x14ac:dyDescent="0.3">
      <c r="A482" t="s">
        <v>1085</v>
      </c>
      <c r="B482" t="s">
        <v>1086</v>
      </c>
      <c r="C482" t="s">
        <v>3174</v>
      </c>
      <c r="D482" t="s">
        <v>103</v>
      </c>
      <c r="E482">
        <v>12500.708900448</v>
      </c>
      <c r="F482">
        <v>18.239999999999998</v>
      </c>
      <c r="G482">
        <v>50.061354369899</v>
      </c>
      <c r="H482">
        <v>-4.6129322930616299</v>
      </c>
      <c r="I482">
        <v>-1.6042710810726</v>
      </c>
      <c r="J482">
        <v>2.4083886574529401</v>
      </c>
      <c r="K482">
        <v>17.946971045354399</v>
      </c>
      <c r="L482">
        <v>16.938279404654399</v>
      </c>
      <c r="M482">
        <v>68.291025236458097</v>
      </c>
      <c r="N482">
        <v>0.89348002359476497</v>
      </c>
      <c r="O482">
        <v>31.578947368421002</v>
      </c>
      <c r="P482">
        <v>118.44311377245501</v>
      </c>
      <c r="Q482">
        <v>0.110427767871856</v>
      </c>
    </row>
    <row r="483" spans="1:17" x14ac:dyDescent="0.3">
      <c r="A483" t="s">
        <v>1087</v>
      </c>
      <c r="B483" t="s">
        <v>1088</v>
      </c>
      <c r="C483" t="s">
        <v>3181</v>
      </c>
      <c r="D483" t="s">
        <v>261</v>
      </c>
      <c r="E483">
        <v>12470.4145881</v>
      </c>
      <c r="F483">
        <v>1874.25</v>
      </c>
      <c r="G483">
        <v>77.806885714015706</v>
      </c>
      <c r="H483">
        <v>4.9158157041917203</v>
      </c>
      <c r="I483">
        <v>29.427842205316001</v>
      </c>
      <c r="J483">
        <v>-1.32414221246635</v>
      </c>
      <c r="K483">
        <v>1762.3658830789</v>
      </c>
      <c r="L483">
        <v>1500.1714622776301</v>
      </c>
      <c r="M483">
        <v>69.331354099573701</v>
      </c>
      <c r="N483">
        <v>0.45397729024775701</v>
      </c>
      <c r="O483">
        <v>5.1193810857676301</v>
      </c>
      <c r="P483">
        <v>122.674349530711</v>
      </c>
      <c r="Q483">
        <v>0.123773167698617</v>
      </c>
    </row>
    <row r="484" spans="1:17" x14ac:dyDescent="0.3">
      <c r="A484" t="s">
        <v>1089</v>
      </c>
      <c r="B484" t="s">
        <v>1090</v>
      </c>
      <c r="C484" t="s">
        <v>3169</v>
      </c>
      <c r="D484" t="s">
        <v>24</v>
      </c>
      <c r="E484">
        <v>12409.214308971999</v>
      </c>
      <c r="F484">
        <v>204.28</v>
      </c>
      <c r="G484">
        <v>-50.241824571076798</v>
      </c>
      <c r="H484">
        <v>-11.6344651297282</v>
      </c>
      <c r="I484">
        <v>-33.133540358424199</v>
      </c>
      <c r="J484">
        <v>-2.1242534471111001</v>
      </c>
      <c r="K484">
        <v>221.18456512306099</v>
      </c>
      <c r="L484">
        <v>234.719159127311</v>
      </c>
      <c r="M484">
        <v>27.913142788053499</v>
      </c>
      <c r="N484">
        <v>0.92162292383995004</v>
      </c>
      <c r="O484">
        <v>47.1999216761307</v>
      </c>
      <c r="P484">
        <v>0.57604253852592202</v>
      </c>
      <c r="Q484">
        <v>5.5098051852119998E-3</v>
      </c>
    </row>
    <row r="485" spans="1:17" x14ac:dyDescent="0.3">
      <c r="A485" t="s">
        <v>1091</v>
      </c>
      <c r="B485" t="s">
        <v>1092</v>
      </c>
      <c r="C485" t="s">
        <v>3183</v>
      </c>
      <c r="D485" t="s">
        <v>472</v>
      </c>
      <c r="E485">
        <v>12342.432735619999</v>
      </c>
      <c r="F485">
        <v>931.1</v>
      </c>
      <c r="G485">
        <v>-35.357303771063002</v>
      </c>
      <c r="H485">
        <v>1.7909084499638801</v>
      </c>
      <c r="I485">
        <v>1.0091674560931601</v>
      </c>
      <c r="J485">
        <v>-4.3253521036636204</v>
      </c>
      <c r="K485">
        <v>928.48269195809303</v>
      </c>
      <c r="L485">
        <v>892.76975062752797</v>
      </c>
      <c r="M485">
        <v>38.128109317886697</v>
      </c>
      <c r="N485">
        <v>0.69110947089132602</v>
      </c>
      <c r="O485">
        <v>15.0252389646654</v>
      </c>
      <c r="P485">
        <v>22.263804083776499</v>
      </c>
      <c r="Q485">
        <v>-2.8787765689870001E-2</v>
      </c>
    </row>
    <row r="486" spans="1:17" x14ac:dyDescent="0.3">
      <c r="A486" t="s">
        <v>1093</v>
      </c>
      <c r="B486" t="s">
        <v>1094</v>
      </c>
      <c r="C486" t="s">
        <v>3183</v>
      </c>
      <c r="D486" t="s">
        <v>472</v>
      </c>
      <c r="E486">
        <v>12253.933822479999</v>
      </c>
      <c r="F486">
        <v>775.6</v>
      </c>
      <c r="G486">
        <v>30.152150389799498</v>
      </c>
      <c r="H486">
        <v>13.0085197625592</v>
      </c>
      <c r="I486">
        <v>50.210801072855702</v>
      </c>
      <c r="J486">
        <v>-2.3158546590872802</v>
      </c>
      <c r="K486">
        <v>688.56662847321195</v>
      </c>
      <c r="L486">
        <v>572.637874109564</v>
      </c>
      <c r="M486">
        <v>61.3882259187776</v>
      </c>
      <c r="N486">
        <v>0.63362682696066197</v>
      </c>
      <c r="O486">
        <v>3.1330582774625899</v>
      </c>
      <c r="P486">
        <v>90.963929582666495</v>
      </c>
      <c r="Q486">
        <v>-2.7933395403907001E-2</v>
      </c>
    </row>
    <row r="487" spans="1:17" x14ac:dyDescent="0.3">
      <c r="A487" t="s">
        <v>1095</v>
      </c>
      <c r="B487" t="s">
        <v>1096</v>
      </c>
      <c r="C487" t="s">
        <v>3180</v>
      </c>
      <c r="D487" t="s">
        <v>428</v>
      </c>
      <c r="E487">
        <v>12164.34114615</v>
      </c>
      <c r="F487">
        <v>261.14999999999998</v>
      </c>
      <c r="G487">
        <v>49.4832611160436</v>
      </c>
      <c r="H487">
        <v>-2.1473629230391902</v>
      </c>
      <c r="I487">
        <v>4.6859177719904999</v>
      </c>
      <c r="J487">
        <v>3.4761516467875699</v>
      </c>
      <c r="K487">
        <v>263.52869373068501</v>
      </c>
      <c r="L487">
        <v>232.85052839049999</v>
      </c>
      <c r="M487">
        <v>50.353170879748802</v>
      </c>
      <c r="N487">
        <v>0.49045519470667898</v>
      </c>
      <c r="O487">
        <v>47.118514263832999</v>
      </c>
      <c r="P487">
        <v>103.229571984435</v>
      </c>
      <c r="Q487">
        <v>9.7878952992471999E-2</v>
      </c>
    </row>
    <row r="488" spans="1:17" x14ac:dyDescent="0.3">
      <c r="A488" t="s">
        <v>1097</v>
      </c>
      <c r="B488" t="s">
        <v>1098</v>
      </c>
      <c r="C488" t="s">
        <v>3186</v>
      </c>
      <c r="D488" t="s">
        <v>1099</v>
      </c>
      <c r="E488">
        <v>12149.03199825</v>
      </c>
      <c r="F488">
        <v>631.75</v>
      </c>
      <c r="G488">
        <v>40.707781634122803</v>
      </c>
      <c r="H488">
        <v>6.2531397749243096</v>
      </c>
      <c r="I488">
        <v>60.174805157102099</v>
      </c>
      <c r="J488">
        <v>9.5693800338728696</v>
      </c>
      <c r="K488">
        <v>528.00769034330096</v>
      </c>
      <c r="L488">
        <v>468.10951971541198</v>
      </c>
      <c r="M488">
        <v>74.989876958479698</v>
      </c>
      <c r="N488">
        <v>3.72306887289874</v>
      </c>
      <c r="O488">
        <v>1.62247724574593</v>
      </c>
      <c r="P488">
        <v>104.05361757105899</v>
      </c>
      <c r="Q488">
        <v>3.2068015443665998E-2</v>
      </c>
    </row>
    <row r="489" spans="1:17" x14ac:dyDescent="0.3">
      <c r="A489" t="s">
        <v>1100</v>
      </c>
      <c r="B489" t="s">
        <v>1101</v>
      </c>
      <c r="C489" t="s">
        <v>3169</v>
      </c>
      <c r="D489" t="s">
        <v>24</v>
      </c>
      <c r="E489">
        <v>12141.834522272</v>
      </c>
      <c r="F489">
        <v>163.93</v>
      </c>
      <c r="G489">
        <v>-1.53419403703617</v>
      </c>
      <c r="H489">
        <v>-5.3256392209736001</v>
      </c>
      <c r="I489">
        <v>1.6141772564318799</v>
      </c>
      <c r="J489">
        <v>-2.0977625724137301</v>
      </c>
      <c r="K489">
        <v>165.785284052073</v>
      </c>
      <c r="L489">
        <v>155.49765481031801</v>
      </c>
      <c r="M489">
        <v>34.998816167033198</v>
      </c>
      <c r="N489">
        <v>0.73045724598709205</v>
      </c>
      <c r="O489">
        <v>7.8631123040322004</v>
      </c>
      <c r="P489">
        <v>32.0418848167539</v>
      </c>
      <c r="Q489">
        <v>-3.6859350557103002E-2</v>
      </c>
    </row>
    <row r="490" spans="1:17" hidden="1" x14ac:dyDescent="0.3">
      <c r="A490" t="s">
        <v>1102</v>
      </c>
      <c r="B490" t="s">
        <v>1103</v>
      </c>
      <c r="C490" t="s">
        <v>3184</v>
      </c>
      <c r="D490" t="s">
        <v>140</v>
      </c>
      <c r="E490">
        <v>12104.11435611</v>
      </c>
      <c r="F490">
        <v>398.35</v>
      </c>
      <c r="G490">
        <v>24.631500699952898</v>
      </c>
      <c r="H490">
        <v>-13.4183388232228</v>
      </c>
      <c r="I490">
        <v>49.139318662517098</v>
      </c>
      <c r="J490">
        <v>-3.5020143283075398</v>
      </c>
      <c r="K490">
        <v>400.266085387109</v>
      </c>
      <c r="L490">
        <v>323.91139392501901</v>
      </c>
      <c r="M490">
        <v>32.930023432814799</v>
      </c>
      <c r="N490">
        <v>0.84888712207573402</v>
      </c>
      <c r="O490">
        <v>19.6309777833563</v>
      </c>
      <c r="P490">
        <v>94.792176039119795</v>
      </c>
      <c r="Q490">
        <v>0.162046603553855</v>
      </c>
    </row>
    <row r="491" spans="1:17" x14ac:dyDescent="0.3">
      <c r="A491" t="s">
        <v>1104</v>
      </c>
      <c r="B491" t="s">
        <v>1105</v>
      </c>
      <c r="C491" t="s">
        <v>3168</v>
      </c>
      <c r="D491" t="s">
        <v>21</v>
      </c>
      <c r="E491">
        <v>12089.728223759999</v>
      </c>
      <c r="F491">
        <v>808.4</v>
      </c>
      <c r="G491">
        <v>-36.986413973383598</v>
      </c>
      <c r="H491">
        <v>-3.52675682543817</v>
      </c>
      <c r="I491">
        <v>-14.1102346717819</v>
      </c>
      <c r="J491">
        <v>0.232063240558154</v>
      </c>
      <c r="K491">
        <v>803.90005927749996</v>
      </c>
      <c r="L491">
        <v>827.39064520253498</v>
      </c>
      <c r="M491">
        <v>60.970469973654197</v>
      </c>
      <c r="N491">
        <v>0.710552402000039</v>
      </c>
      <c r="O491">
        <v>18.876793666501701</v>
      </c>
      <c r="P491">
        <v>9.0958164642375099</v>
      </c>
      <c r="Q491">
        <v>-0.15075127963117199</v>
      </c>
    </row>
    <row r="492" spans="1:17" x14ac:dyDescent="0.3">
      <c r="A492" t="s">
        <v>1106</v>
      </c>
      <c r="B492" t="s">
        <v>1107</v>
      </c>
      <c r="C492" t="s">
        <v>3168</v>
      </c>
      <c r="D492" t="s">
        <v>287</v>
      </c>
      <c r="E492">
        <v>12074.056286274999</v>
      </c>
      <c r="F492">
        <v>897.25</v>
      </c>
      <c r="G492">
        <v>-45.701200142081397</v>
      </c>
      <c r="H492">
        <v>-8.07877825935293</v>
      </c>
      <c r="I492">
        <v>-9.0361850902180301</v>
      </c>
      <c r="J492">
        <v>-4.5777644747976396</v>
      </c>
      <c r="K492">
        <v>931.85641023711696</v>
      </c>
      <c r="L492">
        <v>942.51235594880097</v>
      </c>
      <c r="M492">
        <v>32.342183647702001</v>
      </c>
      <c r="N492">
        <v>0.40116402687250002</v>
      </c>
      <c r="O492">
        <v>39.091668988576203</v>
      </c>
      <c r="P492">
        <v>14.730515951665501</v>
      </c>
      <c r="Q492">
        <v>-2.5538345049499998E-3</v>
      </c>
    </row>
    <row r="493" spans="1:17" hidden="1" x14ac:dyDescent="0.3">
      <c r="A493" t="s">
        <v>1108</v>
      </c>
      <c r="B493" t="s">
        <v>1109</v>
      </c>
      <c r="C493" t="s">
        <v>3184</v>
      </c>
      <c r="D493" t="s">
        <v>332</v>
      </c>
      <c r="E493">
        <v>11987.686632389999</v>
      </c>
      <c r="F493">
        <v>875.35</v>
      </c>
      <c r="G493">
        <v>-21.648778729575</v>
      </c>
      <c r="H493">
        <v>-12.0376040240106</v>
      </c>
      <c r="I493">
        <v>10.8091883744837</v>
      </c>
      <c r="J493">
        <v>-4.1166194273002796</v>
      </c>
      <c r="K493">
        <v>900.38404255471005</v>
      </c>
      <c r="L493">
        <v>825.90241807612801</v>
      </c>
      <c r="M493">
        <v>41.677876205518103</v>
      </c>
      <c r="N493">
        <v>0.59391552407386305</v>
      </c>
      <c r="O493">
        <v>17.0960187353629</v>
      </c>
      <c r="P493">
        <v>35.262303948080003</v>
      </c>
      <c r="Q493">
        <v>-5.3706125389672003E-2</v>
      </c>
    </row>
    <row r="494" spans="1:17" x14ac:dyDescent="0.3">
      <c r="A494" t="s">
        <v>1110</v>
      </c>
      <c r="B494" t="s">
        <v>1111</v>
      </c>
      <c r="C494" t="s">
        <v>3172</v>
      </c>
      <c r="D494" t="s">
        <v>46</v>
      </c>
      <c r="E494">
        <v>11898.999078782999</v>
      </c>
      <c r="F494">
        <v>211.71</v>
      </c>
      <c r="G494">
        <v>14.1239906556411</v>
      </c>
      <c r="H494">
        <v>-8.1214479104298594</v>
      </c>
      <c r="I494">
        <v>-15.148755066837699</v>
      </c>
      <c r="J494">
        <v>0.118118929057555</v>
      </c>
      <c r="K494">
        <v>224.76578910530699</v>
      </c>
      <c r="L494">
        <v>216.44573605173301</v>
      </c>
      <c r="M494">
        <v>44.158854458941903</v>
      </c>
      <c r="N494">
        <v>0.56300337198639705</v>
      </c>
      <c r="O494">
        <v>43.545415899107198</v>
      </c>
      <c r="P494">
        <v>81.803349076857003</v>
      </c>
      <c r="Q494">
        <v>0.102782426902552</v>
      </c>
    </row>
    <row r="495" spans="1:17" x14ac:dyDescent="0.3">
      <c r="A495" t="s">
        <v>1112</v>
      </c>
      <c r="B495" t="s">
        <v>1113</v>
      </c>
      <c r="C495" t="s">
        <v>3169</v>
      </c>
      <c r="D495" t="s">
        <v>573</v>
      </c>
      <c r="E495">
        <v>11880.676803124999</v>
      </c>
      <c r="F495">
        <v>892.25</v>
      </c>
      <c r="G495">
        <v>-14.850533567431301</v>
      </c>
      <c r="H495">
        <v>-3.1526433844095298</v>
      </c>
      <c r="I495">
        <v>-2.9819927598356002</v>
      </c>
      <c r="J495">
        <v>1.9222334606270099</v>
      </c>
      <c r="K495">
        <v>861.38105094684602</v>
      </c>
      <c r="L495">
        <v>809.920391373793</v>
      </c>
      <c r="M495">
        <v>58.321349082601799</v>
      </c>
      <c r="N495">
        <v>0.88155279905225903</v>
      </c>
      <c r="O495">
        <v>6.6685346035304001</v>
      </c>
      <c r="P495">
        <v>31.213235294117599</v>
      </c>
      <c r="Q495">
        <v>6.6484382017369999E-3</v>
      </c>
    </row>
    <row r="496" spans="1:17" x14ac:dyDescent="0.3">
      <c r="A496" t="s">
        <v>1114</v>
      </c>
      <c r="B496" t="s">
        <v>1115</v>
      </c>
      <c r="C496" t="s">
        <v>3169</v>
      </c>
      <c r="D496" t="s">
        <v>24</v>
      </c>
      <c r="E496">
        <v>11807.979550749</v>
      </c>
      <c r="F496">
        <v>107.23</v>
      </c>
      <c r="G496">
        <v>-31.635929337205202</v>
      </c>
      <c r="H496">
        <v>-6.5694965186544101</v>
      </c>
      <c r="I496">
        <v>-36.438527264165899</v>
      </c>
      <c r="J496">
        <v>2.4132930969294999</v>
      </c>
      <c r="K496">
        <v>109.693251029678</v>
      </c>
      <c r="L496">
        <v>114.021032174197</v>
      </c>
      <c r="M496">
        <v>49.014478165411802</v>
      </c>
      <c r="N496">
        <v>0.68361493505373205</v>
      </c>
      <c r="O496">
        <v>42.217662967453101</v>
      </c>
      <c r="P496">
        <v>13.350951374207201</v>
      </c>
      <c r="Q496">
        <v>0.112460130600403</v>
      </c>
    </row>
    <row r="497" spans="1:17" x14ac:dyDescent="0.3">
      <c r="A497" t="s">
        <v>1116</v>
      </c>
      <c r="B497" t="s">
        <v>1117</v>
      </c>
      <c r="C497" t="s">
        <v>3169</v>
      </c>
      <c r="D497" t="s">
        <v>573</v>
      </c>
      <c r="E497">
        <v>11807.809748449001</v>
      </c>
      <c r="F497">
        <v>162.88999999999999</v>
      </c>
      <c r="G497">
        <v>-31.601660312301501</v>
      </c>
      <c r="H497">
        <v>-0.22962288220173599</v>
      </c>
      <c r="I497">
        <v>-25.0091654081026</v>
      </c>
      <c r="J497">
        <v>1.62756885853568</v>
      </c>
      <c r="K497">
        <v>164.81478952013299</v>
      </c>
      <c r="L497">
        <v>164.83919706368701</v>
      </c>
      <c r="M497">
        <v>44.530252339107598</v>
      </c>
      <c r="N497">
        <v>1.0961878365170501</v>
      </c>
      <c r="O497">
        <v>28.490010606638499</v>
      </c>
      <c r="P497">
        <v>23.729586023547199</v>
      </c>
      <c r="Q497">
        <v>-3.3473326393771999E-2</v>
      </c>
    </row>
    <row r="498" spans="1:17" x14ac:dyDescent="0.3">
      <c r="A498" t="s">
        <v>1118</v>
      </c>
      <c r="B498" t="s">
        <v>1119</v>
      </c>
      <c r="C498" t="s">
        <v>3168</v>
      </c>
      <c r="D498" t="s">
        <v>287</v>
      </c>
      <c r="E498">
        <v>11805.823488315</v>
      </c>
      <c r="F498">
        <v>2170.0500000000002</v>
      </c>
      <c r="G498">
        <v>-28.925278361578201</v>
      </c>
      <c r="H498">
        <v>1.16585017385139</v>
      </c>
      <c r="I498">
        <v>-1.5711654583715799</v>
      </c>
      <c r="J498">
        <v>3.71619256577514</v>
      </c>
      <c r="K498">
        <v>2132.6699944093698</v>
      </c>
      <c r="L498">
        <v>2031.70356331531</v>
      </c>
      <c r="M498">
        <v>71.395873110846196</v>
      </c>
      <c r="N498">
        <v>0.77404126238206405</v>
      </c>
      <c r="O498">
        <v>26.626114605654202</v>
      </c>
      <c r="P498">
        <v>35.628124999999997</v>
      </c>
      <c r="Q498">
        <v>2.6657769072514E-2</v>
      </c>
    </row>
    <row r="499" spans="1:17" x14ac:dyDescent="0.3">
      <c r="A499" t="s">
        <v>1120</v>
      </c>
      <c r="B499" t="s">
        <v>1121</v>
      </c>
      <c r="C499" t="s">
        <v>3175</v>
      </c>
      <c r="D499" t="s">
        <v>409</v>
      </c>
      <c r="E499">
        <v>11800.672462754999</v>
      </c>
      <c r="F499">
        <v>430.65</v>
      </c>
      <c r="G499">
        <v>23.089807368629799</v>
      </c>
      <c r="H499">
        <v>4.77369262302149</v>
      </c>
      <c r="I499">
        <v>-15.207954494057701</v>
      </c>
      <c r="J499">
        <v>1.1912615475071799</v>
      </c>
      <c r="K499">
        <v>422.39710973913299</v>
      </c>
      <c r="L499">
        <v>403.41274557863898</v>
      </c>
      <c r="M499">
        <v>55.604630739527998</v>
      </c>
      <c r="N499">
        <v>0.657915603458475</v>
      </c>
      <c r="O499">
        <v>28.6311389759665</v>
      </c>
      <c r="P499">
        <v>62.509433962264097</v>
      </c>
      <c r="Q499">
        <v>0.107762661475066</v>
      </c>
    </row>
    <row r="500" spans="1:17" x14ac:dyDescent="0.3">
      <c r="A500" t="s">
        <v>1122</v>
      </c>
      <c r="B500" t="s">
        <v>1123</v>
      </c>
      <c r="C500" t="s">
        <v>3183</v>
      </c>
      <c r="D500" t="s">
        <v>472</v>
      </c>
      <c r="E500">
        <v>11726.77191435</v>
      </c>
      <c r="F500">
        <v>2293.25</v>
      </c>
      <c r="G500">
        <v>-31.045969872553901</v>
      </c>
      <c r="H500">
        <v>6.0923864919934498</v>
      </c>
      <c r="I500">
        <v>4.96301158762697</v>
      </c>
      <c r="J500">
        <v>-5.0088606092583401</v>
      </c>
      <c r="K500">
        <v>2195.1277887737801</v>
      </c>
      <c r="L500">
        <v>2167.7012309470401</v>
      </c>
      <c r="M500">
        <v>45.8752648623569</v>
      </c>
      <c r="N500">
        <v>2.9667426497901799</v>
      </c>
      <c r="O500">
        <v>19.263054616810098</v>
      </c>
      <c r="P500">
        <v>26.8390486725663</v>
      </c>
      <c r="Q500">
        <v>-0.135674818572254</v>
      </c>
    </row>
    <row r="501" spans="1:17" x14ac:dyDescent="0.3">
      <c r="A501" t="s">
        <v>1124</v>
      </c>
      <c r="B501" t="s">
        <v>1125</v>
      </c>
      <c r="C501" t="s">
        <v>3182</v>
      </c>
      <c r="D501" t="s">
        <v>465</v>
      </c>
      <c r="E501">
        <v>11708.060498675</v>
      </c>
      <c r="F501">
        <v>1759.25</v>
      </c>
      <c r="G501">
        <v>29.518023969041899</v>
      </c>
      <c r="H501">
        <v>-13.006099633030299</v>
      </c>
      <c r="I501">
        <v>44.262931778885999</v>
      </c>
      <c r="J501">
        <v>-2.7797666322949501</v>
      </c>
      <c r="K501">
        <v>1871.1483222459201</v>
      </c>
      <c r="L501">
        <v>1541.39107192248</v>
      </c>
      <c r="M501">
        <v>21.2555009635327</v>
      </c>
      <c r="N501">
        <v>0.26311452115601902</v>
      </c>
      <c r="O501">
        <v>35.284922552223897</v>
      </c>
      <c r="P501">
        <v>95.825502185679298</v>
      </c>
      <c r="Q501">
        <v>0.19400398683063</v>
      </c>
    </row>
    <row r="502" spans="1:17" hidden="1" x14ac:dyDescent="0.3">
      <c r="A502" t="s">
        <v>1126</v>
      </c>
      <c r="B502" t="s">
        <v>1127</v>
      </c>
      <c r="C502" t="s">
        <v>3184</v>
      </c>
      <c r="D502" t="s">
        <v>54</v>
      </c>
      <c r="E502">
        <v>11620.1003301</v>
      </c>
      <c r="F502">
        <v>5045.5</v>
      </c>
      <c r="G502">
        <v>-28.5352922532105</v>
      </c>
      <c r="H502">
        <v>7.0032826395740102</v>
      </c>
      <c r="I502">
        <v>-12.7083803907493</v>
      </c>
      <c r="J502">
        <v>2.6664294410573599</v>
      </c>
      <c r="O502">
        <v>6.5305717966504799</v>
      </c>
      <c r="P502">
        <v>9.6847826086956506</v>
      </c>
    </row>
    <row r="503" spans="1:17" x14ac:dyDescent="0.3">
      <c r="A503" t="s">
        <v>1128</v>
      </c>
      <c r="B503" t="s">
        <v>1129</v>
      </c>
      <c r="C503" t="s">
        <v>3171</v>
      </c>
      <c r="D503" t="s">
        <v>988</v>
      </c>
      <c r="E503">
        <v>11593.883793531</v>
      </c>
      <c r="F503">
        <v>54.47</v>
      </c>
      <c r="G503">
        <v>-33.823087267360798</v>
      </c>
      <c r="H503">
        <v>0.47203700735563298</v>
      </c>
      <c r="I503">
        <v>13.014382992126899</v>
      </c>
      <c r="J503">
        <v>11.245801287206501</v>
      </c>
      <c r="K503">
        <v>48.063315890057602</v>
      </c>
      <c r="L503">
        <v>47.029136459157101</v>
      </c>
      <c r="M503">
        <v>82.4322411626231</v>
      </c>
      <c r="N503">
        <v>2.0080314467884199</v>
      </c>
      <c r="O503">
        <v>3.1760602166330099</v>
      </c>
      <c r="P503">
        <v>49.028727770177802</v>
      </c>
      <c r="Q503">
        <v>5.2232727333055999E-2</v>
      </c>
    </row>
    <row r="504" spans="1:17" x14ac:dyDescent="0.3">
      <c r="A504" t="s">
        <v>1130</v>
      </c>
      <c r="B504" t="s">
        <v>1131</v>
      </c>
      <c r="C504" t="s">
        <v>3181</v>
      </c>
      <c r="D504" t="s">
        <v>215</v>
      </c>
      <c r="E504">
        <v>11536.928825700001</v>
      </c>
      <c r="F504">
        <v>590.5</v>
      </c>
      <c r="G504">
        <v>-11.7999025545548</v>
      </c>
      <c r="H504">
        <v>10.2933997779742</v>
      </c>
      <c r="I504">
        <v>-22.648741761906901</v>
      </c>
      <c r="J504">
        <v>0.49423552520235198</v>
      </c>
      <c r="K504">
        <v>549.01747771174496</v>
      </c>
      <c r="L504">
        <v>546.82302404473796</v>
      </c>
      <c r="M504">
        <v>67.231942275677895</v>
      </c>
      <c r="N504">
        <v>2.8215523247110901</v>
      </c>
      <c r="O504">
        <v>20.135478408128701</v>
      </c>
      <c r="P504">
        <v>35.997236296637404</v>
      </c>
      <c r="Q504">
        <v>-2.7413454193732999E-2</v>
      </c>
    </row>
    <row r="505" spans="1:17" hidden="1" x14ac:dyDescent="0.3">
      <c r="A505" t="s">
        <v>1132</v>
      </c>
      <c r="B505" t="s">
        <v>1133</v>
      </c>
      <c r="C505" t="s">
        <v>3184</v>
      </c>
      <c r="D505" t="s">
        <v>89</v>
      </c>
      <c r="E505">
        <v>11516.9498752</v>
      </c>
      <c r="F505">
        <v>88.91</v>
      </c>
      <c r="G505">
        <v>-43.314235470788503</v>
      </c>
      <c r="H505">
        <v>-5.5009687537246696</v>
      </c>
      <c r="I505">
        <v>-24.3771009599972</v>
      </c>
      <c r="J505">
        <v>-0.62178657424516703</v>
      </c>
      <c r="K505">
        <v>92.189650879441302</v>
      </c>
      <c r="L505">
        <v>96.891462240823103</v>
      </c>
      <c r="M505">
        <v>13.715137464591701</v>
      </c>
      <c r="N505">
        <v>1.1878298164530801</v>
      </c>
      <c r="O505">
        <v>16.972219097964199</v>
      </c>
      <c r="P505">
        <v>3.37533753375307E-2</v>
      </c>
    </row>
    <row r="506" spans="1:17" x14ac:dyDescent="0.3">
      <c r="A506" t="s">
        <v>1134</v>
      </c>
      <c r="B506" t="s">
        <v>1135</v>
      </c>
      <c r="C506" t="s">
        <v>3180</v>
      </c>
      <c r="D506" t="s">
        <v>1136</v>
      </c>
      <c r="E506">
        <v>11513.288146269901</v>
      </c>
      <c r="F506">
        <v>774.65</v>
      </c>
      <c r="G506">
        <v>51.2477464280025</v>
      </c>
      <c r="H506">
        <v>-2.5133568949031599</v>
      </c>
      <c r="I506">
        <v>33.152329975096301</v>
      </c>
      <c r="J506">
        <v>-9.7532354698253592</v>
      </c>
      <c r="K506">
        <v>759.29715518328999</v>
      </c>
      <c r="L506">
        <v>632.03505754539503</v>
      </c>
      <c r="M506">
        <v>33.411006741610997</v>
      </c>
      <c r="N506">
        <v>0.85278906563741697</v>
      </c>
      <c r="O506">
        <v>12.9542373975343</v>
      </c>
      <c r="P506">
        <v>93.4931934557262</v>
      </c>
      <c r="Q506">
        <v>-5.6119574917828E-2</v>
      </c>
    </row>
    <row r="507" spans="1:17" x14ac:dyDescent="0.3">
      <c r="A507" t="s">
        <v>1137</v>
      </c>
      <c r="B507" t="s">
        <v>1138</v>
      </c>
      <c r="C507" t="s">
        <v>3178</v>
      </c>
      <c r="D507" t="s">
        <v>465</v>
      </c>
      <c r="E507">
        <v>11492.354413474999</v>
      </c>
      <c r="F507">
        <v>2351.0500000000002</v>
      </c>
      <c r="G507">
        <v>-17.9155815191871</v>
      </c>
      <c r="H507">
        <v>-4.5678501135348704</v>
      </c>
      <c r="I507">
        <v>12.305742248271001</v>
      </c>
      <c r="J507">
        <v>-4.5410173581982098</v>
      </c>
      <c r="K507">
        <v>2357.0953514064599</v>
      </c>
      <c r="L507">
        <v>2103.8457979067298</v>
      </c>
      <c r="M507">
        <v>30.3038384016793</v>
      </c>
      <c r="N507">
        <v>0.72983175216040996</v>
      </c>
      <c r="O507">
        <v>11.173730886199699</v>
      </c>
      <c r="P507">
        <v>42.6088802620405</v>
      </c>
      <c r="Q507">
        <v>0.19271196803986099</v>
      </c>
    </row>
    <row r="508" spans="1:17" x14ac:dyDescent="0.3">
      <c r="A508" t="s">
        <v>1139</v>
      </c>
      <c r="B508" t="s">
        <v>1140</v>
      </c>
      <c r="C508" t="s">
        <v>3172</v>
      </c>
      <c r="D508" t="s">
        <v>46</v>
      </c>
      <c r="E508">
        <v>11449.34293395</v>
      </c>
      <c r="F508">
        <v>446.3</v>
      </c>
      <c r="G508">
        <v>-12.3543419616768</v>
      </c>
      <c r="H508">
        <v>-7.2015475569021801</v>
      </c>
      <c r="I508">
        <v>-12.6871720380655</v>
      </c>
      <c r="J508">
        <v>-0.38596566364080398</v>
      </c>
      <c r="K508">
        <v>459.49094663921602</v>
      </c>
      <c r="L508">
        <v>441.34979336041903</v>
      </c>
      <c r="M508">
        <v>54.106288105269599</v>
      </c>
      <c r="N508">
        <v>0.56021794672366898</v>
      </c>
      <c r="O508">
        <v>28.7922921801478</v>
      </c>
      <c r="P508">
        <v>43.921315704611402</v>
      </c>
      <c r="Q508">
        <v>-3.1734506962999998E-3</v>
      </c>
    </row>
    <row r="509" spans="1:17" x14ac:dyDescent="0.3">
      <c r="A509" t="s">
        <v>1141</v>
      </c>
      <c r="B509" t="s">
        <v>1142</v>
      </c>
      <c r="C509" t="s">
        <v>3176</v>
      </c>
      <c r="D509" t="s">
        <v>135</v>
      </c>
      <c r="E509">
        <v>11436.87</v>
      </c>
      <c r="F509">
        <v>359.65</v>
      </c>
      <c r="G509">
        <v>-22.264389803451799</v>
      </c>
      <c r="H509">
        <v>-4.8111476695364601</v>
      </c>
      <c r="I509">
        <v>-19.710390265181299</v>
      </c>
      <c r="J509">
        <v>-1.3874115977864601</v>
      </c>
      <c r="K509">
        <v>373.90613258829399</v>
      </c>
      <c r="L509">
        <v>372.673609995437</v>
      </c>
      <c r="M509">
        <v>32.571252762674597</v>
      </c>
      <c r="N509">
        <v>0.57508906349389899</v>
      </c>
      <c r="O509">
        <v>40.692339774780997</v>
      </c>
      <c r="P509">
        <v>17.1116900032562</v>
      </c>
      <c r="Q509">
        <v>0.13730944638745701</v>
      </c>
    </row>
    <row r="510" spans="1:17" x14ac:dyDescent="0.3">
      <c r="A510" t="s">
        <v>1143</v>
      </c>
      <c r="B510" t="s">
        <v>1144</v>
      </c>
      <c r="C510" t="s">
        <v>3179</v>
      </c>
      <c r="D510" t="s">
        <v>496</v>
      </c>
      <c r="E510">
        <v>11422.538981924999</v>
      </c>
      <c r="F510">
        <v>357.15</v>
      </c>
      <c r="G510">
        <v>-5.8465983941474198</v>
      </c>
      <c r="H510">
        <v>-78.995978395084407</v>
      </c>
      <c r="I510">
        <v>-3.9809431650831102</v>
      </c>
      <c r="J510">
        <v>6.3891218888387096</v>
      </c>
      <c r="K510">
        <v>333.47409477767297</v>
      </c>
      <c r="L510">
        <v>306.73551375130199</v>
      </c>
      <c r="M510">
        <v>52.839634033087798</v>
      </c>
      <c r="N510">
        <v>1.6813714642453701</v>
      </c>
      <c r="O510">
        <v>12.2777544449111</v>
      </c>
      <c r="P510">
        <v>47.2176422093981</v>
      </c>
      <c r="Q510">
        <v>3.1710925811829001E-2</v>
      </c>
    </row>
    <row r="511" spans="1:17" hidden="1" x14ac:dyDescent="0.3">
      <c r="A511" t="s">
        <v>1145</v>
      </c>
      <c r="B511" t="s">
        <v>1146</v>
      </c>
      <c r="C511" t="s">
        <v>3184</v>
      </c>
      <c r="D511" t="s">
        <v>57</v>
      </c>
      <c r="E511">
        <v>11415.93401818</v>
      </c>
      <c r="F511">
        <v>159.69999999999999</v>
      </c>
      <c r="G511">
        <v>335.52788138395101</v>
      </c>
      <c r="H511">
        <v>11.2410113618539</v>
      </c>
      <c r="I511">
        <v>239.679377417258</v>
      </c>
      <c r="J511">
        <v>12.6655671621828</v>
      </c>
      <c r="K511">
        <v>127.59308823548901</v>
      </c>
      <c r="L511">
        <v>85.504879140172505</v>
      </c>
      <c r="M511">
        <v>71.409114542763803</v>
      </c>
      <c r="N511">
        <v>1.01741452952286</v>
      </c>
      <c r="O511">
        <v>5.9799624295554299</v>
      </c>
      <c r="P511">
        <v>437.71043771043702</v>
      </c>
      <c r="Q511">
        <v>0.124565000677093</v>
      </c>
    </row>
    <row r="512" spans="1:17" hidden="1" x14ac:dyDescent="0.3">
      <c r="A512" t="s">
        <v>1147</v>
      </c>
      <c r="B512" t="s">
        <v>1148</v>
      </c>
      <c r="C512" t="s">
        <v>3184</v>
      </c>
      <c r="D512" t="s">
        <v>103</v>
      </c>
      <c r="E512">
        <v>11338.929913155</v>
      </c>
      <c r="F512">
        <v>863.85</v>
      </c>
      <c r="G512">
        <v>174.53693984277001</v>
      </c>
      <c r="H512">
        <v>-3.4154448000099502</v>
      </c>
      <c r="I512">
        <v>-7.5656255506345502</v>
      </c>
      <c r="J512">
        <v>8.8964911643000892</v>
      </c>
      <c r="K512">
        <v>887.64460044418195</v>
      </c>
      <c r="L512">
        <v>786.81313010320605</v>
      </c>
      <c r="M512">
        <v>54.484536245491697</v>
      </c>
      <c r="N512">
        <v>0.804705483469495</v>
      </c>
      <c r="O512">
        <v>29.420617005267101</v>
      </c>
      <c r="P512">
        <v>233.532818532818</v>
      </c>
      <c r="Q512">
        <v>0.29051893486555902</v>
      </c>
    </row>
    <row r="513" spans="1:17" x14ac:dyDescent="0.3">
      <c r="A513" t="s">
        <v>1149</v>
      </c>
      <c r="B513" t="s">
        <v>1150</v>
      </c>
      <c r="C513" t="s">
        <v>3177</v>
      </c>
      <c r="D513" t="s">
        <v>80</v>
      </c>
      <c r="E513">
        <v>11332.940640569999</v>
      </c>
      <c r="F513">
        <v>365.7</v>
      </c>
      <c r="G513">
        <v>25.690191922201901</v>
      </c>
      <c r="H513">
        <v>-3.9347016690820098</v>
      </c>
      <c r="I513">
        <v>50.321318755588003</v>
      </c>
      <c r="J513">
        <v>-0.79732809117576997</v>
      </c>
      <c r="K513">
        <v>350.87374338445397</v>
      </c>
      <c r="L513">
        <v>286.67450200213898</v>
      </c>
      <c r="M513">
        <v>52.520325699031801</v>
      </c>
      <c r="N513">
        <v>0.26857124038194102</v>
      </c>
      <c r="O513">
        <v>5.2775499042931404</v>
      </c>
      <c r="P513">
        <v>111.93856853086</v>
      </c>
      <c r="Q513">
        <v>6.1125181762435997E-2</v>
      </c>
    </row>
    <row r="514" spans="1:17" x14ac:dyDescent="0.3">
      <c r="A514" t="s">
        <v>1151</v>
      </c>
      <c r="B514" t="s">
        <v>1152</v>
      </c>
      <c r="C514" t="s">
        <v>3173</v>
      </c>
      <c r="D514" t="s">
        <v>276</v>
      </c>
      <c r="E514">
        <v>11232.421284945</v>
      </c>
      <c r="F514">
        <v>2192.0500000000002</v>
      </c>
      <c r="G514">
        <v>17.840182395247201</v>
      </c>
      <c r="H514">
        <v>3.0173477147001702</v>
      </c>
      <c r="I514">
        <v>10.6549807116872</v>
      </c>
      <c r="J514">
        <v>3.69442460579794</v>
      </c>
      <c r="K514">
        <v>2108.6741101992302</v>
      </c>
      <c r="L514">
        <v>1895.91779030565</v>
      </c>
      <c r="M514">
        <v>60.956592209260499</v>
      </c>
      <c r="N514">
        <v>0.79649522973036901</v>
      </c>
      <c r="O514">
        <v>1.36630095116443</v>
      </c>
      <c r="P514">
        <v>61.174221535972897</v>
      </c>
      <c r="Q514">
        <v>-5.9768322050811999E-2</v>
      </c>
    </row>
    <row r="515" spans="1:17" x14ac:dyDescent="0.3">
      <c r="A515" t="s">
        <v>1153</v>
      </c>
      <c r="B515" t="s">
        <v>1154</v>
      </c>
      <c r="C515" t="s">
        <v>3181</v>
      </c>
      <c r="D515" t="s">
        <v>261</v>
      </c>
      <c r="E515">
        <v>11210.8442292</v>
      </c>
      <c r="F515">
        <v>5523.65</v>
      </c>
      <c r="G515">
        <v>44.582136793895202</v>
      </c>
      <c r="H515">
        <v>8.7750547093718207</v>
      </c>
      <c r="I515">
        <v>45.5102429779636</v>
      </c>
      <c r="J515">
        <v>5.1553773299905696</v>
      </c>
      <c r="K515">
        <v>5317.7293880718898</v>
      </c>
      <c r="L515">
        <v>4536.9068619513901</v>
      </c>
      <c r="M515">
        <v>50.024356828724201</v>
      </c>
      <c r="N515">
        <v>1.79654113537505</v>
      </c>
      <c r="O515">
        <v>8.6057226652666206</v>
      </c>
      <c r="P515">
        <v>85.4725248896126</v>
      </c>
      <c r="Q515">
        <v>0.17991912251203099</v>
      </c>
    </row>
    <row r="516" spans="1:17" x14ac:dyDescent="0.3">
      <c r="A516" t="s">
        <v>1155</v>
      </c>
      <c r="B516" t="s">
        <v>1156</v>
      </c>
      <c r="C516" t="s">
        <v>3178</v>
      </c>
      <c r="D516" t="s">
        <v>332</v>
      </c>
      <c r="E516">
        <v>11207.8382148</v>
      </c>
      <c r="F516">
        <v>972.25</v>
      </c>
      <c r="G516">
        <v>-42.380990600613799</v>
      </c>
      <c r="H516">
        <v>-0.72081462008948205</v>
      </c>
      <c r="I516">
        <v>-10.8190148435342</v>
      </c>
      <c r="J516">
        <v>-0.79826095437922295</v>
      </c>
      <c r="K516">
        <v>985.69090998828904</v>
      </c>
      <c r="L516">
        <v>995.77417932889705</v>
      </c>
      <c r="M516">
        <v>42.7102942725584</v>
      </c>
      <c r="N516">
        <v>0.67614772751572705</v>
      </c>
      <c r="O516">
        <v>18.076626382103299</v>
      </c>
      <c r="P516">
        <v>18.5453880387733</v>
      </c>
      <c r="Q516">
        <v>-5.8498756440163002E-2</v>
      </c>
    </row>
    <row r="517" spans="1:17" x14ac:dyDescent="0.3">
      <c r="A517" t="s">
        <v>1157</v>
      </c>
      <c r="B517" t="s">
        <v>1158</v>
      </c>
      <c r="C517" t="s">
        <v>3171</v>
      </c>
      <c r="D517" t="s">
        <v>114</v>
      </c>
      <c r="E517">
        <v>11204.74986862</v>
      </c>
      <c r="F517">
        <v>1906.3</v>
      </c>
      <c r="G517">
        <v>50.972414798309003</v>
      </c>
      <c r="H517">
        <v>22.483055526085401</v>
      </c>
      <c r="I517">
        <v>54.631485303996101</v>
      </c>
      <c r="J517">
        <v>-3.8364538598348599</v>
      </c>
      <c r="K517">
        <v>1678.75111441177</v>
      </c>
      <c r="L517">
        <v>1358.0310693342601</v>
      </c>
      <c r="M517">
        <v>51.824473353374799</v>
      </c>
      <c r="N517">
        <v>1.3824670003663</v>
      </c>
      <c r="O517">
        <v>15.4068090017311</v>
      </c>
      <c r="P517">
        <v>97.933755580936506</v>
      </c>
      <c r="Q517">
        <v>0.16768479001930101</v>
      </c>
    </row>
    <row r="518" spans="1:17" hidden="1" x14ac:dyDescent="0.3">
      <c r="A518" t="s">
        <v>1159</v>
      </c>
      <c r="B518" t="s">
        <v>1160</v>
      </c>
      <c r="C518" t="s">
        <v>3181</v>
      </c>
      <c r="D518" t="s">
        <v>1161</v>
      </c>
      <c r="E518">
        <v>11174.11207843</v>
      </c>
      <c r="F518">
        <v>1186.1500000000001</v>
      </c>
      <c r="G518">
        <v>-16.360364162004799</v>
      </c>
      <c r="H518">
        <v>-3.4351250961566699</v>
      </c>
      <c r="I518">
        <v>13.1012410717051</v>
      </c>
      <c r="J518">
        <v>-3.6035564016577699</v>
      </c>
      <c r="K518">
        <v>1198.90306333495</v>
      </c>
      <c r="M518">
        <v>40.7837089157332</v>
      </c>
      <c r="N518">
        <v>1.0680509604186099</v>
      </c>
      <c r="O518">
        <v>9.5940648315980095</v>
      </c>
      <c r="P518">
        <v>45.862026561731398</v>
      </c>
    </row>
    <row r="519" spans="1:17" x14ac:dyDescent="0.3">
      <c r="A519" t="s">
        <v>1162</v>
      </c>
      <c r="B519" t="s">
        <v>1163</v>
      </c>
      <c r="C519" t="s">
        <v>3178</v>
      </c>
      <c r="D519" t="s">
        <v>83</v>
      </c>
      <c r="E519">
        <v>11122.85953328</v>
      </c>
      <c r="F519">
        <v>1431.1</v>
      </c>
      <c r="G519">
        <v>91.412168037468902</v>
      </c>
      <c r="H519">
        <v>30.231539240789701</v>
      </c>
      <c r="I519">
        <v>66.608614072988999</v>
      </c>
      <c r="J519">
        <v>14.7989074739943</v>
      </c>
      <c r="K519">
        <v>1186.10238975221</v>
      </c>
      <c r="L519">
        <v>936.70798544887305</v>
      </c>
      <c r="M519">
        <v>74.894247330160098</v>
      </c>
      <c r="N519">
        <v>1.1422562367209299</v>
      </c>
      <c r="O519">
        <v>4.8144783732793002</v>
      </c>
      <c r="P519">
        <v>145.89347079037799</v>
      </c>
    </row>
    <row r="520" spans="1:17" hidden="1" x14ac:dyDescent="0.3">
      <c r="A520" t="s">
        <v>1164</v>
      </c>
      <c r="B520" t="s">
        <v>1165</v>
      </c>
      <c r="C520" t="s">
        <v>3184</v>
      </c>
      <c r="D520" t="s">
        <v>124</v>
      </c>
      <c r="E520">
        <v>11014.73946454</v>
      </c>
      <c r="F520">
        <v>669.55</v>
      </c>
      <c r="G520">
        <v>7.6527389509406296</v>
      </c>
      <c r="H520">
        <v>-3.7927946964902799</v>
      </c>
      <c r="I520">
        <v>9.7678850840804792</v>
      </c>
      <c r="J520">
        <v>-2.1838883559290498</v>
      </c>
      <c r="K520">
        <v>702.56809131068303</v>
      </c>
      <c r="L520">
        <v>643.39017008158805</v>
      </c>
      <c r="M520">
        <v>32.590887599060402</v>
      </c>
      <c r="N520">
        <v>0.83414853232427799</v>
      </c>
      <c r="O520">
        <v>23.963856321409899</v>
      </c>
      <c r="P520">
        <v>67.387499999999903</v>
      </c>
      <c r="Q520">
        <v>0.101349316040518</v>
      </c>
    </row>
    <row r="521" spans="1:17" x14ac:dyDescent="0.3">
      <c r="A521" t="s">
        <v>1166</v>
      </c>
      <c r="B521" t="s">
        <v>1167</v>
      </c>
      <c r="C521" t="s">
        <v>3181</v>
      </c>
      <c r="D521" t="s">
        <v>124</v>
      </c>
      <c r="E521">
        <v>10894.526857499999</v>
      </c>
      <c r="F521">
        <v>357.5</v>
      </c>
      <c r="G521">
        <v>-28.553485101807102</v>
      </c>
      <c r="H521">
        <v>2.58137309406052</v>
      </c>
      <c r="I521">
        <v>-8.3274518762713896</v>
      </c>
      <c r="J521">
        <v>2.8442931953292199</v>
      </c>
      <c r="K521">
        <v>352.98618921747698</v>
      </c>
      <c r="L521">
        <v>341.40363956185303</v>
      </c>
      <c r="M521">
        <v>59.017203221768703</v>
      </c>
      <c r="N521">
        <v>0.68842735172983605</v>
      </c>
      <c r="O521">
        <v>19.664335664335599</v>
      </c>
      <c r="P521">
        <v>41.416139240506297</v>
      </c>
      <c r="Q521">
        <v>0.147370778306395</v>
      </c>
    </row>
    <row r="522" spans="1:17" x14ac:dyDescent="0.3">
      <c r="A522" t="s">
        <v>1168</v>
      </c>
      <c r="B522" t="s">
        <v>1169</v>
      </c>
      <c r="C522" t="s">
        <v>3178</v>
      </c>
      <c r="D522" t="s">
        <v>111</v>
      </c>
      <c r="E522">
        <v>10801.1694945</v>
      </c>
      <c r="F522">
        <v>781.55</v>
      </c>
      <c r="G522">
        <v>25.437589581376098</v>
      </c>
      <c r="H522">
        <v>7.3520410455024097</v>
      </c>
      <c r="I522">
        <v>-1.3926679830161799</v>
      </c>
      <c r="J522">
        <v>-1.4991419582413501</v>
      </c>
      <c r="K522">
        <v>719.22659797777806</v>
      </c>
      <c r="L522">
        <v>653.63821383242896</v>
      </c>
      <c r="M522">
        <v>74.934836499475296</v>
      </c>
      <c r="N522">
        <v>0.89544176178229096</v>
      </c>
      <c r="O522">
        <v>3.64659970571301</v>
      </c>
      <c r="P522">
        <v>78.823933188422302</v>
      </c>
    </row>
    <row r="523" spans="1:17" x14ac:dyDescent="0.3">
      <c r="A523" t="s">
        <v>1170</v>
      </c>
      <c r="B523" t="s">
        <v>1171</v>
      </c>
      <c r="C523" t="s">
        <v>3178</v>
      </c>
      <c r="D523" t="s">
        <v>332</v>
      </c>
      <c r="E523">
        <v>10783.126585</v>
      </c>
      <c r="F523">
        <v>1570.25</v>
      </c>
      <c r="G523">
        <v>46.864490952230902</v>
      </c>
      <c r="H523">
        <v>4.6274831810998496</v>
      </c>
      <c r="I523">
        <v>65.185551036249294</v>
      </c>
      <c r="J523">
        <v>0.52516750577706806</v>
      </c>
      <c r="K523">
        <v>1475.56332909861</v>
      </c>
      <c r="L523">
        <v>1193.06756008921</v>
      </c>
      <c r="M523">
        <v>50.998028644054003</v>
      </c>
      <c r="N523">
        <v>0.51798565405525798</v>
      </c>
      <c r="O523">
        <v>11.367616621557</v>
      </c>
      <c r="P523">
        <v>91.493902439024396</v>
      </c>
      <c r="Q523">
        <v>2.5078722126894999E-2</v>
      </c>
    </row>
    <row r="524" spans="1:17" x14ac:dyDescent="0.3">
      <c r="A524" t="s">
        <v>1172</v>
      </c>
      <c r="B524" t="s">
        <v>1173</v>
      </c>
      <c r="C524" t="s">
        <v>3169</v>
      </c>
      <c r="D524" t="s">
        <v>228</v>
      </c>
      <c r="E524">
        <v>10776.709570200001</v>
      </c>
      <c r="F524">
        <v>2602.65</v>
      </c>
      <c r="G524">
        <v>106.394923877867</v>
      </c>
      <c r="H524">
        <v>7.5043736712436102</v>
      </c>
      <c r="I524">
        <v>89.030709459085401</v>
      </c>
      <c r="J524">
        <v>15.787338973478199</v>
      </c>
      <c r="K524">
        <v>2316.6251932729101</v>
      </c>
      <c r="L524">
        <v>1822.76893600876</v>
      </c>
      <c r="M524">
        <v>69.440110940045102</v>
      </c>
      <c r="N524">
        <v>0.57481568092500501</v>
      </c>
      <c r="O524">
        <v>9.3904289858413392</v>
      </c>
      <c r="P524">
        <v>141.97192264782399</v>
      </c>
      <c r="Q524">
        <v>0.18101854783305499</v>
      </c>
    </row>
    <row r="525" spans="1:17" hidden="1" x14ac:dyDescent="0.3">
      <c r="A525" t="s">
        <v>1174</v>
      </c>
      <c r="B525" t="s">
        <v>1175</v>
      </c>
      <c r="C525" t="s">
        <v>3184</v>
      </c>
      <c r="D525" t="s">
        <v>753</v>
      </c>
      <c r="E525">
        <v>10739.054693185</v>
      </c>
      <c r="F525">
        <v>120.36</v>
      </c>
      <c r="G525">
        <v>27.501868687259801</v>
      </c>
      <c r="H525">
        <v>-0.95974983066418196</v>
      </c>
      <c r="I525">
        <v>1.9807230572626899</v>
      </c>
      <c r="J525">
        <v>3.4293891088200898</v>
      </c>
      <c r="K525">
        <v>116.642050316473</v>
      </c>
      <c r="L525">
        <v>105.35359164574901</v>
      </c>
      <c r="M525">
        <v>54.041415573722702</v>
      </c>
      <c r="N525">
        <v>1.5773365742546199</v>
      </c>
      <c r="O525">
        <v>2.5257560651379101</v>
      </c>
      <c r="P525">
        <v>68.2180293501048</v>
      </c>
      <c r="Q525">
        <v>2.1133606920337E-2</v>
      </c>
    </row>
    <row r="526" spans="1:17" hidden="1" x14ac:dyDescent="0.3">
      <c r="A526" t="s">
        <v>1176</v>
      </c>
      <c r="B526" t="s">
        <v>1177</v>
      </c>
      <c r="C526" t="s">
        <v>3184</v>
      </c>
      <c r="D526" t="s">
        <v>1178</v>
      </c>
      <c r="E526">
        <v>10697.7</v>
      </c>
      <c r="F526">
        <v>845</v>
      </c>
      <c r="G526">
        <v>886.64110621309203</v>
      </c>
      <c r="H526">
        <v>-2.2783019428670901</v>
      </c>
      <c r="I526">
        <v>526.98128024972505</v>
      </c>
      <c r="J526">
        <v>0.49423552520235198</v>
      </c>
      <c r="K526">
        <v>694.71468843155401</v>
      </c>
      <c r="L526">
        <v>351.80651859905203</v>
      </c>
      <c r="M526">
        <v>96.496904397449001</v>
      </c>
      <c r="N526">
        <v>0</v>
      </c>
      <c r="O526">
        <v>0.57988165680473702</v>
      </c>
      <c r="P526">
        <v>1155.5720653789001</v>
      </c>
      <c r="Q526">
        <v>0.294147338359671</v>
      </c>
    </row>
    <row r="527" spans="1:17" x14ac:dyDescent="0.3">
      <c r="A527" t="s">
        <v>1179</v>
      </c>
      <c r="B527" t="s">
        <v>1180</v>
      </c>
      <c r="C527" t="s">
        <v>3169</v>
      </c>
      <c r="D527" t="s">
        <v>395</v>
      </c>
      <c r="E527">
        <v>10662.077745245</v>
      </c>
      <c r="F527">
        <v>345.05</v>
      </c>
      <c r="G527">
        <v>260.00387094188801</v>
      </c>
      <c r="H527">
        <v>25.222165434212702</v>
      </c>
      <c r="I527">
        <v>152.60404605845301</v>
      </c>
      <c r="J527">
        <v>5.3527841106882104</v>
      </c>
      <c r="K527">
        <v>277.15955685376002</v>
      </c>
      <c r="L527">
        <v>197.86725989714199</v>
      </c>
      <c r="M527">
        <v>72.716979688972003</v>
      </c>
      <c r="N527">
        <v>0.88041227655683396</v>
      </c>
      <c r="O527">
        <v>4.0428923344442804</v>
      </c>
      <c r="P527">
        <v>302.39067055393502</v>
      </c>
      <c r="Q527">
        <v>0.118887534742528</v>
      </c>
    </row>
    <row r="528" spans="1:17" x14ac:dyDescent="0.3">
      <c r="A528" t="s">
        <v>1181</v>
      </c>
      <c r="B528" t="s">
        <v>1182</v>
      </c>
      <c r="C528" t="s">
        <v>3180</v>
      </c>
      <c r="D528" t="s">
        <v>100</v>
      </c>
      <c r="E528">
        <v>10638.578659459999</v>
      </c>
      <c r="F528">
        <v>220.06</v>
      </c>
      <c r="G528">
        <v>46.036558991950002</v>
      </c>
      <c r="H528">
        <v>-5.91306928263882</v>
      </c>
      <c r="I528">
        <v>-17.341265945997701</v>
      </c>
      <c r="J528">
        <v>0.87376819702091302</v>
      </c>
      <c r="K528">
        <v>223.30863549451001</v>
      </c>
      <c r="L528">
        <v>199.91647110144601</v>
      </c>
      <c r="M528">
        <v>42.262867741301697</v>
      </c>
      <c r="N528">
        <v>0.26513007616968798</v>
      </c>
      <c r="O528">
        <v>13.9189312005816</v>
      </c>
      <c r="P528">
        <v>89.298924731182794</v>
      </c>
      <c r="Q528">
        <v>7.3629483272703994E-2</v>
      </c>
    </row>
    <row r="529" spans="1:17" hidden="1" x14ac:dyDescent="0.3">
      <c r="A529" t="s">
        <v>1183</v>
      </c>
      <c r="B529" t="s">
        <v>1184</v>
      </c>
      <c r="C529" t="s">
        <v>3184</v>
      </c>
      <c r="D529" t="s">
        <v>753</v>
      </c>
      <c r="E529">
        <v>10625.948094249999</v>
      </c>
      <c r="F529">
        <v>544.78</v>
      </c>
      <c r="G529">
        <v>-10.9232969966671</v>
      </c>
      <c r="H529">
        <v>2.86238246777928</v>
      </c>
      <c r="I529">
        <v>-3.3016530641688702</v>
      </c>
      <c r="J529">
        <v>0.72622044618248305</v>
      </c>
      <c r="K529">
        <v>532.34482167389694</v>
      </c>
      <c r="L529">
        <v>504.47707262584299</v>
      </c>
      <c r="M529">
        <v>77.9215973242584</v>
      </c>
      <c r="N529">
        <v>1.1584985682792699</v>
      </c>
      <c r="O529">
        <v>2.56984470795551</v>
      </c>
      <c r="P529">
        <v>26.6635666124157</v>
      </c>
      <c r="Q529">
        <v>-1.3416788414562999E-2</v>
      </c>
    </row>
    <row r="530" spans="1:17" x14ac:dyDescent="0.3">
      <c r="A530" t="s">
        <v>1185</v>
      </c>
      <c r="B530" t="s">
        <v>1186</v>
      </c>
      <c r="C530" t="s">
        <v>3172</v>
      </c>
      <c r="D530" t="s">
        <v>46</v>
      </c>
      <c r="E530">
        <v>10607.34500673</v>
      </c>
      <c r="F530">
        <v>6710.05</v>
      </c>
      <c r="G530">
        <v>31.602286047537</v>
      </c>
      <c r="H530">
        <v>-0.97575202942655503</v>
      </c>
      <c r="I530">
        <v>11.852966479592601</v>
      </c>
      <c r="J530">
        <v>1.5515507589881701</v>
      </c>
      <c r="K530">
        <v>6277.92284130393</v>
      </c>
      <c r="L530">
        <v>5336.0053085547897</v>
      </c>
      <c r="M530">
        <v>61.853810710428</v>
      </c>
      <c r="N530">
        <v>0.47014107332378702</v>
      </c>
      <c r="O530">
        <v>11.0274886178195</v>
      </c>
      <c r="P530">
        <v>99.410095246586096</v>
      </c>
      <c r="Q530">
        <v>0.207806224391512</v>
      </c>
    </row>
    <row r="531" spans="1:17" hidden="1" x14ac:dyDescent="0.3">
      <c r="A531" t="s">
        <v>1187</v>
      </c>
      <c r="B531" t="s">
        <v>1188</v>
      </c>
      <c r="C531" t="s">
        <v>3181</v>
      </c>
      <c r="D531" t="s">
        <v>1189</v>
      </c>
      <c r="E531">
        <v>10602.084435000001</v>
      </c>
      <c r="F531">
        <v>1168.0999999999999</v>
      </c>
      <c r="G531">
        <v>-7.1586152537630801</v>
      </c>
      <c r="H531">
        <v>-3.2636910016506602</v>
      </c>
      <c r="I531">
        <v>-19.488085777032399</v>
      </c>
      <c r="J531">
        <v>5.1261924372310697</v>
      </c>
      <c r="K531">
        <v>1199.2898635281799</v>
      </c>
      <c r="M531">
        <v>55.524469130676302</v>
      </c>
      <c r="N531">
        <v>0.94888772690635503</v>
      </c>
      <c r="O531">
        <v>29.004366064549199</v>
      </c>
      <c r="P531">
        <v>45.730147838562701</v>
      </c>
    </row>
    <row r="532" spans="1:17" x14ac:dyDescent="0.3">
      <c r="A532" t="s">
        <v>1190</v>
      </c>
      <c r="B532" t="s">
        <v>1191</v>
      </c>
      <c r="C532" t="s">
        <v>3169</v>
      </c>
      <c r="D532" t="s">
        <v>573</v>
      </c>
      <c r="E532">
        <v>10579.279947360001</v>
      </c>
      <c r="F532">
        <v>1186.4000000000001</v>
      </c>
      <c r="G532">
        <v>11.1135725532822</v>
      </c>
      <c r="H532">
        <v>6.93323738959067</v>
      </c>
      <c r="I532">
        <v>13.387302716154901</v>
      </c>
      <c r="J532">
        <v>-4.2610865649275897</v>
      </c>
      <c r="K532">
        <v>1130.5369787237501</v>
      </c>
      <c r="L532">
        <v>997.51941628906195</v>
      </c>
      <c r="M532">
        <v>42.463814728577702</v>
      </c>
      <c r="N532">
        <v>1.3269479275647</v>
      </c>
      <c r="O532">
        <v>15.4416722859069</v>
      </c>
      <c r="P532">
        <v>52.7586428893324</v>
      </c>
      <c r="Q532">
        <v>6.1173500874811999E-2</v>
      </c>
    </row>
    <row r="533" spans="1:17" hidden="1" x14ac:dyDescent="0.3">
      <c r="A533" t="s">
        <v>1192</v>
      </c>
      <c r="B533" t="s">
        <v>1193</v>
      </c>
      <c r="C533" t="s">
        <v>3184</v>
      </c>
      <c r="D533" t="s">
        <v>472</v>
      </c>
      <c r="E533">
        <v>10569.416118719901</v>
      </c>
      <c r="F533">
        <v>2981.1</v>
      </c>
      <c r="G533">
        <v>-17.5270105455512</v>
      </c>
      <c r="H533">
        <v>0.73587329266917001</v>
      </c>
      <c r="I533">
        <v>11.2186677430574</v>
      </c>
      <c r="J533">
        <v>-5.46645629869702</v>
      </c>
      <c r="K533">
        <v>2971.2970334320298</v>
      </c>
      <c r="L533">
        <v>2771.3166489957498</v>
      </c>
      <c r="M533">
        <v>34.686769035598303</v>
      </c>
      <c r="N533">
        <v>1.8220543783432199</v>
      </c>
      <c r="O533">
        <v>13.0455201100265</v>
      </c>
      <c r="P533">
        <v>32.670226969292301</v>
      </c>
      <c r="Q533">
        <v>-7.6352320614302999E-2</v>
      </c>
    </row>
    <row r="534" spans="1:17" x14ac:dyDescent="0.3">
      <c r="A534" t="s">
        <v>1194</v>
      </c>
      <c r="B534" t="s">
        <v>1195</v>
      </c>
      <c r="C534" t="s">
        <v>3179</v>
      </c>
      <c r="D534" t="s">
        <v>883</v>
      </c>
      <c r="E534">
        <v>10534.791530916</v>
      </c>
      <c r="F534">
        <v>76.290000000000006</v>
      </c>
      <c r="G534">
        <v>4.4370272078464401</v>
      </c>
      <c r="H534">
        <v>-5.5499767887208602</v>
      </c>
      <c r="I534">
        <v>-15.486160844852099</v>
      </c>
      <c r="J534">
        <v>-4.4754764293037601</v>
      </c>
      <c r="K534">
        <v>79.221053709375497</v>
      </c>
      <c r="L534">
        <v>74.922409071800701</v>
      </c>
      <c r="M534">
        <v>31.1052654495236</v>
      </c>
      <c r="N534">
        <v>0.62511385652992602</v>
      </c>
      <c r="O534">
        <v>24.328221260977799</v>
      </c>
      <c r="P534">
        <v>57.950310559006198</v>
      </c>
      <c r="Q534">
        <v>5.4165161037622998E-2</v>
      </c>
    </row>
    <row r="535" spans="1:17" x14ac:dyDescent="0.3">
      <c r="A535" t="s">
        <v>1196</v>
      </c>
      <c r="B535" t="s">
        <v>1197</v>
      </c>
      <c r="C535" t="s">
        <v>3178</v>
      </c>
      <c r="D535" t="s">
        <v>746</v>
      </c>
      <c r="E535">
        <v>10434.497595229999</v>
      </c>
      <c r="F535">
        <v>8090.3</v>
      </c>
      <c r="G535">
        <v>-36.609275089664301</v>
      </c>
      <c r="H535">
        <v>-16.909077802218199</v>
      </c>
      <c r="I535">
        <v>0.79454914768793095</v>
      </c>
      <c r="J535">
        <v>-0.69233091278724801</v>
      </c>
      <c r="K535">
        <v>8775.8015401914399</v>
      </c>
      <c r="L535">
        <v>8277.1686154169693</v>
      </c>
      <c r="M535">
        <v>20.908403831219601</v>
      </c>
      <c r="N535">
        <v>0.47970477854340299</v>
      </c>
      <c r="O535">
        <v>33.368972720418199</v>
      </c>
      <c r="P535">
        <v>22.743961645830801</v>
      </c>
      <c r="Q535">
        <v>3.0001588088462001E-2</v>
      </c>
    </row>
    <row r="536" spans="1:17" x14ac:dyDescent="0.3">
      <c r="A536" t="s">
        <v>1198</v>
      </c>
      <c r="B536" t="s">
        <v>1199</v>
      </c>
      <c r="C536" t="s">
        <v>3171</v>
      </c>
      <c r="D536" t="s">
        <v>988</v>
      </c>
      <c r="E536">
        <v>10409.692868239999</v>
      </c>
      <c r="F536">
        <v>475.55</v>
      </c>
      <c r="G536">
        <v>-4.9214729142706899</v>
      </c>
      <c r="H536">
        <v>-1.7652073410498801</v>
      </c>
      <c r="I536">
        <v>27.893013167569499</v>
      </c>
      <c r="J536">
        <v>-2.23670478720067</v>
      </c>
      <c r="K536">
        <v>448.06647454345102</v>
      </c>
      <c r="L536">
        <v>387.97918171989397</v>
      </c>
      <c r="M536">
        <v>50.380549965123997</v>
      </c>
      <c r="N536">
        <v>1.5709309875023001</v>
      </c>
      <c r="O536">
        <v>8.9265061507727896</v>
      </c>
      <c r="P536">
        <v>77.775700934579405</v>
      </c>
      <c r="Q536">
        <v>8.9617211910136996E-2</v>
      </c>
    </row>
    <row r="537" spans="1:17" x14ac:dyDescent="0.3">
      <c r="A537" t="s">
        <v>1200</v>
      </c>
      <c r="B537" t="s">
        <v>1201</v>
      </c>
      <c r="C537" t="s">
        <v>3178</v>
      </c>
      <c r="D537" t="s">
        <v>465</v>
      </c>
      <c r="E537">
        <v>10377.31589631</v>
      </c>
      <c r="F537">
        <v>339.9</v>
      </c>
      <c r="G537">
        <v>-15.245915467888601</v>
      </c>
      <c r="H537">
        <v>23.3833575707237</v>
      </c>
      <c r="I537">
        <v>34.1974036655117</v>
      </c>
      <c r="J537">
        <v>-1.55483054672403</v>
      </c>
      <c r="K537">
        <v>310.45679808243</v>
      </c>
      <c r="L537">
        <v>289.26578321077398</v>
      </c>
      <c r="M537">
        <v>51.149385008977603</v>
      </c>
      <c r="N537">
        <v>1.6040565546143399</v>
      </c>
      <c r="O537">
        <v>9.4145336863783395</v>
      </c>
      <c r="P537">
        <v>59.5774647887323</v>
      </c>
      <c r="Q537">
        <v>-4.3460026607158003E-2</v>
      </c>
    </row>
    <row r="538" spans="1:17" hidden="1" x14ac:dyDescent="0.3">
      <c r="A538" t="s">
        <v>1202</v>
      </c>
      <c r="B538" t="s">
        <v>1203</v>
      </c>
      <c r="C538" t="s">
        <v>3184</v>
      </c>
      <c r="D538" t="s">
        <v>80</v>
      </c>
      <c r="E538">
        <v>10312.266254460001</v>
      </c>
      <c r="F538">
        <v>204.87</v>
      </c>
      <c r="G538">
        <v>24.719731690612502</v>
      </c>
      <c r="H538">
        <v>21.282127082239199</v>
      </c>
      <c r="I538">
        <v>-2.63487488586994</v>
      </c>
      <c r="J538">
        <v>-4.4518325120429596</v>
      </c>
      <c r="K538">
        <v>186.60296645653401</v>
      </c>
      <c r="L538">
        <v>168.38248925814699</v>
      </c>
      <c r="M538">
        <v>48.371694943212503</v>
      </c>
      <c r="N538">
        <v>2.4700234584726499</v>
      </c>
      <c r="O538">
        <v>20.076145848586901</v>
      </c>
      <c r="P538">
        <v>70.724999999999994</v>
      </c>
      <c r="Q538">
        <v>4.5906472823693999E-2</v>
      </c>
    </row>
    <row r="539" spans="1:17" x14ac:dyDescent="0.3">
      <c r="A539" t="s">
        <v>1204</v>
      </c>
      <c r="B539" t="s">
        <v>1205</v>
      </c>
      <c r="C539" t="s">
        <v>3182</v>
      </c>
      <c r="D539" t="s">
        <v>132</v>
      </c>
      <c r="E539">
        <v>10237.305914892</v>
      </c>
      <c r="F539">
        <v>190.12</v>
      </c>
      <c r="G539">
        <v>-14.7931461337178</v>
      </c>
      <c r="H539">
        <v>-3.3241669497544799</v>
      </c>
      <c r="I539">
        <v>-23.380162422328901</v>
      </c>
      <c r="J539">
        <v>-0.48595642905535003</v>
      </c>
      <c r="K539">
        <v>196.59508356256299</v>
      </c>
      <c r="L539">
        <v>197.21972158605701</v>
      </c>
      <c r="M539">
        <v>45.859603951543399</v>
      </c>
      <c r="N539">
        <v>0.64143452686367397</v>
      </c>
      <c r="O539">
        <v>49.852724594992601</v>
      </c>
      <c r="P539">
        <v>40.258207303577997</v>
      </c>
      <c r="Q539">
        <v>0.14202104025804299</v>
      </c>
    </row>
    <row r="540" spans="1:17" hidden="1" x14ac:dyDescent="0.3">
      <c r="A540" t="s">
        <v>1206</v>
      </c>
      <c r="B540" t="s">
        <v>1207</v>
      </c>
      <c r="C540" t="s">
        <v>3184</v>
      </c>
      <c r="D540" t="s">
        <v>83</v>
      </c>
      <c r="E540">
        <v>10166.589766695</v>
      </c>
      <c r="F540">
        <v>749.15</v>
      </c>
      <c r="G540">
        <v>-36.996542832604703</v>
      </c>
      <c r="H540">
        <v>-9.8987838705779296</v>
      </c>
      <c r="I540">
        <v>-21.169630970143501</v>
      </c>
      <c r="J540">
        <v>3.5451057624175899</v>
      </c>
      <c r="O540">
        <v>13.194954281518999</v>
      </c>
      <c r="P540">
        <v>9.9911907208926696</v>
      </c>
    </row>
    <row r="541" spans="1:17" x14ac:dyDescent="0.3">
      <c r="A541" t="s">
        <v>1208</v>
      </c>
      <c r="B541" t="s">
        <v>1209</v>
      </c>
      <c r="C541" t="s">
        <v>3169</v>
      </c>
      <c r="D541" t="s">
        <v>143</v>
      </c>
      <c r="E541">
        <v>10156.208651049001</v>
      </c>
      <c r="F541">
        <v>94.47</v>
      </c>
      <c r="G541">
        <v>-17.336980044983001</v>
      </c>
      <c r="H541">
        <v>8.4482190258275196</v>
      </c>
      <c r="I541">
        <v>-2.12679360359511</v>
      </c>
      <c r="J541">
        <v>-0.37303047162471598</v>
      </c>
      <c r="K541">
        <v>86.795431837381898</v>
      </c>
      <c r="L541">
        <v>85.549588420313896</v>
      </c>
      <c r="M541">
        <v>57.851820510339799</v>
      </c>
      <c r="N541">
        <v>4.1999381222849204</v>
      </c>
      <c r="O541">
        <v>12.003810733566199</v>
      </c>
      <c r="P541">
        <v>30.4834254143646</v>
      </c>
    </row>
    <row r="542" spans="1:17" x14ac:dyDescent="0.3">
      <c r="A542" t="s">
        <v>1210</v>
      </c>
      <c r="B542" t="s">
        <v>1211</v>
      </c>
      <c r="C542" t="s">
        <v>3172</v>
      </c>
      <c r="D542" t="s">
        <v>935</v>
      </c>
      <c r="E542">
        <v>10148.17532265</v>
      </c>
      <c r="F542">
        <v>1380.15</v>
      </c>
      <c r="G542">
        <v>58.071769136652897</v>
      </c>
      <c r="H542">
        <v>-11.395437962275</v>
      </c>
      <c r="I542">
        <v>32.958699855418203</v>
      </c>
      <c r="J542">
        <v>0.91807178674916601</v>
      </c>
      <c r="K542">
        <v>1374.54024028445</v>
      </c>
      <c r="L542">
        <v>1161.9532837796401</v>
      </c>
      <c r="M542">
        <v>47.805079176845602</v>
      </c>
      <c r="N542">
        <v>0.48003505447205502</v>
      </c>
      <c r="O542">
        <v>15.2954389015686</v>
      </c>
      <c r="P542">
        <v>110.388719512195</v>
      </c>
      <c r="Q542">
        <v>6.2482782331491002E-2</v>
      </c>
    </row>
    <row r="543" spans="1:17" hidden="1" x14ac:dyDescent="0.3">
      <c r="A543" t="s">
        <v>1212</v>
      </c>
      <c r="B543" t="s">
        <v>1213</v>
      </c>
      <c r="C543" t="s">
        <v>3184</v>
      </c>
      <c r="D543" t="s">
        <v>395</v>
      </c>
      <c r="E543">
        <v>10138.90623312</v>
      </c>
      <c r="F543">
        <v>8975.4</v>
      </c>
      <c r="G543">
        <v>33.416878915355198</v>
      </c>
      <c r="H543">
        <v>-14.342755067866999</v>
      </c>
      <c r="I543">
        <v>-12.8727061398759</v>
      </c>
      <c r="J543">
        <v>-3.6606561985428501</v>
      </c>
      <c r="K543">
        <v>9443.8705794934704</v>
      </c>
      <c r="L543">
        <v>8539.6737627440798</v>
      </c>
      <c r="M543">
        <v>18.5491993094025</v>
      </c>
      <c r="N543">
        <v>0.56007298688697804</v>
      </c>
      <c r="O543">
        <v>28.115738574325299</v>
      </c>
      <c r="P543">
        <v>67.764485981308397</v>
      </c>
      <c r="Q543">
        <v>0.14662885615056001</v>
      </c>
    </row>
    <row r="544" spans="1:17" hidden="1" x14ac:dyDescent="0.3">
      <c r="A544" t="s">
        <v>1214</v>
      </c>
      <c r="B544" t="s">
        <v>1215</v>
      </c>
      <c r="C544" t="s">
        <v>3184</v>
      </c>
      <c r="D544" t="s">
        <v>228</v>
      </c>
      <c r="E544">
        <v>10103.92497328</v>
      </c>
      <c r="F544">
        <v>9105.0499999999993</v>
      </c>
      <c r="G544">
        <v>50.121527869809803</v>
      </c>
      <c r="H544">
        <v>19.362300980774901</v>
      </c>
      <c r="I544">
        <v>10.416310091375999</v>
      </c>
      <c r="J544">
        <v>10.5266544778208</v>
      </c>
      <c r="K544">
        <v>7638.4983779477398</v>
      </c>
      <c r="L544">
        <v>6665.9603446187803</v>
      </c>
      <c r="M544">
        <v>68.603842786725295</v>
      </c>
      <c r="N544">
        <v>2.3172441665185799</v>
      </c>
      <c r="O544">
        <v>4.7539552226511601</v>
      </c>
      <c r="P544">
        <v>106.463718820861</v>
      </c>
      <c r="Q544">
        <v>6.0834650341664999E-2</v>
      </c>
    </row>
    <row r="545" spans="1:17" x14ac:dyDescent="0.3">
      <c r="A545" t="s">
        <v>1216</v>
      </c>
      <c r="B545" t="s">
        <v>1217</v>
      </c>
      <c r="C545" t="s">
        <v>3172</v>
      </c>
      <c r="D545" t="s">
        <v>46</v>
      </c>
      <c r="E545">
        <v>10092.7241050149</v>
      </c>
      <c r="F545">
        <v>1548.65</v>
      </c>
      <c r="G545">
        <v>29.100588591658401</v>
      </c>
      <c r="H545">
        <v>-1.6070735297031999</v>
      </c>
      <c r="I545">
        <v>40.611999660845001</v>
      </c>
      <c r="J545">
        <v>-0.16171302785231301</v>
      </c>
      <c r="K545">
        <v>1559.2670397894301</v>
      </c>
      <c r="L545">
        <v>1344.2134188021901</v>
      </c>
      <c r="M545">
        <v>50.680930783627197</v>
      </c>
      <c r="N545">
        <v>0.65965931488472396</v>
      </c>
      <c r="O545">
        <v>21.389597391276201</v>
      </c>
      <c r="P545">
        <v>92.354986958141794</v>
      </c>
      <c r="Q545">
        <v>8.4446553809383998E-2</v>
      </c>
    </row>
    <row r="546" spans="1:17" x14ac:dyDescent="0.3">
      <c r="A546" t="s">
        <v>1218</v>
      </c>
      <c r="B546" t="s">
        <v>1219</v>
      </c>
      <c r="C546" t="s">
        <v>3183</v>
      </c>
      <c r="D546" t="s">
        <v>390</v>
      </c>
      <c r="E546">
        <v>10005.4153816</v>
      </c>
      <c r="F546">
        <v>181.36</v>
      </c>
      <c r="G546">
        <v>13.3094395624518</v>
      </c>
      <c r="H546">
        <v>-10.7009358937934</v>
      </c>
      <c r="I546">
        <v>16.293910737109201</v>
      </c>
      <c r="J546">
        <v>-1.17261037220596</v>
      </c>
      <c r="K546">
        <v>192.33735971463099</v>
      </c>
      <c r="L546">
        <v>171.817936592672</v>
      </c>
      <c r="M546">
        <v>32.033720780963897</v>
      </c>
      <c r="N546">
        <v>0.23321105224517499</v>
      </c>
      <c r="O546">
        <v>35.090427878253102</v>
      </c>
      <c r="P546">
        <v>54.217687074829897</v>
      </c>
      <c r="Q546">
        <v>7.6563898051699997E-2</v>
      </c>
    </row>
    <row r="547" spans="1:17" x14ac:dyDescent="0.3">
      <c r="A547" t="s">
        <v>1220</v>
      </c>
      <c r="B547" t="s">
        <v>1221</v>
      </c>
      <c r="C547" t="s">
        <v>3178</v>
      </c>
      <c r="D547" t="s">
        <v>1222</v>
      </c>
      <c r="E547">
        <v>9995.2639916549997</v>
      </c>
      <c r="F547">
        <v>919.55</v>
      </c>
      <c r="G547">
        <v>-49.925244280176202</v>
      </c>
      <c r="H547">
        <v>-6.2742418969244698</v>
      </c>
      <c r="I547">
        <v>-18.7942484459196</v>
      </c>
      <c r="J547">
        <v>-3.3373051180255602</v>
      </c>
      <c r="K547">
        <v>937.86337238293197</v>
      </c>
      <c r="L547">
        <v>994.74479051799801</v>
      </c>
      <c r="M547">
        <v>49.484232182070897</v>
      </c>
      <c r="N547">
        <v>1.51127769571205</v>
      </c>
      <c r="O547">
        <v>41.047251372954101</v>
      </c>
      <c r="P547">
        <v>7.6756440281030303</v>
      </c>
      <c r="Q547">
        <v>-8.4988600085464994E-2</v>
      </c>
    </row>
    <row r="548" spans="1:17" hidden="1" x14ac:dyDescent="0.3">
      <c r="A548" t="s">
        <v>1223</v>
      </c>
      <c r="B548" t="s">
        <v>1224</v>
      </c>
      <c r="C548" t="s">
        <v>3184</v>
      </c>
      <c r="D548" t="s">
        <v>261</v>
      </c>
      <c r="E548">
        <v>9960.2460460799994</v>
      </c>
      <c r="F548">
        <v>82.72</v>
      </c>
      <c r="G548">
        <v>38.599649533341797</v>
      </c>
      <c r="H548">
        <v>-5.4532729741532897</v>
      </c>
      <c r="I548">
        <v>66.598372090733506</v>
      </c>
      <c r="J548">
        <v>2.6833024201516</v>
      </c>
      <c r="K548">
        <v>83.323220941350897</v>
      </c>
      <c r="L548">
        <v>67.739846831416997</v>
      </c>
      <c r="M548">
        <v>41.681206778260297</v>
      </c>
      <c r="N548">
        <v>0.41720265386642702</v>
      </c>
      <c r="O548">
        <v>26.9342359767891</v>
      </c>
      <c r="P548">
        <v>101.51035322777101</v>
      </c>
      <c r="Q548">
        <v>8.8015594760099999E-2</v>
      </c>
    </row>
    <row r="549" spans="1:17" hidden="1" x14ac:dyDescent="0.3">
      <c r="A549" t="s">
        <v>1225</v>
      </c>
      <c r="B549" t="s">
        <v>1226</v>
      </c>
      <c r="C549" t="s">
        <v>3184</v>
      </c>
      <c r="D549" t="s">
        <v>132</v>
      </c>
      <c r="E549">
        <v>9942.7537083000007</v>
      </c>
      <c r="F549">
        <v>617.75</v>
      </c>
      <c r="G549">
        <v>86.816476480596194</v>
      </c>
      <c r="H549">
        <v>-12.700193077252599</v>
      </c>
      <c r="I549">
        <v>102.990916463159</v>
      </c>
      <c r="J549">
        <v>1.9647008940719199</v>
      </c>
      <c r="K549">
        <v>579.54571766347397</v>
      </c>
      <c r="L549">
        <v>422.10576376330499</v>
      </c>
      <c r="M549">
        <v>58.582245147082098</v>
      </c>
      <c r="N549">
        <v>0.99736167380027196</v>
      </c>
      <c r="O549">
        <v>13.112100364225</v>
      </c>
      <c r="P549">
        <v>154.47991761071</v>
      </c>
    </row>
    <row r="550" spans="1:17" x14ac:dyDescent="0.3">
      <c r="A550" t="s">
        <v>1227</v>
      </c>
      <c r="B550" t="s">
        <v>1228</v>
      </c>
      <c r="C550" t="s">
        <v>3183</v>
      </c>
      <c r="D550" t="s">
        <v>390</v>
      </c>
      <c r="E550">
        <v>9928.78195031</v>
      </c>
      <c r="F550">
        <v>675.7</v>
      </c>
      <c r="G550">
        <v>-20.9414437562228</v>
      </c>
      <c r="H550">
        <v>-3.2752962981196299</v>
      </c>
      <c r="I550">
        <v>-10.812087458243701</v>
      </c>
      <c r="J550">
        <v>4.8121715672230598</v>
      </c>
      <c r="K550">
        <v>670.92585643380903</v>
      </c>
      <c r="L550">
        <v>670.84188803727204</v>
      </c>
      <c r="M550">
        <v>64.128842325271506</v>
      </c>
      <c r="N550">
        <v>0.54991631190204504</v>
      </c>
      <c r="O550">
        <v>20.600858369098699</v>
      </c>
      <c r="P550">
        <v>14.4769165607793</v>
      </c>
      <c r="Q550">
        <v>2.7295925621165E-2</v>
      </c>
    </row>
    <row r="551" spans="1:17" x14ac:dyDescent="0.3">
      <c r="A551" t="s">
        <v>1229</v>
      </c>
      <c r="B551" t="s">
        <v>1230</v>
      </c>
      <c r="C551" t="s">
        <v>3170</v>
      </c>
      <c r="D551" t="s">
        <v>21</v>
      </c>
      <c r="E551">
        <v>9854.9213344399996</v>
      </c>
      <c r="F551">
        <v>1565.2</v>
      </c>
      <c r="G551">
        <v>-33.050072116812501</v>
      </c>
      <c r="H551">
        <v>-4.6685504906244502</v>
      </c>
      <c r="I551">
        <v>-18.786778117227598</v>
      </c>
      <c r="J551">
        <v>-2.7498411243681402</v>
      </c>
      <c r="K551">
        <v>1607.24815197312</v>
      </c>
      <c r="L551">
        <v>1585.2058738199601</v>
      </c>
      <c r="M551">
        <v>40.756177875743099</v>
      </c>
      <c r="N551">
        <v>0.55551525587844597</v>
      </c>
      <c r="O551">
        <v>24.102351137234798</v>
      </c>
      <c r="P551">
        <v>12.9252191479383</v>
      </c>
      <c r="Q551">
        <v>-8.1744730087890002E-2</v>
      </c>
    </row>
    <row r="552" spans="1:17" x14ac:dyDescent="0.3">
      <c r="A552" t="s">
        <v>1231</v>
      </c>
      <c r="B552" t="s">
        <v>1232</v>
      </c>
      <c r="C552" t="s">
        <v>3173</v>
      </c>
      <c r="D552" t="s">
        <v>276</v>
      </c>
      <c r="E552">
        <v>9845.0674724500004</v>
      </c>
      <c r="F552">
        <v>959.35</v>
      </c>
      <c r="G552">
        <v>58.332440832551598</v>
      </c>
      <c r="H552">
        <v>-4.3530599804685997</v>
      </c>
      <c r="I552">
        <v>29.553846637190301</v>
      </c>
      <c r="J552">
        <v>-1.3457421720376801</v>
      </c>
      <c r="K552">
        <v>875.21587250284801</v>
      </c>
      <c r="L552">
        <v>749.68924406734004</v>
      </c>
      <c r="M552">
        <v>66.120900932430601</v>
      </c>
      <c r="N552">
        <v>0.89077562345665295</v>
      </c>
      <c r="O552">
        <v>3.05415124824099</v>
      </c>
      <c r="P552">
        <v>96.648560008199198</v>
      </c>
      <c r="Q552">
        <v>2.8112817280857998E-2</v>
      </c>
    </row>
    <row r="553" spans="1:17" x14ac:dyDescent="0.3">
      <c r="A553" t="s">
        <v>1233</v>
      </c>
      <c r="B553" t="s">
        <v>1234</v>
      </c>
      <c r="C553" t="s">
        <v>3179</v>
      </c>
      <c r="D553" t="s">
        <v>127</v>
      </c>
      <c r="E553">
        <v>9818.7509597200005</v>
      </c>
      <c r="F553">
        <v>1154.5999999999999</v>
      </c>
      <c r="G553">
        <v>26.646582664352199</v>
      </c>
      <c r="H553">
        <v>-8.6300607368369402</v>
      </c>
      <c r="I553">
        <v>22.439727005967001</v>
      </c>
      <c r="J553">
        <v>-2.0534552378498598</v>
      </c>
      <c r="K553">
        <v>1190.6985844235301</v>
      </c>
      <c r="L553">
        <v>1030.9187793287999</v>
      </c>
      <c r="M553">
        <v>36.289352266283998</v>
      </c>
      <c r="N553">
        <v>0.42883232085474399</v>
      </c>
      <c r="O553">
        <v>19.8640221721808</v>
      </c>
      <c r="P553">
        <v>65.890804597701106</v>
      </c>
      <c r="Q553">
        <v>-2.728781113918E-3</v>
      </c>
    </row>
    <row r="554" spans="1:17" x14ac:dyDescent="0.3">
      <c r="A554" t="s">
        <v>1235</v>
      </c>
      <c r="B554" t="s">
        <v>1236</v>
      </c>
      <c r="C554" t="s">
        <v>3177</v>
      </c>
      <c r="D554" t="s">
        <v>80</v>
      </c>
      <c r="E554">
        <v>9761.9678391899997</v>
      </c>
      <c r="F554">
        <v>1267.7</v>
      </c>
      <c r="G554">
        <v>-31.0352060685833</v>
      </c>
      <c r="H554">
        <v>-8.2704695410572704</v>
      </c>
      <c r="I554">
        <v>-29.899643423296101</v>
      </c>
      <c r="J554">
        <v>-5.4120703696866999</v>
      </c>
      <c r="K554">
        <v>1354.48692208273</v>
      </c>
      <c r="L554">
        <v>1406.0355063755501</v>
      </c>
      <c r="M554">
        <v>39.778829994914297</v>
      </c>
      <c r="N554">
        <v>0.87088653564823404</v>
      </c>
      <c r="O554">
        <v>42.147195708763903</v>
      </c>
      <c r="P554">
        <v>11.411873269763101</v>
      </c>
      <c r="Q554">
        <v>-3.9008080862547999E-2</v>
      </c>
    </row>
    <row r="555" spans="1:17" x14ac:dyDescent="0.3">
      <c r="A555" t="s">
        <v>1237</v>
      </c>
      <c r="B555" t="s">
        <v>1238</v>
      </c>
      <c r="C555" t="s">
        <v>3180</v>
      </c>
      <c r="D555" t="s">
        <v>287</v>
      </c>
      <c r="E555">
        <v>9761.6151955200003</v>
      </c>
      <c r="F555">
        <v>598.20000000000005</v>
      </c>
      <c r="G555">
        <v>39.629726407338303</v>
      </c>
      <c r="H555">
        <v>4.30928929800882</v>
      </c>
      <c r="I555">
        <v>38.135127531109298</v>
      </c>
      <c r="J555">
        <v>0.93271888862769203</v>
      </c>
      <c r="K555">
        <v>550.05876565000494</v>
      </c>
      <c r="L555">
        <v>470.46727184635898</v>
      </c>
      <c r="M555">
        <v>73.427305549239506</v>
      </c>
      <c r="N555">
        <v>0.84456199720267</v>
      </c>
      <c r="O555">
        <v>0.79404881310598496</v>
      </c>
      <c r="P555">
        <v>73.844812554489906</v>
      </c>
      <c r="Q555">
        <v>0.12073346780616701</v>
      </c>
    </row>
    <row r="556" spans="1:17" x14ac:dyDescent="0.3">
      <c r="A556" t="s">
        <v>1239</v>
      </c>
      <c r="B556" t="s">
        <v>1240</v>
      </c>
      <c r="C556" t="s">
        <v>3168</v>
      </c>
      <c r="D556" t="s">
        <v>21</v>
      </c>
      <c r="E556">
        <v>9748.8464528999993</v>
      </c>
      <c r="F556">
        <v>473.25</v>
      </c>
      <c r="G556">
        <v>-13.8389354593742</v>
      </c>
      <c r="H556">
        <v>-5.6624482843305</v>
      </c>
      <c r="I556">
        <v>-25.0301084016467</v>
      </c>
      <c r="J556">
        <v>-0.40225149658435699</v>
      </c>
      <c r="K556">
        <v>489.580493357443</v>
      </c>
      <c r="L556">
        <v>482.38691044073403</v>
      </c>
      <c r="M556">
        <v>38.492974390211799</v>
      </c>
      <c r="N556">
        <v>0.743671452831424</v>
      </c>
      <c r="O556">
        <v>21.500264131008901</v>
      </c>
      <c r="P556">
        <v>20.465826651393598</v>
      </c>
      <c r="Q556">
        <v>-9.2172994369319999E-2</v>
      </c>
    </row>
    <row r="557" spans="1:17" hidden="1" x14ac:dyDescent="0.3">
      <c r="A557" t="s">
        <v>1241</v>
      </c>
      <c r="B557" t="s">
        <v>1242</v>
      </c>
      <c r="C557" t="s">
        <v>3184</v>
      </c>
      <c r="D557" t="s">
        <v>132</v>
      </c>
      <c r="E557">
        <v>9717.1900299270001</v>
      </c>
      <c r="F557">
        <v>285.16000000000003</v>
      </c>
      <c r="G557">
        <v>-12.629366503922</v>
      </c>
      <c r="H557">
        <v>3.8983225991205002</v>
      </c>
      <c r="I557">
        <v>-5.9146915141994896</v>
      </c>
      <c r="J557">
        <v>2.2791817617614898</v>
      </c>
      <c r="K557">
        <v>273.48791001658498</v>
      </c>
      <c r="L557">
        <v>263.612038100218</v>
      </c>
      <c r="M557">
        <v>22.227502817667499</v>
      </c>
      <c r="N557">
        <v>0.93619884566601097</v>
      </c>
      <c r="O557">
        <v>0.46991162855940499</v>
      </c>
      <c r="P557">
        <v>22.8608358466178</v>
      </c>
    </row>
    <row r="558" spans="1:17" x14ac:dyDescent="0.3">
      <c r="A558" t="s">
        <v>1243</v>
      </c>
      <c r="B558" t="s">
        <v>1244</v>
      </c>
      <c r="C558" t="s">
        <v>613</v>
      </c>
      <c r="D558" t="s">
        <v>465</v>
      </c>
      <c r="E558">
        <v>9706.2746282899898</v>
      </c>
      <c r="F558">
        <v>370.85</v>
      </c>
      <c r="G558">
        <v>68.380239470259298</v>
      </c>
      <c r="H558">
        <v>-6.0569278970655702</v>
      </c>
      <c r="I558">
        <v>19.4959110682898</v>
      </c>
      <c r="J558">
        <v>-5.1804963281276502</v>
      </c>
      <c r="K558">
        <v>390.35662334409801</v>
      </c>
      <c r="L558">
        <v>332.81971448514201</v>
      </c>
      <c r="M558">
        <v>21.457130831618699</v>
      </c>
      <c r="N558">
        <v>0.44203244176818102</v>
      </c>
      <c r="O558">
        <v>13.603882971551799</v>
      </c>
      <c r="P558">
        <v>126.75022928767901</v>
      </c>
      <c r="Q558">
        <v>0.15104353519111799</v>
      </c>
    </row>
    <row r="559" spans="1:17" x14ac:dyDescent="0.3">
      <c r="A559" t="s">
        <v>1245</v>
      </c>
      <c r="B559" t="s">
        <v>1246</v>
      </c>
      <c r="C559" t="s">
        <v>3172</v>
      </c>
      <c r="D559" t="s">
        <v>46</v>
      </c>
      <c r="E559">
        <v>9667.4393749999999</v>
      </c>
      <c r="F559">
        <v>343.75</v>
      </c>
      <c r="G559">
        <v>-10.007657687440499</v>
      </c>
      <c r="H559">
        <v>-2.2634453093802298</v>
      </c>
      <c r="I559">
        <v>19.5175842648393</v>
      </c>
      <c r="J559">
        <v>6.3432921289759401</v>
      </c>
      <c r="K559">
        <v>342.35551912182598</v>
      </c>
      <c r="L559">
        <v>313.19383187490303</v>
      </c>
      <c r="M559">
        <v>55.769164387791498</v>
      </c>
      <c r="N559">
        <v>0.60609866406816304</v>
      </c>
      <c r="O559">
        <v>20.8436363636363</v>
      </c>
      <c r="P559">
        <v>45.195353748679999</v>
      </c>
      <c r="Q559">
        <v>-9.7097363744399999E-3</v>
      </c>
    </row>
    <row r="560" spans="1:17" x14ac:dyDescent="0.3">
      <c r="A560" t="s">
        <v>1247</v>
      </c>
      <c r="B560" t="s">
        <v>1248</v>
      </c>
      <c r="C560" t="s">
        <v>3179</v>
      </c>
      <c r="D560" t="s">
        <v>292</v>
      </c>
      <c r="E560">
        <v>9649.7034413009897</v>
      </c>
      <c r="F560">
        <v>121.87</v>
      </c>
      <c r="G560">
        <v>-28.282642951997602</v>
      </c>
      <c r="H560">
        <v>-11.669089461440601</v>
      </c>
      <c r="I560">
        <v>-27.0037621752201</v>
      </c>
      <c r="J560">
        <v>-2.9420273409892501</v>
      </c>
      <c r="K560">
        <v>131.440330341541</v>
      </c>
      <c r="L560">
        <v>131.77105837565901</v>
      </c>
      <c r="M560">
        <v>19.5052441730254</v>
      </c>
      <c r="N560">
        <v>0.70522786585522701</v>
      </c>
      <c r="O560">
        <v>29.6463444654139</v>
      </c>
      <c r="P560">
        <v>20.9627791563275</v>
      </c>
      <c r="Q560">
        <v>8.5817119791936E-2</v>
      </c>
    </row>
    <row r="561" spans="1:17" x14ac:dyDescent="0.3">
      <c r="A561" t="s">
        <v>1249</v>
      </c>
      <c r="B561" t="s">
        <v>1250</v>
      </c>
      <c r="C561" t="s">
        <v>3169</v>
      </c>
      <c r="D561" t="s">
        <v>564</v>
      </c>
      <c r="E561">
        <v>9641.3158079699897</v>
      </c>
      <c r="F561">
        <v>291.89999999999998</v>
      </c>
      <c r="G561">
        <v>-9.6285541098179799</v>
      </c>
      <c r="H561">
        <v>1.4917263323449601</v>
      </c>
      <c r="I561">
        <v>20.100052489359701</v>
      </c>
      <c r="J561">
        <v>-0.31657528560845799</v>
      </c>
      <c r="K561">
        <v>265.93618259303599</v>
      </c>
      <c r="L561">
        <v>238.360230453447</v>
      </c>
      <c r="M561">
        <v>65.065421110809297</v>
      </c>
      <c r="N561">
        <v>0.58398946940096097</v>
      </c>
      <c r="O561">
        <v>1.84994861253855</v>
      </c>
      <c r="P561">
        <v>44.7916666666666</v>
      </c>
      <c r="Q561">
        <v>3.2985235469267002E-2</v>
      </c>
    </row>
    <row r="562" spans="1:17" hidden="1" x14ac:dyDescent="0.3">
      <c r="A562" t="s">
        <v>1251</v>
      </c>
      <c r="B562" t="s">
        <v>1252</v>
      </c>
      <c r="C562" t="s">
        <v>3184</v>
      </c>
      <c r="D562" t="s">
        <v>89</v>
      </c>
      <c r="E562">
        <v>9591.9028099999996</v>
      </c>
      <c r="F562">
        <v>142.91</v>
      </c>
      <c r="G562">
        <v>-27.685266428107301</v>
      </c>
      <c r="H562">
        <v>2.4912080389840798</v>
      </c>
      <c r="I562">
        <v>-8.6517190679009097</v>
      </c>
      <c r="J562">
        <v>0.92568994413067796</v>
      </c>
      <c r="K562">
        <v>140.610113322758</v>
      </c>
      <c r="L562">
        <v>137.30902641121099</v>
      </c>
      <c r="M562">
        <v>19.599037825510401</v>
      </c>
      <c r="N562">
        <v>0.71758682323259804</v>
      </c>
      <c r="O562">
        <v>2.26716115037437</v>
      </c>
      <c r="P562">
        <v>13.4206349206349</v>
      </c>
      <c r="Q562">
        <v>-1.3388827299693999E-2</v>
      </c>
    </row>
    <row r="563" spans="1:17" x14ac:dyDescent="0.3">
      <c r="A563" t="s">
        <v>1253</v>
      </c>
      <c r="B563" t="s">
        <v>1254</v>
      </c>
      <c r="C563" t="s">
        <v>3181</v>
      </c>
      <c r="D563" t="s">
        <v>215</v>
      </c>
      <c r="E563">
        <v>9569.9486902299996</v>
      </c>
      <c r="F563">
        <v>2479.5500000000002</v>
      </c>
      <c r="G563">
        <v>11.515317690618099</v>
      </c>
      <c r="H563">
        <v>19.837178395609701</v>
      </c>
      <c r="I563">
        <v>10.903381980151901</v>
      </c>
      <c r="J563">
        <v>8.5215362737712699</v>
      </c>
      <c r="K563">
        <v>2158.1863999994698</v>
      </c>
      <c r="L563">
        <v>2030.3230902804501</v>
      </c>
      <c r="M563">
        <v>83.009118001365707</v>
      </c>
      <c r="N563">
        <v>3.5373875669873298</v>
      </c>
      <c r="O563">
        <v>10.624911778346799</v>
      </c>
      <c r="P563">
        <v>69.611464532457703</v>
      </c>
      <c r="Q563">
        <v>-1.3987063784631E-2</v>
      </c>
    </row>
    <row r="564" spans="1:17" x14ac:dyDescent="0.3">
      <c r="A564" t="s">
        <v>1255</v>
      </c>
      <c r="B564" t="s">
        <v>1256</v>
      </c>
      <c r="C564" t="s">
        <v>3175</v>
      </c>
      <c r="D564" t="s">
        <v>187</v>
      </c>
      <c r="E564">
        <v>9548.2398502399992</v>
      </c>
      <c r="F564">
        <v>2167.6</v>
      </c>
      <c r="G564">
        <v>77.152342845534605</v>
      </c>
      <c r="H564">
        <v>5.3260146038954996</v>
      </c>
      <c r="I564">
        <v>-4.8315809747765996</v>
      </c>
      <c r="J564">
        <v>0.42964755192841803</v>
      </c>
      <c r="K564">
        <v>2128.81980098956</v>
      </c>
      <c r="L564">
        <v>1828.28418616317</v>
      </c>
      <c r="M564">
        <v>31.310385329861401</v>
      </c>
      <c r="N564">
        <v>0.62673272606983299</v>
      </c>
      <c r="O564">
        <v>10.6754013655656</v>
      </c>
      <c r="P564">
        <v>128.43292233112001</v>
      </c>
      <c r="Q564">
        <v>0.150852952408536</v>
      </c>
    </row>
    <row r="565" spans="1:17" hidden="1" x14ac:dyDescent="0.3">
      <c r="A565" t="s">
        <v>1257</v>
      </c>
      <c r="B565" t="s">
        <v>1258</v>
      </c>
      <c r="C565" t="s">
        <v>3184</v>
      </c>
      <c r="D565" t="s">
        <v>215</v>
      </c>
      <c r="E565">
        <v>9519.08488468</v>
      </c>
      <c r="F565">
        <v>12007.4</v>
      </c>
      <c r="G565">
        <v>22.296988306530199</v>
      </c>
      <c r="H565">
        <v>-2.44338468905748</v>
      </c>
      <c r="I565">
        <v>13.6138492006645</v>
      </c>
      <c r="J565">
        <v>5.2646950132300301E-2</v>
      </c>
      <c r="K565">
        <v>11871.428699513701</v>
      </c>
      <c r="L565">
        <v>10386.8811877071</v>
      </c>
      <c r="M565">
        <v>44.443214113250299</v>
      </c>
      <c r="N565">
        <v>0.68989810164710397</v>
      </c>
      <c r="O565">
        <v>8.2499125539250802</v>
      </c>
      <c r="P565">
        <v>86.305663304887503</v>
      </c>
      <c r="Q565">
        <v>0.143014193347762</v>
      </c>
    </row>
    <row r="566" spans="1:17" hidden="1" x14ac:dyDescent="0.3">
      <c r="A566" t="s">
        <v>1259</v>
      </c>
      <c r="B566" t="s">
        <v>1260</v>
      </c>
      <c r="C566" t="s">
        <v>3184</v>
      </c>
      <c r="D566" t="s">
        <v>261</v>
      </c>
      <c r="E566">
        <v>9515.5801384999995</v>
      </c>
      <c r="F566">
        <v>6181.75</v>
      </c>
      <c r="G566">
        <v>-6.5246342781199003</v>
      </c>
      <c r="H566">
        <v>-0.79308026799025</v>
      </c>
      <c r="I566">
        <v>-0.31505726893334901</v>
      </c>
      <c r="J566">
        <v>3.39626094914281</v>
      </c>
      <c r="K566">
        <v>6134.1073339922796</v>
      </c>
      <c r="L566">
        <v>5744.5368529808602</v>
      </c>
      <c r="M566">
        <v>54.512056171394597</v>
      </c>
      <c r="N566">
        <v>0.442425861707408</v>
      </c>
      <c r="O566">
        <v>13.2203664011</v>
      </c>
      <c r="P566">
        <v>33.8041125541125</v>
      </c>
      <c r="Q566">
        <v>0.11110477964486901</v>
      </c>
    </row>
    <row r="567" spans="1:17" x14ac:dyDescent="0.3">
      <c r="A567" t="s">
        <v>1261</v>
      </c>
      <c r="B567" t="s">
        <v>1262</v>
      </c>
      <c r="C567" t="s">
        <v>3183</v>
      </c>
      <c r="D567" t="s">
        <v>270</v>
      </c>
      <c r="E567">
        <v>9499.4048727499994</v>
      </c>
      <c r="F567">
        <v>2286.25</v>
      </c>
      <c r="G567">
        <v>97.353966661189503</v>
      </c>
      <c r="H567">
        <v>15.8352051347886</v>
      </c>
      <c r="I567">
        <v>80.7920866201558</v>
      </c>
      <c r="J567">
        <v>12.180500223726201</v>
      </c>
      <c r="K567">
        <v>1915.8942302581499</v>
      </c>
      <c r="L567">
        <v>1486.7896473891899</v>
      </c>
      <c r="M567">
        <v>68.918236048542596</v>
      </c>
      <c r="N567">
        <v>1.2194633558689001</v>
      </c>
      <c r="O567">
        <v>3.5319846910880099</v>
      </c>
      <c r="P567">
        <v>162.154569430111</v>
      </c>
      <c r="Q567">
        <v>7.6484335821075E-2</v>
      </c>
    </row>
    <row r="568" spans="1:17" x14ac:dyDescent="0.3">
      <c r="A568" t="s">
        <v>1263</v>
      </c>
      <c r="B568" t="s">
        <v>1264</v>
      </c>
      <c r="C568" t="s">
        <v>3175</v>
      </c>
      <c r="D568" t="s">
        <v>60</v>
      </c>
      <c r="E568">
        <v>9498.9649197300005</v>
      </c>
      <c r="F568">
        <v>7481.7</v>
      </c>
      <c r="G568">
        <v>63.131151273972797</v>
      </c>
      <c r="H568">
        <v>-8.7432431539554507</v>
      </c>
      <c r="I568">
        <v>-16.389981104345502</v>
      </c>
      <c r="J568">
        <v>4.7162588996789498</v>
      </c>
      <c r="K568">
        <v>7833.1130423795703</v>
      </c>
      <c r="L568">
        <v>7103.4557500175797</v>
      </c>
      <c r="M568">
        <v>23.936272497429499</v>
      </c>
      <c r="N568">
        <v>1.5783081027920001</v>
      </c>
      <c r="O568">
        <v>37.373190585027402</v>
      </c>
      <c r="P568">
        <v>135.17005092097801</v>
      </c>
      <c r="Q568">
        <v>0.133895434314561</v>
      </c>
    </row>
    <row r="569" spans="1:17" hidden="1" x14ac:dyDescent="0.3">
      <c r="A569" t="s">
        <v>1265</v>
      </c>
      <c r="B569" t="s">
        <v>1266</v>
      </c>
      <c r="C569" t="s">
        <v>3184</v>
      </c>
      <c r="D569" t="s">
        <v>164</v>
      </c>
      <c r="E569">
        <v>9488.9924273249999</v>
      </c>
      <c r="F569">
        <v>632.25</v>
      </c>
      <c r="G569">
        <v>252.68181827153299</v>
      </c>
      <c r="H569">
        <v>-14.7010547518558</v>
      </c>
      <c r="I569">
        <v>36.598425115364499</v>
      </c>
      <c r="J569">
        <v>-2.5984678705549</v>
      </c>
      <c r="K569">
        <v>683.05362078708004</v>
      </c>
      <c r="L569">
        <v>553.91737764936295</v>
      </c>
      <c r="M569">
        <v>40.013641874526002</v>
      </c>
      <c r="N569">
        <v>1.2547645122910001</v>
      </c>
      <c r="O569">
        <v>33.760379596678497</v>
      </c>
      <c r="P569">
        <v>345.24647887323903</v>
      </c>
      <c r="Q569">
        <v>0.24200400219094201</v>
      </c>
    </row>
    <row r="570" spans="1:17" hidden="1" x14ac:dyDescent="0.3">
      <c r="A570" t="s">
        <v>1267</v>
      </c>
      <c r="B570" t="s">
        <v>1268</v>
      </c>
      <c r="C570" t="s">
        <v>3184</v>
      </c>
      <c r="D570" t="s">
        <v>233</v>
      </c>
      <c r="E570">
        <v>9482.1741189000004</v>
      </c>
      <c r="F570">
        <v>339</v>
      </c>
      <c r="G570">
        <v>-24.793875614184898</v>
      </c>
      <c r="H570">
        <v>-4.2909528916882502</v>
      </c>
      <c r="I570">
        <v>-8.9669637517237302</v>
      </c>
      <c r="J570">
        <v>-2.0786632741115398</v>
      </c>
      <c r="K570">
        <v>332.17711028256099</v>
      </c>
      <c r="M570">
        <v>39.894954634936298</v>
      </c>
      <c r="O570">
        <v>9.8525073746312497</v>
      </c>
      <c r="P570">
        <v>20.1914554157064</v>
      </c>
    </row>
    <row r="571" spans="1:17" hidden="1" x14ac:dyDescent="0.3">
      <c r="A571" t="s">
        <v>1269</v>
      </c>
      <c r="B571" t="s">
        <v>1270</v>
      </c>
      <c r="C571" t="s">
        <v>3184</v>
      </c>
      <c r="D571" t="s">
        <v>1271</v>
      </c>
      <c r="E571">
        <v>9435.9825347999395</v>
      </c>
      <c r="F571">
        <v>568.1</v>
      </c>
      <c r="G571">
        <v>-17.1828169304619</v>
      </c>
      <c r="H571">
        <v>11.817336312435</v>
      </c>
      <c r="I571">
        <v>11.8724483175586</v>
      </c>
      <c r="J571">
        <v>5.7064126469735701</v>
      </c>
      <c r="K571">
        <v>510.89576053196902</v>
      </c>
      <c r="L571">
        <v>486.82362162901899</v>
      </c>
      <c r="N571">
        <v>0.79551995473061499</v>
      </c>
      <c r="O571">
        <v>3.5029044182362101</v>
      </c>
      <c r="P571">
        <v>43.044189852700498</v>
      </c>
    </row>
    <row r="572" spans="1:17" x14ac:dyDescent="0.3">
      <c r="A572" t="s">
        <v>1272</v>
      </c>
      <c r="B572" t="s">
        <v>1273</v>
      </c>
      <c r="C572" t="s">
        <v>3182</v>
      </c>
      <c r="D572" t="s">
        <v>132</v>
      </c>
      <c r="E572">
        <v>9432.6287606499991</v>
      </c>
      <c r="F572">
        <v>397.75</v>
      </c>
      <c r="G572">
        <v>178.82622735287799</v>
      </c>
      <c r="H572">
        <v>-10.773338043950099</v>
      </c>
      <c r="I572">
        <v>57.934123334285097</v>
      </c>
      <c r="J572">
        <v>-10.3543026150482</v>
      </c>
      <c r="K572">
        <v>443.57135213484497</v>
      </c>
      <c r="L572">
        <v>359.9104228004</v>
      </c>
      <c r="M572">
        <v>19.7245393533025</v>
      </c>
      <c r="N572">
        <v>0.81302808117867098</v>
      </c>
      <c r="O572">
        <v>43.205531112507799</v>
      </c>
      <c r="P572">
        <v>230.2200083022</v>
      </c>
      <c r="Q572">
        <v>0.10314353984253299</v>
      </c>
    </row>
    <row r="573" spans="1:17" x14ac:dyDescent="0.3">
      <c r="A573" t="s">
        <v>1274</v>
      </c>
      <c r="B573" t="s">
        <v>1275</v>
      </c>
      <c r="C573" t="s">
        <v>3179</v>
      </c>
      <c r="D573" t="s">
        <v>852</v>
      </c>
      <c r="E573">
        <v>9427.6727803720005</v>
      </c>
      <c r="F573">
        <v>202.58</v>
      </c>
      <c r="G573">
        <v>39.1625012669925</v>
      </c>
      <c r="H573">
        <v>-13.6633251370354</v>
      </c>
      <c r="I573">
        <v>5.4474169978040203</v>
      </c>
      <c r="J573">
        <v>-3.2119574656761798</v>
      </c>
      <c r="K573">
        <v>216.072656603317</v>
      </c>
      <c r="L573">
        <v>194.764322073616</v>
      </c>
      <c r="M573">
        <v>38.2899655529909</v>
      </c>
      <c r="N573">
        <v>0.767015787379001</v>
      </c>
      <c r="O573">
        <v>30.3188863658801</v>
      </c>
      <c r="P573">
        <v>78.405988551299004</v>
      </c>
      <c r="Q573">
        <v>9.6478683647881994E-2</v>
      </c>
    </row>
    <row r="574" spans="1:17" x14ac:dyDescent="0.3">
      <c r="A574" t="s">
        <v>1276</v>
      </c>
      <c r="B574" t="s">
        <v>1277</v>
      </c>
      <c r="C574" t="s">
        <v>3171</v>
      </c>
      <c r="D574" t="s">
        <v>225</v>
      </c>
      <c r="E574">
        <v>9401.0332075999995</v>
      </c>
      <c r="F574">
        <v>704.05</v>
      </c>
      <c r="G574">
        <v>-24.886086091233501</v>
      </c>
      <c r="H574">
        <v>-4.4967916902251996</v>
      </c>
      <c r="I574">
        <v>4.1321234767505199</v>
      </c>
      <c r="J574">
        <v>-8.0839232132652192</v>
      </c>
      <c r="K574">
        <v>699.78066877032995</v>
      </c>
      <c r="L574">
        <v>641.859550344382</v>
      </c>
      <c r="M574">
        <v>36.115762068470502</v>
      </c>
      <c r="N574">
        <v>0.61219234879784501</v>
      </c>
      <c r="O574">
        <v>21.440238619416199</v>
      </c>
      <c r="P574">
        <v>27.637781000725099</v>
      </c>
      <c r="Q574">
        <v>4.6841955598519003E-2</v>
      </c>
    </row>
    <row r="575" spans="1:17" x14ac:dyDescent="0.3">
      <c r="A575" t="s">
        <v>1278</v>
      </c>
      <c r="B575" t="s">
        <v>1279</v>
      </c>
      <c r="C575" t="s">
        <v>3188</v>
      </c>
      <c r="D575" t="s">
        <v>1280</v>
      </c>
      <c r="E575">
        <v>9393.8641494000003</v>
      </c>
      <c r="F575">
        <v>1510.5</v>
      </c>
      <c r="G575">
        <v>198.22835437641299</v>
      </c>
      <c r="H575">
        <v>12.945989617039499</v>
      </c>
      <c r="I575">
        <v>79.185850783651105</v>
      </c>
      <c r="J575">
        <v>0.97445962978449296</v>
      </c>
      <c r="K575">
        <v>1346.5873213396501</v>
      </c>
      <c r="L575">
        <v>1040.34976975162</v>
      </c>
      <c r="M575">
        <v>73.688346138630607</v>
      </c>
      <c r="N575">
        <v>0.97612296509098595</v>
      </c>
      <c r="O575">
        <v>2.4826216484607802</v>
      </c>
      <c r="P575">
        <v>246.88253530830099</v>
      </c>
      <c r="Q575">
        <v>0.17339500798791299</v>
      </c>
    </row>
    <row r="576" spans="1:17" x14ac:dyDescent="0.3">
      <c r="A576" t="s">
        <v>1281</v>
      </c>
      <c r="B576" t="s">
        <v>1282</v>
      </c>
      <c r="C576" t="s">
        <v>3169</v>
      </c>
      <c r="D576" t="s">
        <v>564</v>
      </c>
      <c r="E576">
        <v>9314.9868800000004</v>
      </c>
      <c r="F576">
        <v>467.2</v>
      </c>
      <c r="G576">
        <v>90.095607004308704</v>
      </c>
      <c r="H576">
        <v>2.7003449440737999</v>
      </c>
      <c r="I576">
        <v>51.252871776070201</v>
      </c>
      <c r="J576">
        <v>1.8505723307579001</v>
      </c>
      <c r="K576">
        <v>432.53053485217498</v>
      </c>
      <c r="L576">
        <v>347.33358660854901</v>
      </c>
      <c r="M576">
        <v>63.378628257912403</v>
      </c>
      <c r="N576">
        <v>0.84137089623592598</v>
      </c>
      <c r="O576">
        <v>2.09760273972603</v>
      </c>
      <c r="P576">
        <v>141.447028423772</v>
      </c>
      <c r="Q576">
        <v>0.33342160518504999</v>
      </c>
    </row>
    <row r="577" spans="1:17" x14ac:dyDescent="0.3">
      <c r="A577" t="s">
        <v>1283</v>
      </c>
      <c r="B577" t="s">
        <v>1284</v>
      </c>
      <c r="C577" t="s">
        <v>3181</v>
      </c>
      <c r="D577" t="s">
        <v>261</v>
      </c>
      <c r="E577">
        <v>9281.3588359120004</v>
      </c>
      <c r="F577">
        <v>81.11</v>
      </c>
      <c r="G577">
        <v>63.307183675442801</v>
      </c>
      <c r="H577">
        <v>2.6142391443642601</v>
      </c>
      <c r="I577">
        <v>46.291936503757697</v>
      </c>
      <c r="J577">
        <v>6.8933122115321703</v>
      </c>
      <c r="K577">
        <v>78.311194971222605</v>
      </c>
      <c r="L577">
        <v>65.235815158497203</v>
      </c>
      <c r="M577">
        <v>56.794827976683898</v>
      </c>
      <c r="N577">
        <v>1.0037723248577</v>
      </c>
      <c r="O577">
        <v>15.1522623597583</v>
      </c>
      <c r="P577">
        <v>104.82323232323201</v>
      </c>
      <c r="Q577">
        <v>0.216783087009531</v>
      </c>
    </row>
    <row r="578" spans="1:17" x14ac:dyDescent="0.3">
      <c r="A578" t="s">
        <v>1285</v>
      </c>
      <c r="B578" t="s">
        <v>1286</v>
      </c>
      <c r="C578" t="s">
        <v>3173</v>
      </c>
      <c r="D578" t="s">
        <v>276</v>
      </c>
      <c r="E578">
        <v>9266.4458892599996</v>
      </c>
      <c r="F578">
        <v>1413.3</v>
      </c>
      <c r="G578">
        <v>-1.2690904771495699</v>
      </c>
      <c r="H578">
        <v>0.34470952587134701</v>
      </c>
      <c r="I578">
        <v>2.8915786715894201</v>
      </c>
      <c r="J578">
        <v>1.9462141661210901</v>
      </c>
      <c r="K578">
        <v>1341.10512111553</v>
      </c>
      <c r="L578">
        <v>1240.97222893453</v>
      </c>
      <c r="M578">
        <v>70.156276349930806</v>
      </c>
      <c r="N578">
        <v>2.29612334583457</v>
      </c>
      <c r="O578">
        <v>17.027524234062099</v>
      </c>
      <c r="P578">
        <v>44.671921383969597</v>
      </c>
    </row>
    <row r="579" spans="1:17" hidden="1" x14ac:dyDescent="0.3">
      <c r="A579" t="s">
        <v>1287</v>
      </c>
      <c r="B579" t="s">
        <v>1288</v>
      </c>
      <c r="C579" t="s">
        <v>3184</v>
      </c>
      <c r="D579" t="s">
        <v>132</v>
      </c>
      <c r="E579">
        <v>9136.4319052999999</v>
      </c>
      <c r="F579">
        <v>725.05</v>
      </c>
      <c r="G579">
        <v>1.28893420821432</v>
      </c>
      <c r="H579">
        <v>-4.6501306955097901</v>
      </c>
      <c r="I579">
        <v>-2.0935078716792499</v>
      </c>
      <c r="J579">
        <v>1.31295695523578</v>
      </c>
      <c r="K579">
        <v>718.75262890294005</v>
      </c>
      <c r="L579">
        <v>675.95108017016901</v>
      </c>
      <c r="M579">
        <v>47.572192197721002</v>
      </c>
      <c r="N579">
        <v>0.52165345850579403</v>
      </c>
      <c r="O579">
        <v>9.0062754292807394</v>
      </c>
      <c r="P579">
        <v>39.971042471042402</v>
      </c>
    </row>
    <row r="580" spans="1:17" x14ac:dyDescent="0.3">
      <c r="A580" t="s">
        <v>1289</v>
      </c>
      <c r="B580" t="s">
        <v>1290</v>
      </c>
      <c r="C580" t="s">
        <v>3172</v>
      </c>
      <c r="D580" t="s">
        <v>46</v>
      </c>
      <c r="E580">
        <v>9084.9863798400002</v>
      </c>
      <c r="F580">
        <v>528.85</v>
      </c>
      <c r="G580">
        <v>104.24172258231199</v>
      </c>
      <c r="H580">
        <v>-4.1570843473472596</v>
      </c>
      <c r="I580">
        <v>43.856003304574898</v>
      </c>
      <c r="J580">
        <v>-7.4464424408993404</v>
      </c>
      <c r="K580">
        <v>516.74289922021603</v>
      </c>
      <c r="L580">
        <v>418.99046931956002</v>
      </c>
      <c r="M580">
        <v>49.723884862404802</v>
      </c>
      <c r="N580">
        <v>1.5406520165933499</v>
      </c>
      <c r="O580">
        <v>16.290063344993801</v>
      </c>
      <c r="P580">
        <v>181.30319148936101</v>
      </c>
      <c r="Q580">
        <v>0.207562323294218</v>
      </c>
    </row>
    <row r="581" spans="1:17" x14ac:dyDescent="0.3">
      <c r="A581" t="s">
        <v>1291</v>
      </c>
      <c r="B581" t="s">
        <v>1292</v>
      </c>
      <c r="C581" t="s">
        <v>3177</v>
      </c>
      <c r="D581" t="s">
        <v>80</v>
      </c>
      <c r="E581">
        <v>9079.4222925600006</v>
      </c>
      <c r="F581">
        <v>771.6</v>
      </c>
      <c r="G581">
        <v>-14.309142870674</v>
      </c>
      <c r="H581">
        <v>-4.6007843338817596</v>
      </c>
      <c r="I581">
        <v>-28.269805885826401</v>
      </c>
      <c r="J581">
        <v>-0.19608705544281199</v>
      </c>
      <c r="K581">
        <v>798.17824453346202</v>
      </c>
      <c r="L581">
        <v>810.55113621548605</v>
      </c>
      <c r="M581">
        <v>38.356422206012098</v>
      </c>
      <c r="N581">
        <v>1.1024221758205901</v>
      </c>
      <c r="O581">
        <v>29.5878693623639</v>
      </c>
      <c r="P581">
        <v>20.449578520137301</v>
      </c>
      <c r="Q581">
        <v>1.3401202009E-5</v>
      </c>
    </row>
    <row r="582" spans="1:17" hidden="1" x14ac:dyDescent="0.3">
      <c r="A582" t="s">
        <v>1293</v>
      </c>
      <c r="B582" t="s">
        <v>1294</v>
      </c>
      <c r="C582" t="s">
        <v>3184</v>
      </c>
      <c r="D582" t="s">
        <v>21</v>
      </c>
      <c r="E582">
        <v>9039.8865716</v>
      </c>
      <c r="F582">
        <v>1637.2</v>
      </c>
      <c r="G582">
        <v>127.00607041084599</v>
      </c>
      <c r="H582">
        <v>-18.027019891584999</v>
      </c>
      <c r="I582">
        <v>26.631079251232698</v>
      </c>
      <c r="J582">
        <v>-1.5917052340800799</v>
      </c>
      <c r="K582">
        <v>1702.79179234771</v>
      </c>
      <c r="L582">
        <v>1344.8492392645001</v>
      </c>
      <c r="M582">
        <v>35.518572632879597</v>
      </c>
      <c r="N582">
        <v>1.0605782629182801</v>
      </c>
      <c r="O582">
        <v>21.6558758856584</v>
      </c>
      <c r="P582">
        <v>168.39344262295</v>
      </c>
      <c r="Q582">
        <v>0.240495927877553</v>
      </c>
    </row>
    <row r="583" spans="1:17" x14ac:dyDescent="0.3">
      <c r="A583" t="s">
        <v>1295</v>
      </c>
      <c r="B583" t="s">
        <v>1296</v>
      </c>
      <c r="C583" t="s">
        <v>3175</v>
      </c>
      <c r="D583" t="s">
        <v>187</v>
      </c>
      <c r="E583">
        <v>9020.9600074399896</v>
      </c>
      <c r="F583">
        <v>1670.6</v>
      </c>
      <c r="G583">
        <v>47.299960738931098</v>
      </c>
      <c r="H583">
        <v>9.0820165707360907</v>
      </c>
      <c r="I583">
        <v>46.621403807255199</v>
      </c>
      <c r="J583">
        <v>0.86204749254783097</v>
      </c>
      <c r="K583">
        <v>1494.0034898797401</v>
      </c>
      <c r="L583">
        <v>1227.8806409098399</v>
      </c>
      <c r="M583">
        <v>65.708888801678199</v>
      </c>
      <c r="N583">
        <v>1.3453247260680601</v>
      </c>
      <c r="O583">
        <v>5.2496109182329702</v>
      </c>
      <c r="P583">
        <v>103.607556368068</v>
      </c>
      <c r="Q583">
        <v>7.9356721208729997E-2</v>
      </c>
    </row>
    <row r="584" spans="1:17" hidden="1" x14ac:dyDescent="0.3">
      <c r="A584" t="s">
        <v>1297</v>
      </c>
      <c r="B584" t="s">
        <v>1298</v>
      </c>
      <c r="C584" t="s">
        <v>3184</v>
      </c>
      <c r="D584" t="s">
        <v>132</v>
      </c>
      <c r="E584">
        <v>9015.1</v>
      </c>
      <c r="F584">
        <v>4507.55</v>
      </c>
      <c r="G584">
        <v>-36.995642472356401</v>
      </c>
      <c r="H584">
        <v>-3.36525846460622</v>
      </c>
      <c r="I584">
        <v>-23.613454754541898</v>
      </c>
      <c r="J584">
        <v>-1.65630210920624</v>
      </c>
      <c r="K584">
        <v>4618.47935374604</v>
      </c>
      <c r="L584">
        <v>4746.0079840829503</v>
      </c>
      <c r="M584">
        <v>39.446854058812903</v>
      </c>
      <c r="N584">
        <v>0.61398409765616901</v>
      </c>
      <c r="O584">
        <v>54.718195028341299</v>
      </c>
      <c r="P584">
        <v>7.2906872954477899</v>
      </c>
      <c r="Q584">
        <v>1.2561129609747999E-2</v>
      </c>
    </row>
    <row r="585" spans="1:17" x14ac:dyDescent="0.3">
      <c r="A585" t="s">
        <v>1299</v>
      </c>
      <c r="B585" t="s">
        <v>1300</v>
      </c>
      <c r="C585" t="s">
        <v>3173</v>
      </c>
      <c r="D585" t="s">
        <v>54</v>
      </c>
      <c r="E585">
        <v>9006.2436948300001</v>
      </c>
      <c r="F585">
        <v>5425.65</v>
      </c>
      <c r="G585">
        <v>-25.053189276432501</v>
      </c>
      <c r="H585">
        <v>3.8587054019555298</v>
      </c>
      <c r="I585">
        <v>-2.1337437416115499</v>
      </c>
      <c r="J585">
        <v>5.7770926680594998</v>
      </c>
      <c r="K585">
        <v>5221.0846258635002</v>
      </c>
      <c r="L585">
        <v>5077.8353865219697</v>
      </c>
      <c r="M585">
        <v>61.626185872884299</v>
      </c>
      <c r="N585">
        <v>0.96376426042508101</v>
      </c>
      <c r="O585">
        <v>4.0032069890243598</v>
      </c>
      <c r="P585">
        <v>17.019119819693501</v>
      </c>
      <c r="Q585">
        <v>-6.5827774736995998E-2</v>
      </c>
    </row>
    <row r="586" spans="1:17" x14ac:dyDescent="0.3">
      <c r="A586" t="s">
        <v>1301</v>
      </c>
      <c r="B586" t="s">
        <v>1302</v>
      </c>
      <c r="C586" t="s">
        <v>3180</v>
      </c>
      <c r="D586" t="s">
        <v>428</v>
      </c>
      <c r="E586">
        <v>8974.9889394900001</v>
      </c>
      <c r="F586">
        <v>203.7</v>
      </c>
      <c r="G586">
        <v>-36.310940123080798</v>
      </c>
      <c r="H586">
        <v>1.1340397426479401E-2</v>
      </c>
      <c r="I586">
        <v>9.44176943458117</v>
      </c>
      <c r="J586">
        <v>-2.7519145603513002</v>
      </c>
      <c r="K586">
        <v>196.67851710246501</v>
      </c>
      <c r="L586">
        <v>193.34863349419999</v>
      </c>
      <c r="M586">
        <v>52.623672022854102</v>
      </c>
      <c r="N586">
        <v>0.79124442536068096</v>
      </c>
      <c r="O586">
        <v>13.475699558173799</v>
      </c>
      <c r="P586">
        <v>40.482758620689602</v>
      </c>
    </row>
    <row r="587" spans="1:17" x14ac:dyDescent="0.3">
      <c r="A587" t="s">
        <v>1303</v>
      </c>
      <c r="B587" t="s">
        <v>1304</v>
      </c>
      <c r="C587" t="s">
        <v>3181</v>
      </c>
      <c r="D587" t="s">
        <v>270</v>
      </c>
      <c r="E587">
        <v>8971.7697529500001</v>
      </c>
      <c r="F587">
        <v>3861.75</v>
      </c>
      <c r="G587">
        <v>130.88923277497301</v>
      </c>
      <c r="H587">
        <v>11.1762723900426</v>
      </c>
      <c r="I587">
        <v>96.754816078674395</v>
      </c>
      <c r="J587">
        <v>10.0493036990033</v>
      </c>
      <c r="K587">
        <v>3070.6589078341599</v>
      </c>
      <c r="L587">
        <v>2260.4427478610701</v>
      </c>
      <c r="M587">
        <v>82.7276887923</v>
      </c>
      <c r="N587">
        <v>0.87447227263655303</v>
      </c>
      <c r="O587">
        <v>3.44921343950281</v>
      </c>
      <c r="P587">
        <v>204.074803149606</v>
      </c>
      <c r="Q587">
        <v>0.13780832195395601</v>
      </c>
    </row>
    <row r="588" spans="1:17" x14ac:dyDescent="0.3">
      <c r="A588" t="s">
        <v>1305</v>
      </c>
      <c r="B588" t="s">
        <v>1306</v>
      </c>
      <c r="C588" t="s">
        <v>3175</v>
      </c>
      <c r="D588" t="s">
        <v>187</v>
      </c>
      <c r="E588">
        <v>8967.7977480000009</v>
      </c>
      <c r="F588">
        <v>586.95000000000005</v>
      </c>
      <c r="G588">
        <v>-15.168926827855801</v>
      </c>
      <c r="H588">
        <v>3.3755686443005199</v>
      </c>
      <c r="I588">
        <v>-1.0327309678576599</v>
      </c>
      <c r="J588">
        <v>1.2035780857559799</v>
      </c>
      <c r="K588">
        <v>579.52250154942305</v>
      </c>
      <c r="L588">
        <v>551.15886920197397</v>
      </c>
      <c r="M588">
        <v>60.6084897323653</v>
      </c>
      <c r="N588">
        <v>0.75489501684719496</v>
      </c>
      <c r="O588">
        <v>20.589488031348399</v>
      </c>
      <c r="P588">
        <v>35.554272517321003</v>
      </c>
      <c r="Q588">
        <v>6.2733757409275004E-2</v>
      </c>
    </row>
    <row r="589" spans="1:17" x14ac:dyDescent="0.3">
      <c r="A589" t="s">
        <v>1307</v>
      </c>
      <c r="B589" t="s">
        <v>1308</v>
      </c>
      <c r="C589" t="s">
        <v>3169</v>
      </c>
      <c r="D589" t="s">
        <v>24</v>
      </c>
      <c r="E589">
        <v>8942.4319610069997</v>
      </c>
      <c r="F589">
        <v>236.79</v>
      </c>
      <c r="G589">
        <v>-36.563394481995303</v>
      </c>
      <c r="H589">
        <v>1.7849394380133801E-2</v>
      </c>
      <c r="I589">
        <v>-15.9871065880141</v>
      </c>
      <c r="J589">
        <v>0.167964338761669</v>
      </c>
      <c r="K589">
        <v>227.89080794337499</v>
      </c>
      <c r="L589">
        <v>223.63718823998599</v>
      </c>
      <c r="M589">
        <v>61.6496305840407</v>
      </c>
      <c r="N589">
        <v>0.97582247759950802</v>
      </c>
      <c r="O589">
        <v>21.014400945985901</v>
      </c>
      <c r="P589">
        <v>23.328124999999901</v>
      </c>
      <c r="Q589">
        <v>0.12728292079046799</v>
      </c>
    </row>
    <row r="590" spans="1:17" x14ac:dyDescent="0.3">
      <c r="A590" t="s">
        <v>1309</v>
      </c>
      <c r="B590" t="s">
        <v>1310</v>
      </c>
      <c r="C590" t="s">
        <v>3183</v>
      </c>
      <c r="D590" t="s">
        <v>270</v>
      </c>
      <c r="E590">
        <v>8906.7932224199994</v>
      </c>
      <c r="F590">
        <v>721.8</v>
      </c>
      <c r="G590">
        <v>-12.947926213395901</v>
      </c>
      <c r="H590">
        <v>-9.9813089636645493</v>
      </c>
      <c r="I590">
        <v>-8.86859640454764</v>
      </c>
      <c r="J590">
        <v>-5.5293449961795998E-2</v>
      </c>
      <c r="K590">
        <v>715.24333974762396</v>
      </c>
      <c r="L590">
        <v>675.66713406395195</v>
      </c>
      <c r="M590">
        <v>61.7167679772746</v>
      </c>
      <c r="N590">
        <v>0.36339315417510898</v>
      </c>
      <c r="O590">
        <v>16.057079523413702</v>
      </c>
      <c r="P590">
        <v>41.515537692383099</v>
      </c>
    </row>
    <row r="591" spans="1:17" x14ac:dyDescent="0.3">
      <c r="A591" t="s">
        <v>1311</v>
      </c>
      <c r="B591" t="s">
        <v>1312</v>
      </c>
      <c r="C591" t="s">
        <v>3181</v>
      </c>
      <c r="D591" t="s">
        <v>379</v>
      </c>
      <c r="E591">
        <v>8879.7343525800006</v>
      </c>
      <c r="F591">
        <v>391.3</v>
      </c>
      <c r="G591">
        <v>125.35524420217401</v>
      </c>
      <c r="H591">
        <v>-3.9470917517842898</v>
      </c>
      <c r="I591">
        <v>39.858581521231699</v>
      </c>
      <c r="J591">
        <v>-6.4945583053796403</v>
      </c>
      <c r="K591">
        <v>381.85037024014298</v>
      </c>
      <c r="L591">
        <v>293.66541276844498</v>
      </c>
      <c r="M591">
        <v>38.867759051779899</v>
      </c>
      <c r="N591">
        <v>0.71915993202610895</v>
      </c>
      <c r="O591">
        <v>14.1834909276769</v>
      </c>
      <c r="P591">
        <v>179.300499643112</v>
      </c>
      <c r="Q591">
        <v>0.16954043766823801</v>
      </c>
    </row>
    <row r="592" spans="1:17" hidden="1" x14ac:dyDescent="0.3">
      <c r="A592" t="s">
        <v>1313</v>
      </c>
      <c r="B592" t="s">
        <v>1314</v>
      </c>
      <c r="C592" t="s">
        <v>3184</v>
      </c>
      <c r="D592" t="s">
        <v>1099</v>
      </c>
      <c r="E592">
        <v>8878.5430834500003</v>
      </c>
      <c r="F592">
        <v>684.2</v>
      </c>
      <c r="G592">
        <v>87.5829015635084</v>
      </c>
      <c r="H592">
        <v>-8.1590365188351797</v>
      </c>
      <c r="I592">
        <v>29.954712005832999</v>
      </c>
      <c r="J592">
        <v>8.6666384008763406E-2</v>
      </c>
      <c r="K592">
        <v>666.17887081199399</v>
      </c>
      <c r="L592">
        <v>520.73255060693202</v>
      </c>
      <c r="M592">
        <v>50.329002209265397</v>
      </c>
      <c r="N592">
        <v>0.58914529246265701</v>
      </c>
      <c r="O592">
        <v>14.7252265419467</v>
      </c>
      <c r="P592">
        <v>127.952690321505</v>
      </c>
      <c r="Q592">
        <v>0.185101953481386</v>
      </c>
    </row>
    <row r="593" spans="1:17" x14ac:dyDescent="0.3">
      <c r="A593" t="s">
        <v>1315</v>
      </c>
      <c r="B593" t="s">
        <v>1316</v>
      </c>
      <c r="C593" t="s">
        <v>3173</v>
      </c>
      <c r="D593" t="s">
        <v>54</v>
      </c>
      <c r="E593">
        <v>8812.0435899999993</v>
      </c>
      <c r="F593">
        <v>508</v>
      </c>
      <c r="G593">
        <v>-8.5477770412599696</v>
      </c>
      <c r="H593">
        <v>2.95152441055476</v>
      </c>
      <c r="I593">
        <v>14.1862245755446</v>
      </c>
      <c r="J593">
        <v>-1.37278676475763</v>
      </c>
      <c r="K593">
        <v>485.90609156576699</v>
      </c>
      <c r="L593">
        <v>415.09903433235701</v>
      </c>
      <c r="M593">
        <v>43.9590129264203</v>
      </c>
      <c r="N593">
        <v>0.49939749713591303</v>
      </c>
      <c r="O593">
        <v>8.9271653543307092</v>
      </c>
      <c r="P593">
        <v>58.998435054772997</v>
      </c>
    </row>
    <row r="594" spans="1:17" x14ac:dyDescent="0.3">
      <c r="A594" t="s">
        <v>1317</v>
      </c>
      <c r="B594" t="s">
        <v>1318</v>
      </c>
      <c r="C594" t="s">
        <v>3169</v>
      </c>
      <c r="D594" t="s">
        <v>24</v>
      </c>
      <c r="E594">
        <v>8790.3373521809899</v>
      </c>
      <c r="F594">
        <v>77.209999999999994</v>
      </c>
      <c r="G594">
        <v>-48.809460097091801</v>
      </c>
      <c r="H594">
        <v>-5.9810944142657902</v>
      </c>
      <c r="I594">
        <v>-33.378498983096001</v>
      </c>
      <c r="J594">
        <v>-3.6331374080493299</v>
      </c>
      <c r="K594">
        <v>83.700582175214294</v>
      </c>
      <c r="L594">
        <v>90.011800572863194</v>
      </c>
      <c r="M594">
        <v>23.2995500967161</v>
      </c>
      <c r="N594">
        <v>0.58050832522595497</v>
      </c>
      <c r="O594">
        <v>50.887190778396501</v>
      </c>
      <c r="P594">
        <v>3.4986595174262698</v>
      </c>
      <c r="Q594">
        <v>-2.9447225348999998E-4</v>
      </c>
    </row>
    <row r="595" spans="1:17" x14ac:dyDescent="0.3">
      <c r="A595" t="s">
        <v>1319</v>
      </c>
      <c r="B595" t="s">
        <v>1320</v>
      </c>
      <c r="C595" t="s">
        <v>3173</v>
      </c>
      <c r="D595" t="s">
        <v>54</v>
      </c>
      <c r="E595">
        <v>8784.4180822199996</v>
      </c>
      <c r="F595">
        <v>539.54999999999995</v>
      </c>
      <c r="G595">
        <v>8.2039102241680499</v>
      </c>
      <c r="H595">
        <v>-0.37694652118036398</v>
      </c>
      <c r="I595">
        <v>8.7733222799232404</v>
      </c>
      <c r="J595">
        <v>-3.5646088562226899</v>
      </c>
      <c r="K595">
        <v>536.10823540962303</v>
      </c>
      <c r="L595">
        <v>471.43494448451003</v>
      </c>
      <c r="M595">
        <v>36.441157344879898</v>
      </c>
      <c r="N595">
        <v>0.59362032473549298</v>
      </c>
      <c r="O595">
        <v>22.111018441293599</v>
      </c>
      <c r="P595">
        <v>57.165744247014203</v>
      </c>
      <c r="Q595">
        <v>2.7284954174194999E-2</v>
      </c>
    </row>
    <row r="596" spans="1:17" x14ac:dyDescent="0.3">
      <c r="A596" t="s">
        <v>1321</v>
      </c>
      <c r="B596" t="s">
        <v>1322</v>
      </c>
      <c r="C596" t="s">
        <v>3181</v>
      </c>
      <c r="D596" t="s">
        <v>261</v>
      </c>
      <c r="E596">
        <v>8714.9935824500008</v>
      </c>
      <c r="F596">
        <v>1326.2</v>
      </c>
      <c r="G596">
        <v>66.258315454021499</v>
      </c>
      <c r="H596">
        <v>6.8166655896004302</v>
      </c>
      <c r="I596">
        <v>73.6095968030763</v>
      </c>
      <c r="J596">
        <v>4.3620871480771504</v>
      </c>
      <c r="K596">
        <v>1288.8335565678699</v>
      </c>
      <c r="L596">
        <v>1064.3633703724199</v>
      </c>
      <c r="M596">
        <v>64.604437086651402</v>
      </c>
      <c r="N596">
        <v>1.31351006949016</v>
      </c>
      <c r="O596">
        <v>9.6931081284874008</v>
      </c>
      <c r="P596">
        <v>145.11597819055501</v>
      </c>
    </row>
    <row r="597" spans="1:17" x14ac:dyDescent="0.3">
      <c r="A597" t="s">
        <v>1323</v>
      </c>
      <c r="B597" t="s">
        <v>1324</v>
      </c>
      <c r="C597" t="s">
        <v>3183</v>
      </c>
      <c r="D597" t="s">
        <v>390</v>
      </c>
      <c r="E597">
        <v>8695.9751371900002</v>
      </c>
      <c r="F597">
        <v>218.23</v>
      </c>
      <c r="G597">
        <v>-5.5050433012949203</v>
      </c>
      <c r="H597">
        <v>-8.6965125457510002</v>
      </c>
      <c r="I597">
        <v>-13.388814406599501</v>
      </c>
      <c r="J597">
        <v>-1.66984331448283E-3</v>
      </c>
      <c r="K597">
        <v>228.45302644216599</v>
      </c>
      <c r="L597">
        <v>224.83911094620601</v>
      </c>
      <c r="M597">
        <v>35.392367922805199</v>
      </c>
      <c r="N597">
        <v>0.43667011338098399</v>
      </c>
      <c r="O597">
        <v>47.665307244650101</v>
      </c>
      <c r="P597">
        <v>31.3056558363417</v>
      </c>
      <c r="Q597">
        <v>4.7742303415035998E-2</v>
      </c>
    </row>
    <row r="598" spans="1:17" hidden="1" x14ac:dyDescent="0.3">
      <c r="A598" t="s">
        <v>1325</v>
      </c>
      <c r="B598" t="s">
        <v>1326</v>
      </c>
      <c r="C598" t="s">
        <v>3184</v>
      </c>
      <c r="D598" t="s">
        <v>86</v>
      </c>
      <c r="E598">
        <v>8681.6785554199996</v>
      </c>
      <c r="F598">
        <v>789.4</v>
      </c>
      <c r="G598">
        <v>-16.173481089248501</v>
      </c>
      <c r="H598">
        <v>4.3725141476097003</v>
      </c>
      <c r="I598">
        <v>-14.1780858054719</v>
      </c>
      <c r="J598">
        <v>-3.3184312975649201E-2</v>
      </c>
      <c r="K598">
        <v>815.53248630455505</v>
      </c>
      <c r="L598">
        <v>762.86099384847603</v>
      </c>
      <c r="M598">
        <v>30.0526429512664</v>
      </c>
      <c r="N598">
        <v>0.688730386301592</v>
      </c>
      <c r="O598">
        <v>19.5084874588294</v>
      </c>
      <c r="P598">
        <v>28.149350649350598</v>
      </c>
      <c r="Q598">
        <v>0.12982237681950601</v>
      </c>
    </row>
    <row r="599" spans="1:17" hidden="1" x14ac:dyDescent="0.3">
      <c r="A599" t="s">
        <v>1327</v>
      </c>
      <c r="B599" t="s">
        <v>1328</v>
      </c>
      <c r="C599" t="s">
        <v>3184</v>
      </c>
      <c r="D599" t="s">
        <v>124</v>
      </c>
      <c r="E599">
        <v>8657.1603066000007</v>
      </c>
      <c r="F599">
        <v>358.8</v>
      </c>
      <c r="G599">
        <v>273.53495701131902</v>
      </c>
      <c r="H599">
        <v>-5.2748545814245098</v>
      </c>
      <c r="I599">
        <v>66.066614994876701</v>
      </c>
      <c r="J599">
        <v>-6.7572857729720797</v>
      </c>
      <c r="K599">
        <v>359.68832971877703</v>
      </c>
      <c r="L599">
        <v>276.99385571717801</v>
      </c>
      <c r="M599">
        <v>27.751817529656599</v>
      </c>
      <c r="N599">
        <v>0.420588761850691</v>
      </c>
      <c r="O599">
        <v>11.3015607580825</v>
      </c>
      <c r="P599">
        <v>355.61904761904702</v>
      </c>
      <c r="Q599">
        <v>0.14902243968808199</v>
      </c>
    </row>
    <row r="600" spans="1:17" x14ac:dyDescent="0.3">
      <c r="A600" t="s">
        <v>1329</v>
      </c>
      <c r="B600" t="s">
        <v>1330</v>
      </c>
      <c r="C600" t="s">
        <v>3175</v>
      </c>
      <c r="D600" t="s">
        <v>187</v>
      </c>
      <c r="E600">
        <v>8656.5315659999997</v>
      </c>
      <c r="F600">
        <v>439.1</v>
      </c>
      <c r="G600">
        <v>10.168301093873399</v>
      </c>
      <c r="H600">
        <v>-7.0381601141360397</v>
      </c>
      <c r="I600">
        <v>39.527331109353099</v>
      </c>
      <c r="J600">
        <v>-3.0216020714015501</v>
      </c>
      <c r="K600">
        <v>431.338429611815</v>
      </c>
      <c r="L600">
        <v>346.274583764049</v>
      </c>
      <c r="M600">
        <v>31.004623592607899</v>
      </c>
      <c r="N600">
        <v>1.48772898320359</v>
      </c>
      <c r="O600">
        <v>10.521521293554899</v>
      </c>
      <c r="P600">
        <v>82.882132444814602</v>
      </c>
    </row>
    <row r="601" spans="1:17" hidden="1" x14ac:dyDescent="0.3">
      <c r="A601" t="s">
        <v>1331</v>
      </c>
      <c r="B601" t="s">
        <v>1332</v>
      </c>
      <c r="C601" t="s">
        <v>3184</v>
      </c>
      <c r="D601" t="s">
        <v>753</v>
      </c>
      <c r="E601">
        <v>8642.3479203879997</v>
      </c>
      <c r="F601">
        <v>545.83000000000004</v>
      </c>
      <c r="G601">
        <v>-10.757765893657499</v>
      </c>
      <c r="H601">
        <v>3.49800137466845</v>
      </c>
      <c r="I601">
        <v>-3.0666437667350199</v>
      </c>
      <c r="J601">
        <v>1.8419786911273399</v>
      </c>
      <c r="K601">
        <v>532.82912323782398</v>
      </c>
      <c r="L601">
        <v>504.94802638944299</v>
      </c>
      <c r="M601">
        <v>73.886051750125603</v>
      </c>
      <c r="N601">
        <v>0.65605402434701499</v>
      </c>
      <c r="O601">
        <v>2.7737573969917202</v>
      </c>
      <c r="P601">
        <v>27.194556428121999</v>
      </c>
      <c r="Q601">
        <v>-1.0545973830429E-2</v>
      </c>
    </row>
    <row r="602" spans="1:17" x14ac:dyDescent="0.3">
      <c r="A602" t="s">
        <v>1333</v>
      </c>
      <c r="B602" t="s">
        <v>1334</v>
      </c>
      <c r="C602" t="s">
        <v>3168</v>
      </c>
      <c r="D602" t="s">
        <v>287</v>
      </c>
      <c r="E602">
        <v>8640.9016138000006</v>
      </c>
      <c r="F602">
        <v>733.1</v>
      </c>
      <c r="G602">
        <v>-6.6375834882610203</v>
      </c>
      <c r="H602">
        <v>-4.4849757857088699</v>
      </c>
      <c r="I602">
        <v>-16.2614971804018</v>
      </c>
      <c r="J602">
        <v>-3.3173049724154402</v>
      </c>
      <c r="K602">
        <v>749.99676411369001</v>
      </c>
      <c r="L602">
        <v>719.693986463491</v>
      </c>
      <c r="M602">
        <v>44.514677188281098</v>
      </c>
      <c r="N602">
        <v>1.0845549474889999</v>
      </c>
      <c r="O602">
        <v>25.726367480562001</v>
      </c>
      <c r="P602">
        <v>28.041219107501501</v>
      </c>
      <c r="Q602">
        <v>7.3162590636465005E-2</v>
      </c>
    </row>
    <row r="603" spans="1:17" hidden="1" x14ac:dyDescent="0.3">
      <c r="A603" t="s">
        <v>1335</v>
      </c>
      <c r="B603" t="s">
        <v>1336</v>
      </c>
      <c r="C603" t="s">
        <v>3181</v>
      </c>
      <c r="D603" t="s">
        <v>252</v>
      </c>
      <c r="E603">
        <v>8626.0635035249998</v>
      </c>
      <c r="F603">
        <v>1459.25</v>
      </c>
      <c r="G603">
        <v>83.956270931004894</v>
      </c>
      <c r="H603">
        <v>-8.4096521578095107</v>
      </c>
      <c r="I603">
        <v>-7.4155107014759096</v>
      </c>
      <c r="J603">
        <v>0.87677302394400802</v>
      </c>
      <c r="K603">
        <v>1562.28149854665</v>
      </c>
      <c r="M603">
        <v>26.540087240293801</v>
      </c>
      <c r="N603">
        <v>0.80478527002459599</v>
      </c>
      <c r="O603">
        <v>42.538975501113498</v>
      </c>
      <c r="P603">
        <v>127.155977584059</v>
      </c>
    </row>
    <row r="604" spans="1:17" x14ac:dyDescent="0.3">
      <c r="A604" t="s">
        <v>1337</v>
      </c>
      <c r="B604" t="s">
        <v>1338</v>
      </c>
      <c r="C604" t="s">
        <v>3181</v>
      </c>
      <c r="D604" t="s">
        <v>440</v>
      </c>
      <c r="E604">
        <v>8606.7719559599991</v>
      </c>
      <c r="F604">
        <v>642.29999999999995</v>
      </c>
      <c r="G604">
        <v>-25.257118971304699</v>
      </c>
      <c r="H604">
        <v>-8.4785964936771094</v>
      </c>
      <c r="I604">
        <v>-43.187562134683198</v>
      </c>
      <c r="J604">
        <v>2.0864743469537999E-3</v>
      </c>
      <c r="K604">
        <v>656.05732789587103</v>
      </c>
      <c r="L604">
        <v>712.25355622689801</v>
      </c>
      <c r="M604">
        <v>43.958085607060902</v>
      </c>
      <c r="N604">
        <v>0.453085505793272</v>
      </c>
      <c r="O604">
        <v>70.792464580414105</v>
      </c>
      <c r="P604">
        <v>12.832674571804899</v>
      </c>
      <c r="Q604">
        <v>0.13229113658338601</v>
      </c>
    </row>
    <row r="605" spans="1:17" x14ac:dyDescent="0.3">
      <c r="A605" t="s">
        <v>1339</v>
      </c>
      <c r="B605" t="s">
        <v>1340</v>
      </c>
      <c r="C605" t="s">
        <v>3186</v>
      </c>
      <c r="D605" t="s">
        <v>1099</v>
      </c>
      <c r="E605">
        <v>8581.8370102429999</v>
      </c>
      <c r="F605">
        <v>81.97</v>
      </c>
      <c r="G605">
        <v>-11.854231812972101</v>
      </c>
      <c r="H605">
        <v>-20.615953926124</v>
      </c>
      <c r="I605">
        <v>-24.929492320010599</v>
      </c>
      <c r="J605">
        <v>-3.55728672304121</v>
      </c>
      <c r="K605">
        <v>88.765938942464302</v>
      </c>
      <c r="L605">
        <v>87.394449861344</v>
      </c>
      <c r="M605">
        <v>26.957225141433302</v>
      </c>
      <c r="N605">
        <v>0.57709944705650196</v>
      </c>
      <c r="O605">
        <v>65.548371355373902</v>
      </c>
      <c r="P605">
        <v>29.494470774091599</v>
      </c>
      <c r="Q605">
        <v>3.1001081421823E-2</v>
      </c>
    </row>
    <row r="606" spans="1:17" x14ac:dyDescent="0.3">
      <c r="A606" t="s">
        <v>1341</v>
      </c>
      <c r="B606" t="s">
        <v>1342</v>
      </c>
      <c r="C606" t="s">
        <v>3178</v>
      </c>
      <c r="D606" t="s">
        <v>83</v>
      </c>
      <c r="E606">
        <v>8571.3966097699995</v>
      </c>
      <c r="F606">
        <v>290.3</v>
      </c>
      <c r="G606">
        <v>-73.138010252770698</v>
      </c>
      <c r="H606">
        <v>-4.9641127536778997</v>
      </c>
      <c r="I606">
        <v>-15.1544440914532</v>
      </c>
      <c r="J606">
        <v>0.87757757085491195</v>
      </c>
      <c r="K606">
        <v>293.86895075037597</v>
      </c>
      <c r="L606">
        <v>331.32067551475097</v>
      </c>
      <c r="M606">
        <v>50.069173315893501</v>
      </c>
      <c r="N606">
        <v>0.41136502531534902</v>
      </c>
      <c r="O606">
        <v>75.628660006889405</v>
      </c>
      <c r="P606">
        <v>11.2260536398467</v>
      </c>
      <c r="Q606">
        <v>-0.101339253571649</v>
      </c>
    </row>
    <row r="607" spans="1:17" hidden="1" x14ac:dyDescent="0.3">
      <c r="A607" t="s">
        <v>1343</v>
      </c>
      <c r="B607" t="s">
        <v>1344</v>
      </c>
      <c r="C607" t="s">
        <v>3184</v>
      </c>
      <c r="D607" t="s">
        <v>117</v>
      </c>
      <c r="E607">
        <v>8567.2208077499999</v>
      </c>
      <c r="F607">
        <v>2669.7</v>
      </c>
      <c r="G607">
        <v>-43.209225040357801</v>
      </c>
      <c r="H607">
        <v>-7.5643149166514601</v>
      </c>
      <c r="I607">
        <v>-15.7408038957059</v>
      </c>
      <c r="J607">
        <v>1.8345796934623899</v>
      </c>
      <c r="K607">
        <v>2715.08180291702</v>
      </c>
      <c r="L607">
        <v>2703.7789239121498</v>
      </c>
      <c r="M607">
        <v>52.242798247176999</v>
      </c>
      <c r="N607">
        <v>1.19693449250144</v>
      </c>
      <c r="O607">
        <v>31.100872757238601</v>
      </c>
      <c r="P607">
        <v>13.6526181353767</v>
      </c>
      <c r="Q607">
        <v>-2.551917239682E-2</v>
      </c>
    </row>
    <row r="608" spans="1:17" x14ac:dyDescent="0.3">
      <c r="A608" t="s">
        <v>1345</v>
      </c>
      <c r="B608" t="s">
        <v>1346</v>
      </c>
      <c r="C608" t="s">
        <v>3171</v>
      </c>
      <c r="D608" t="s">
        <v>404</v>
      </c>
      <c r="E608">
        <v>8563.0378454999991</v>
      </c>
      <c r="F608">
        <v>628.5</v>
      </c>
      <c r="G608">
        <v>10.4584208492193</v>
      </c>
      <c r="H608">
        <v>-9.2433263881472598</v>
      </c>
      <c r="I608">
        <v>9.6198771556279503</v>
      </c>
      <c r="J608">
        <v>-7.7339882468706396</v>
      </c>
      <c r="K608">
        <v>661.36151308782598</v>
      </c>
      <c r="L608">
        <v>578.08474398289502</v>
      </c>
      <c r="M608">
        <v>27.762445645334399</v>
      </c>
      <c r="N608">
        <v>0.216730011451785</v>
      </c>
      <c r="O608">
        <v>26.173428798727102</v>
      </c>
      <c r="P608">
        <v>62.866027468256</v>
      </c>
      <c r="Q608">
        <v>-1.9524194439510999E-2</v>
      </c>
    </row>
    <row r="609" spans="1:17" hidden="1" x14ac:dyDescent="0.3">
      <c r="A609" t="s">
        <v>1347</v>
      </c>
      <c r="B609" t="s">
        <v>1348</v>
      </c>
      <c r="C609" t="s">
        <v>3184</v>
      </c>
      <c r="D609" t="s">
        <v>261</v>
      </c>
      <c r="E609">
        <v>8556.2899815000001</v>
      </c>
      <c r="F609">
        <v>4270.6499999999996</v>
      </c>
      <c r="G609">
        <v>357.06181105131799</v>
      </c>
      <c r="H609">
        <v>-8.9916046951606603</v>
      </c>
      <c r="I609">
        <v>189.387694639334</v>
      </c>
      <c r="J609">
        <v>-0.99530138624891595</v>
      </c>
      <c r="K609">
        <v>4164.8232304171197</v>
      </c>
      <c r="L609">
        <v>2918.2990698077201</v>
      </c>
      <c r="M609">
        <v>58.6431690565556</v>
      </c>
      <c r="N609">
        <v>0.44360396702065802</v>
      </c>
      <c r="O609">
        <v>18.84490651306</v>
      </c>
      <c r="P609">
        <v>406.27111611641197</v>
      </c>
      <c r="Q609">
        <v>0.15593535415399201</v>
      </c>
    </row>
    <row r="610" spans="1:17" hidden="1" x14ac:dyDescent="0.3">
      <c r="A610" t="s">
        <v>1349</v>
      </c>
      <c r="B610" t="s">
        <v>1350</v>
      </c>
      <c r="C610" t="s">
        <v>3184</v>
      </c>
      <c r="D610" t="s">
        <v>46</v>
      </c>
      <c r="E610">
        <v>8527.1656385000006</v>
      </c>
      <c r="F610">
        <v>779.15</v>
      </c>
      <c r="G610">
        <v>210.22634829961399</v>
      </c>
      <c r="H610">
        <v>2.1140362341474299</v>
      </c>
      <c r="I610">
        <v>250.53764621216001</v>
      </c>
      <c r="J610">
        <v>7.9016429326097599</v>
      </c>
      <c r="K610">
        <v>670.94691910461597</v>
      </c>
      <c r="L610">
        <v>425.40615287501498</v>
      </c>
      <c r="M610">
        <v>49.222950653152303</v>
      </c>
      <c r="N610">
        <v>0.88107350053910705</v>
      </c>
      <c r="O610">
        <v>13.8355900660976</v>
      </c>
      <c r="P610">
        <v>404.141054674862</v>
      </c>
    </row>
    <row r="611" spans="1:17" x14ac:dyDescent="0.3">
      <c r="A611" t="s">
        <v>1351</v>
      </c>
      <c r="B611" t="s">
        <v>1352</v>
      </c>
      <c r="C611" t="s">
        <v>3182</v>
      </c>
      <c r="D611" t="s">
        <v>132</v>
      </c>
      <c r="E611">
        <v>8505.0014871399999</v>
      </c>
      <c r="F611">
        <v>580.6</v>
      </c>
      <c r="G611">
        <v>3.03816438091217E-2</v>
      </c>
      <c r="H611">
        <v>-1.61163527620042</v>
      </c>
      <c r="I611">
        <v>20.718809454264299</v>
      </c>
      <c r="J611">
        <v>-0.45141109262009699</v>
      </c>
      <c r="K611">
        <v>575.08208160975505</v>
      </c>
      <c r="L611">
        <v>512.68263520530195</v>
      </c>
      <c r="M611">
        <v>50.776767039214597</v>
      </c>
      <c r="N611">
        <v>1.26256279815346</v>
      </c>
      <c r="O611">
        <v>20.392697209782899</v>
      </c>
      <c r="P611">
        <v>52.769372450993203</v>
      </c>
      <c r="Q611">
        <v>-1.4319116806699999E-4</v>
      </c>
    </row>
    <row r="612" spans="1:17" x14ac:dyDescent="0.3">
      <c r="A612" t="s">
        <v>1353</v>
      </c>
      <c r="B612" t="s">
        <v>1354</v>
      </c>
      <c r="C612" t="s">
        <v>3178</v>
      </c>
      <c r="D612" t="s">
        <v>83</v>
      </c>
      <c r="E612">
        <v>8426.9028938899992</v>
      </c>
      <c r="F612">
        <v>3442.3</v>
      </c>
      <c r="G612">
        <v>66.498840343704202</v>
      </c>
      <c r="H612">
        <v>1.96841033027193</v>
      </c>
      <c r="I612">
        <v>17.8621810446277</v>
      </c>
      <c r="J612">
        <v>1.9365724453798601</v>
      </c>
      <c r="K612">
        <v>3201.9489123513999</v>
      </c>
      <c r="L612">
        <v>2675.9713867522901</v>
      </c>
      <c r="M612">
        <v>67.721246657708306</v>
      </c>
      <c r="N612">
        <v>0.64402480606402002</v>
      </c>
      <c r="O612">
        <v>2.40101095197977</v>
      </c>
      <c r="P612">
        <v>121.933528899777</v>
      </c>
      <c r="Q612">
        <v>0.18380989755903501</v>
      </c>
    </row>
    <row r="613" spans="1:17" hidden="1" x14ac:dyDescent="0.3">
      <c r="A613" t="s">
        <v>1355</v>
      </c>
      <c r="B613" t="s">
        <v>1356</v>
      </c>
      <c r="C613" t="s">
        <v>3184</v>
      </c>
      <c r="D613" t="s">
        <v>287</v>
      </c>
      <c r="E613">
        <v>8417.2005071999993</v>
      </c>
      <c r="F613">
        <v>500.8</v>
      </c>
      <c r="G613">
        <v>122.78201502600901</v>
      </c>
      <c r="H613">
        <v>-3.4366031011682501</v>
      </c>
      <c r="I613">
        <v>97.411466902764005</v>
      </c>
      <c r="J613">
        <v>1.2816371000055</v>
      </c>
      <c r="K613">
        <v>489.50292484654699</v>
      </c>
      <c r="L613">
        <v>360.80715656961701</v>
      </c>
      <c r="M613">
        <v>40.398011923678901</v>
      </c>
      <c r="N613">
        <v>0.40335909978376999</v>
      </c>
      <c r="O613">
        <v>16.613418530351399</v>
      </c>
      <c r="P613">
        <v>171.509894280292</v>
      </c>
      <c r="Q613">
        <v>8.1559249190040997E-2</v>
      </c>
    </row>
    <row r="614" spans="1:17" x14ac:dyDescent="0.3">
      <c r="A614" t="s">
        <v>1357</v>
      </c>
      <c r="B614" t="s">
        <v>1358</v>
      </c>
      <c r="C614" t="s">
        <v>3181</v>
      </c>
      <c r="D614" t="s">
        <v>773</v>
      </c>
      <c r="E614">
        <v>8399.9984264559898</v>
      </c>
      <c r="F614">
        <v>210.28</v>
      </c>
      <c r="G614">
        <v>34.863795308739803</v>
      </c>
      <c r="H614">
        <v>-13.9911224556876</v>
      </c>
      <c r="I614">
        <v>6.5095500571387896</v>
      </c>
      <c r="J614">
        <v>-5.6549140604932502</v>
      </c>
      <c r="K614">
        <v>232.025753587737</v>
      </c>
      <c r="L614">
        <v>203.44508645725099</v>
      </c>
      <c r="M614">
        <v>32.674976493353498</v>
      </c>
      <c r="N614">
        <v>0.45588620080713399</v>
      </c>
      <c r="O614">
        <v>40.997717329275197</v>
      </c>
      <c r="P614">
        <v>89.954832881662099</v>
      </c>
      <c r="Q614">
        <v>0.167819651355993</v>
      </c>
    </row>
    <row r="615" spans="1:17" hidden="1" x14ac:dyDescent="0.3">
      <c r="A615" t="s">
        <v>1359</v>
      </c>
      <c r="B615" t="s">
        <v>1360</v>
      </c>
      <c r="C615" t="s">
        <v>3184</v>
      </c>
      <c r="D615" t="s">
        <v>753</v>
      </c>
      <c r="E615">
        <v>8375.5088797930002</v>
      </c>
      <c r="F615">
        <v>272.56</v>
      </c>
      <c r="G615">
        <v>2.1766601937210899</v>
      </c>
      <c r="H615">
        <v>1.7367781702337399</v>
      </c>
      <c r="I615">
        <v>0.561607110122057</v>
      </c>
      <c r="J615">
        <v>1.84236027265853</v>
      </c>
      <c r="K615">
        <v>263.69444997433902</v>
      </c>
      <c r="L615">
        <v>243.349285366365</v>
      </c>
      <c r="M615">
        <v>59.785019392106697</v>
      </c>
      <c r="N615">
        <v>0.945842753269315</v>
      </c>
      <c r="O615">
        <v>1.7207220428529399</v>
      </c>
      <c r="P615">
        <v>38.425596749618997</v>
      </c>
      <c r="Q615">
        <v>1.1816369177710001E-3</v>
      </c>
    </row>
    <row r="616" spans="1:17" hidden="1" x14ac:dyDescent="0.3">
      <c r="A616" t="s">
        <v>1361</v>
      </c>
      <c r="B616" t="s">
        <v>1362</v>
      </c>
      <c r="C616" t="s">
        <v>3184</v>
      </c>
      <c r="D616" t="s">
        <v>1363</v>
      </c>
      <c r="E616">
        <v>8369.7008711939998</v>
      </c>
      <c r="F616">
        <v>1230.3900000000001</v>
      </c>
      <c r="K616">
        <v>1221.0284065276701</v>
      </c>
      <c r="L616">
        <v>1201.49851616978</v>
      </c>
      <c r="M616">
        <v>68.273684852772604</v>
      </c>
      <c r="N616">
        <v>1</v>
      </c>
      <c r="Q616">
        <v>-6.1080809493942997E-2</v>
      </c>
    </row>
    <row r="617" spans="1:17" hidden="1" x14ac:dyDescent="0.3">
      <c r="A617" t="s">
        <v>1364</v>
      </c>
      <c r="B617" t="s">
        <v>1365</v>
      </c>
      <c r="C617" t="s">
        <v>3184</v>
      </c>
      <c r="D617" t="s">
        <v>428</v>
      </c>
      <c r="E617">
        <v>8337.4265073000006</v>
      </c>
      <c r="F617">
        <v>1070.5999999999999</v>
      </c>
      <c r="G617">
        <v>3.6347351792189699</v>
      </c>
      <c r="H617">
        <v>-1.9640545192338501</v>
      </c>
      <c r="I617">
        <v>14.821507075715999</v>
      </c>
      <c r="J617">
        <v>-3.0001849611711999</v>
      </c>
      <c r="K617">
        <v>1054.9922616579599</v>
      </c>
      <c r="L617">
        <v>936.23834108214396</v>
      </c>
      <c r="M617">
        <v>37.740500841402202</v>
      </c>
      <c r="N617">
        <v>0.44038896631282798</v>
      </c>
      <c r="O617">
        <v>15.6360919110779</v>
      </c>
      <c r="P617">
        <v>41.305352075496501</v>
      </c>
      <c r="Q617">
        <v>9.4614753301786994E-2</v>
      </c>
    </row>
    <row r="618" spans="1:17" x14ac:dyDescent="0.3">
      <c r="A618" t="s">
        <v>1366</v>
      </c>
      <c r="B618" t="s">
        <v>1367</v>
      </c>
      <c r="C618" t="s">
        <v>3182</v>
      </c>
      <c r="D618" t="s">
        <v>132</v>
      </c>
      <c r="E618">
        <v>8317.0836751799998</v>
      </c>
      <c r="F618">
        <v>535.85</v>
      </c>
      <c r="G618">
        <v>-33.808665180735403</v>
      </c>
      <c r="H618">
        <v>-9.3667361522669701</v>
      </c>
      <c r="I618">
        <v>-29.204722548341199</v>
      </c>
      <c r="J618">
        <v>1.29297240641345</v>
      </c>
      <c r="K618">
        <v>567.20232481426899</v>
      </c>
      <c r="L618">
        <v>570.22455161652601</v>
      </c>
      <c r="M618">
        <v>39.861786213704903</v>
      </c>
      <c r="N618">
        <v>1.2985385858073499</v>
      </c>
      <c r="O618">
        <v>26.677241765419399</v>
      </c>
      <c r="P618">
        <v>12.810526315789399</v>
      </c>
      <c r="Q618">
        <v>7.0894742364881996E-2</v>
      </c>
    </row>
    <row r="619" spans="1:17" x14ac:dyDescent="0.3">
      <c r="A619" t="s">
        <v>1368</v>
      </c>
      <c r="B619" t="s">
        <v>1369</v>
      </c>
      <c r="C619" t="s">
        <v>3176</v>
      </c>
      <c r="D619" t="s">
        <v>1370</v>
      </c>
      <c r="E619">
        <v>8299.1443306349993</v>
      </c>
      <c r="F619">
        <v>407.85</v>
      </c>
      <c r="G619">
        <v>55.613072961075197</v>
      </c>
      <c r="H619">
        <v>-2.5029369110438</v>
      </c>
      <c r="I619">
        <v>14.8242546624515</v>
      </c>
      <c r="J619">
        <v>4.9084969853042102</v>
      </c>
      <c r="K619">
        <v>417.44286576276102</v>
      </c>
      <c r="L619">
        <v>389.43254135262401</v>
      </c>
      <c r="M619">
        <v>64.093890226578296</v>
      </c>
      <c r="N619">
        <v>0.66292479192423004</v>
      </c>
      <c r="O619">
        <v>44.170650974623001</v>
      </c>
      <c r="P619">
        <v>96.981405457618905</v>
      </c>
      <c r="Q619">
        <v>8.5839079455760997E-2</v>
      </c>
    </row>
    <row r="620" spans="1:17" hidden="1" x14ac:dyDescent="0.3">
      <c r="A620" t="s">
        <v>1371</v>
      </c>
      <c r="B620" t="s">
        <v>1372</v>
      </c>
      <c r="C620" t="s">
        <v>3184</v>
      </c>
      <c r="D620" t="s">
        <v>83</v>
      </c>
      <c r="E620">
        <v>8292.1012150320003</v>
      </c>
      <c r="F620">
        <v>178.17</v>
      </c>
      <c r="G620">
        <v>548.60698499539706</v>
      </c>
      <c r="H620">
        <v>50.885340985194901</v>
      </c>
      <c r="I620">
        <v>200.020175331682</v>
      </c>
      <c r="J620">
        <v>18.827568858535599</v>
      </c>
      <c r="K620">
        <v>118.365623980046</v>
      </c>
      <c r="L620">
        <v>76.289613308630507</v>
      </c>
      <c r="M620">
        <v>87.925880001455198</v>
      </c>
      <c r="N620">
        <v>1.25662947817978</v>
      </c>
      <c r="O620">
        <v>0</v>
      </c>
      <c r="P620">
        <v>600.07858546168904</v>
      </c>
      <c r="Q620">
        <v>0.13485516748533899</v>
      </c>
    </row>
    <row r="621" spans="1:17" x14ac:dyDescent="0.3">
      <c r="A621" t="s">
        <v>1373</v>
      </c>
      <c r="B621" t="s">
        <v>1374</v>
      </c>
      <c r="C621" t="s">
        <v>3181</v>
      </c>
      <c r="D621" t="s">
        <v>1375</v>
      </c>
      <c r="E621">
        <v>8265.1284492520008</v>
      </c>
      <c r="F621">
        <v>259.45999999999998</v>
      </c>
      <c r="G621">
        <v>4.8398254598275203</v>
      </c>
      <c r="H621">
        <v>0.50227432148914297</v>
      </c>
      <c r="I621">
        <v>26.604553254361701</v>
      </c>
      <c r="J621">
        <v>2.9239544007043601</v>
      </c>
      <c r="K621">
        <v>240.89408914767299</v>
      </c>
      <c r="L621">
        <v>213.619801092475</v>
      </c>
      <c r="M621">
        <v>64.153334709975198</v>
      </c>
      <c r="N621">
        <v>0.49218908964099001</v>
      </c>
      <c r="O621">
        <v>3.67686733985972</v>
      </c>
      <c r="P621">
        <v>52.983490566037702</v>
      </c>
      <c r="Q621">
        <v>-2.3833987355121999E-2</v>
      </c>
    </row>
    <row r="622" spans="1:17" hidden="1" x14ac:dyDescent="0.3">
      <c r="A622" t="s">
        <v>1376</v>
      </c>
      <c r="B622" t="s">
        <v>1377</v>
      </c>
      <c r="C622" t="s">
        <v>3184</v>
      </c>
      <c r="D622" t="s">
        <v>57</v>
      </c>
      <c r="E622">
        <v>8216.2619658000003</v>
      </c>
      <c r="F622">
        <v>15.3</v>
      </c>
      <c r="G622">
        <v>91.926481290042801</v>
      </c>
      <c r="H622">
        <v>-11.222401321749</v>
      </c>
      <c r="I622">
        <v>61.274341635690398</v>
      </c>
      <c r="J622">
        <v>0.42606919936731602</v>
      </c>
      <c r="K622">
        <v>15.5585464504196</v>
      </c>
      <c r="L622">
        <v>13.177543680508</v>
      </c>
      <c r="M622">
        <v>53.306175994236398</v>
      </c>
      <c r="N622">
        <v>0.88415412897517498</v>
      </c>
      <c r="O622">
        <v>37.908496732026101</v>
      </c>
      <c r="P622">
        <v>135.38461538461499</v>
      </c>
      <c r="Q622">
        <v>0.102809728688303</v>
      </c>
    </row>
    <row r="623" spans="1:17" hidden="1" x14ac:dyDescent="0.3">
      <c r="A623" t="s">
        <v>1378</v>
      </c>
      <c r="B623" t="s">
        <v>1379</v>
      </c>
      <c r="C623" t="s">
        <v>3184</v>
      </c>
      <c r="D623" t="s">
        <v>154</v>
      </c>
      <c r="E623">
        <v>8164.3379281099997</v>
      </c>
      <c r="F623">
        <v>63.7</v>
      </c>
      <c r="G623">
        <v>45.808661241218502</v>
      </c>
      <c r="H623">
        <v>-7.7430455326106697</v>
      </c>
      <c r="I623">
        <v>-12.111176036393401</v>
      </c>
      <c r="J623">
        <v>-12.6791527585774</v>
      </c>
      <c r="K623">
        <v>62.574764134389198</v>
      </c>
      <c r="L623">
        <v>57.534173844875397</v>
      </c>
      <c r="M623">
        <v>46.798838785204197</v>
      </c>
      <c r="N623">
        <v>3.6489146363535001</v>
      </c>
      <c r="O623">
        <v>25.4317111459968</v>
      </c>
      <c r="P623">
        <v>87.352941176470594</v>
      </c>
      <c r="Q623">
        <v>-2.5967793551659998E-2</v>
      </c>
    </row>
    <row r="624" spans="1:17" x14ac:dyDescent="0.3">
      <c r="A624" t="s">
        <v>1380</v>
      </c>
      <c r="B624" t="s">
        <v>1381</v>
      </c>
      <c r="C624" t="s">
        <v>3183</v>
      </c>
      <c r="D624" t="s">
        <v>440</v>
      </c>
      <c r="E624">
        <v>8130.78484295</v>
      </c>
      <c r="F624">
        <v>514.25</v>
      </c>
      <c r="G624">
        <v>-26.278335586412801</v>
      </c>
      <c r="H624">
        <v>0.89420971332588595</v>
      </c>
      <c r="I624">
        <v>-3.8715171429954598</v>
      </c>
      <c r="J624">
        <v>-1.72478464770831</v>
      </c>
      <c r="K624">
        <v>512.29207031652902</v>
      </c>
      <c r="L624">
        <v>498.15796226714798</v>
      </c>
      <c r="M624">
        <v>53.0316160008108</v>
      </c>
      <c r="N624">
        <v>0.562570516647107</v>
      </c>
      <c r="O624">
        <v>23.266893534273201</v>
      </c>
      <c r="P624">
        <v>27.668818272095301</v>
      </c>
      <c r="Q624">
        <v>-7.1918162719400006E-2</v>
      </c>
    </row>
    <row r="625" spans="1:17" hidden="1" x14ac:dyDescent="0.3">
      <c r="A625" t="s">
        <v>1382</v>
      </c>
      <c r="B625" t="s">
        <v>1383</v>
      </c>
      <c r="C625" t="s">
        <v>3179</v>
      </c>
      <c r="D625" t="s">
        <v>292</v>
      </c>
      <c r="E625">
        <v>8122.44952792</v>
      </c>
      <c r="F625">
        <v>365.05</v>
      </c>
      <c r="G625">
        <v>-40.509638734318301</v>
      </c>
      <c r="H625">
        <v>-8.4127235727612408</v>
      </c>
      <c r="I625">
        <v>-43.786446961458097</v>
      </c>
      <c r="J625">
        <v>-0.95193480152501098</v>
      </c>
      <c r="K625">
        <v>395.632711124835</v>
      </c>
      <c r="M625">
        <v>31.518941285541501</v>
      </c>
      <c r="N625">
        <v>0.98432762286967301</v>
      </c>
      <c r="O625">
        <v>47.445555403369298</v>
      </c>
      <c r="P625">
        <v>2.4126806003647201</v>
      </c>
    </row>
    <row r="626" spans="1:17" x14ac:dyDescent="0.3">
      <c r="A626" t="s">
        <v>1384</v>
      </c>
      <c r="B626" t="s">
        <v>1385</v>
      </c>
      <c r="C626" t="s">
        <v>3177</v>
      </c>
      <c r="D626" t="s">
        <v>80</v>
      </c>
      <c r="E626">
        <v>8107.8591650199996</v>
      </c>
      <c r="F626">
        <v>200.6</v>
      </c>
      <c r="G626">
        <v>-6.8349096516083403</v>
      </c>
      <c r="H626">
        <v>-9.1926372082588994</v>
      </c>
      <c r="I626">
        <v>-28.6891930914712</v>
      </c>
      <c r="J626">
        <v>-4.0233432398367297</v>
      </c>
      <c r="K626">
        <v>212.79540669527699</v>
      </c>
      <c r="L626">
        <v>202.99750463477699</v>
      </c>
      <c r="M626">
        <v>23.631750986643102</v>
      </c>
      <c r="N626">
        <v>1.18435072597709</v>
      </c>
      <c r="O626">
        <v>27.6171485543369</v>
      </c>
      <c r="P626">
        <v>36.4625850340136</v>
      </c>
      <c r="Q626">
        <v>6.5745246748534006E-2</v>
      </c>
    </row>
    <row r="627" spans="1:17" x14ac:dyDescent="0.3">
      <c r="A627" t="s">
        <v>1386</v>
      </c>
      <c r="B627" t="s">
        <v>1387</v>
      </c>
      <c r="C627" t="s">
        <v>3183</v>
      </c>
      <c r="D627" t="s">
        <v>472</v>
      </c>
      <c r="E627">
        <v>8094.2673321599996</v>
      </c>
      <c r="F627">
        <v>736.95</v>
      </c>
      <c r="G627">
        <v>-47.610664290212597</v>
      </c>
      <c r="H627">
        <v>-9.4484740269971095</v>
      </c>
      <c r="I627">
        <v>-31.859952899254399</v>
      </c>
      <c r="J627">
        <v>-2.4057644747976399</v>
      </c>
      <c r="K627">
        <v>767.76445217881803</v>
      </c>
      <c r="L627">
        <v>825.672823772627</v>
      </c>
      <c r="M627">
        <v>31.565444538570901</v>
      </c>
      <c r="N627">
        <v>0.41237232960947701</v>
      </c>
      <c r="O627">
        <v>50.118732614152897</v>
      </c>
      <c r="P627">
        <v>2.2973348139922298</v>
      </c>
      <c r="Q627">
        <v>-4.6736741442072002E-2</v>
      </c>
    </row>
    <row r="628" spans="1:17" x14ac:dyDescent="0.3">
      <c r="A628" t="s">
        <v>1388</v>
      </c>
      <c r="B628" t="s">
        <v>1389</v>
      </c>
      <c r="C628" t="s">
        <v>3182</v>
      </c>
      <c r="D628" t="s">
        <v>132</v>
      </c>
      <c r="E628">
        <v>8091.4576733249996</v>
      </c>
      <c r="F628">
        <v>127.25</v>
      </c>
      <c r="G628">
        <v>23.4683910065574</v>
      </c>
      <c r="H628">
        <v>-7.8608978130735796</v>
      </c>
      <c r="I628">
        <v>-7.6738215475696299</v>
      </c>
      <c r="J628">
        <v>2.0167158994787702</v>
      </c>
      <c r="K628">
        <v>130.866552020939</v>
      </c>
      <c r="L628">
        <v>121.45392516538701</v>
      </c>
      <c r="M628">
        <v>48.870703103269697</v>
      </c>
      <c r="N628">
        <v>0.915832916520539</v>
      </c>
      <c r="O628">
        <v>29.163064833005901</v>
      </c>
      <c r="P628">
        <v>84.420289855072397</v>
      </c>
      <c r="Q628">
        <v>-1.1040256885523E-2</v>
      </c>
    </row>
    <row r="629" spans="1:17" hidden="1" x14ac:dyDescent="0.3">
      <c r="A629" t="s">
        <v>1390</v>
      </c>
      <c r="B629" t="s">
        <v>1391</v>
      </c>
      <c r="C629" t="s">
        <v>3169</v>
      </c>
      <c r="D629" t="s">
        <v>573</v>
      </c>
      <c r="E629">
        <v>8065.9509558999998</v>
      </c>
      <c r="F629">
        <v>751</v>
      </c>
      <c r="G629">
        <v>6.4428761715754197</v>
      </c>
      <c r="H629">
        <v>2.27030916824401</v>
      </c>
      <c r="I629">
        <v>8.5382200338955698</v>
      </c>
      <c r="J629">
        <v>5.0428466363134596</v>
      </c>
      <c r="K629">
        <v>733.61272155670201</v>
      </c>
      <c r="M629">
        <v>56.505481613905303</v>
      </c>
      <c r="N629">
        <v>3.0129542616646701</v>
      </c>
      <c r="O629">
        <v>6.3914780292942703</v>
      </c>
      <c r="P629">
        <v>44.659539632090897</v>
      </c>
    </row>
    <row r="630" spans="1:17" hidden="1" x14ac:dyDescent="0.3">
      <c r="A630" t="s">
        <v>1392</v>
      </c>
      <c r="B630" t="s">
        <v>1393</v>
      </c>
      <c r="C630" t="s">
        <v>3184</v>
      </c>
      <c r="D630" t="s">
        <v>613</v>
      </c>
      <c r="E630">
        <v>8061.7763358299999</v>
      </c>
      <c r="F630">
        <v>4060.7</v>
      </c>
      <c r="G630">
        <v>-3.8445426695525899</v>
      </c>
      <c r="H630">
        <v>5.3022729987548303</v>
      </c>
      <c r="I630">
        <v>7.5778918189729003</v>
      </c>
      <c r="J630">
        <v>-1.91720535560186</v>
      </c>
      <c r="K630">
        <v>3864.2281274748202</v>
      </c>
      <c r="L630">
        <v>3615.41357481157</v>
      </c>
      <c r="M630">
        <v>57.236991945017898</v>
      </c>
      <c r="N630">
        <v>3.1660640935045699</v>
      </c>
      <c r="O630">
        <v>6.7537616667077103</v>
      </c>
      <c r="P630">
        <v>34.169268639209598</v>
      </c>
      <c r="Q630">
        <v>-2.3411889313931001E-2</v>
      </c>
    </row>
    <row r="631" spans="1:17" x14ac:dyDescent="0.3">
      <c r="A631" t="s">
        <v>1394</v>
      </c>
      <c r="B631" t="s">
        <v>1395</v>
      </c>
      <c r="C631" t="s">
        <v>3168</v>
      </c>
      <c r="D631" t="s">
        <v>21</v>
      </c>
      <c r="E631">
        <v>8023.8467517999998</v>
      </c>
      <c r="F631">
        <v>2599.3000000000002</v>
      </c>
      <c r="G631">
        <v>-23.345439549974898</v>
      </c>
      <c r="H631">
        <v>-13.2296554809448</v>
      </c>
      <c r="I631">
        <v>-15.874764299558199</v>
      </c>
      <c r="J631">
        <v>-0.85769620597985097</v>
      </c>
      <c r="K631">
        <v>2746.01472249272</v>
      </c>
      <c r="L631">
        <v>2653.7568528451902</v>
      </c>
      <c r="M631">
        <v>28.976586286849699</v>
      </c>
      <c r="N631">
        <v>0.69818681529922899</v>
      </c>
      <c r="O631">
        <v>20.994113799869101</v>
      </c>
      <c r="P631">
        <v>23.5966810109127</v>
      </c>
      <c r="Q631">
        <v>-4.4638703509323002E-2</v>
      </c>
    </row>
    <row r="632" spans="1:17" x14ac:dyDescent="0.3">
      <c r="A632" t="s">
        <v>1396</v>
      </c>
      <c r="B632" t="s">
        <v>1397</v>
      </c>
      <c r="C632" t="s">
        <v>3179</v>
      </c>
      <c r="D632" t="s">
        <v>127</v>
      </c>
      <c r="E632">
        <v>8012.3857697499998</v>
      </c>
      <c r="F632">
        <v>670.75</v>
      </c>
      <c r="G632">
        <v>-43.607942354335698</v>
      </c>
      <c r="H632">
        <v>-3.0568294137649898</v>
      </c>
      <c r="I632">
        <v>-19.508282542390599</v>
      </c>
      <c r="J632">
        <v>0.196217346093426</v>
      </c>
      <c r="K632">
        <v>680.44002890048102</v>
      </c>
      <c r="L632">
        <v>699.86739498534303</v>
      </c>
      <c r="M632">
        <v>40.1175335238757</v>
      </c>
      <c r="N632">
        <v>0.494856072536841</v>
      </c>
      <c r="O632">
        <v>26.574729780096899</v>
      </c>
      <c r="P632">
        <v>12.053123955897</v>
      </c>
      <c r="Q632">
        <v>-0.107007673507064</v>
      </c>
    </row>
    <row r="633" spans="1:17" x14ac:dyDescent="0.3">
      <c r="A633" t="s">
        <v>1398</v>
      </c>
      <c r="B633" t="s">
        <v>1399</v>
      </c>
      <c r="C633" t="s">
        <v>3167</v>
      </c>
      <c r="D633" t="s">
        <v>1370</v>
      </c>
      <c r="E633">
        <v>7993.1834915399904</v>
      </c>
      <c r="F633">
        <v>493.3</v>
      </c>
      <c r="G633">
        <v>63.279691341052697</v>
      </c>
      <c r="H633">
        <v>-3.1883120540905501</v>
      </c>
      <c r="I633">
        <v>18.572255506714701</v>
      </c>
      <c r="J633">
        <v>-0.95387388750882796</v>
      </c>
      <c r="K633">
        <v>506.652837106211</v>
      </c>
      <c r="L633">
        <v>466.17808053762099</v>
      </c>
      <c r="M633">
        <v>52.281681443079798</v>
      </c>
      <c r="N633">
        <v>0.73520913192501003</v>
      </c>
      <c r="O633">
        <v>28.6843705655787</v>
      </c>
      <c r="P633">
        <v>106.459263392857</v>
      </c>
    </row>
    <row r="634" spans="1:17" x14ac:dyDescent="0.3">
      <c r="A634" t="s">
        <v>1400</v>
      </c>
      <c r="B634" t="s">
        <v>1401</v>
      </c>
      <c r="C634" t="s">
        <v>3181</v>
      </c>
      <c r="D634" t="s">
        <v>999</v>
      </c>
      <c r="E634">
        <v>7980.1279224</v>
      </c>
      <c r="F634">
        <v>840.5</v>
      </c>
      <c r="G634">
        <v>61.432516000936097</v>
      </c>
      <c r="H634">
        <v>-5.5031877876159498</v>
      </c>
      <c r="I634">
        <v>18.2652837489027</v>
      </c>
      <c r="J634">
        <v>-7.68339783520923</v>
      </c>
      <c r="K634">
        <v>880.80499332588204</v>
      </c>
      <c r="L634">
        <v>756.44876926382301</v>
      </c>
      <c r="M634">
        <v>28.439420345099698</v>
      </c>
      <c r="N634">
        <v>0.84689740064682595</v>
      </c>
      <c r="O634">
        <v>25.996430696014201</v>
      </c>
      <c r="P634">
        <v>97.787975055888893</v>
      </c>
      <c r="Q634">
        <v>0.15205582376427901</v>
      </c>
    </row>
    <row r="635" spans="1:17" x14ac:dyDescent="0.3">
      <c r="A635" t="s">
        <v>1402</v>
      </c>
      <c r="B635" t="s">
        <v>1403</v>
      </c>
      <c r="C635" t="s">
        <v>3179</v>
      </c>
      <c r="D635" t="s">
        <v>86</v>
      </c>
      <c r="E635">
        <v>7972.3062544649902</v>
      </c>
      <c r="F635">
        <v>4029.15</v>
      </c>
      <c r="G635">
        <v>69.223395342524398</v>
      </c>
      <c r="H635">
        <v>7.76351028721019</v>
      </c>
      <c r="I635">
        <v>69.9084136650022</v>
      </c>
      <c r="J635">
        <v>6.4637719490434096</v>
      </c>
      <c r="K635">
        <v>3572.4567784853898</v>
      </c>
      <c r="L635">
        <v>2842.4822015089899</v>
      </c>
      <c r="M635">
        <v>75.695086079823</v>
      </c>
      <c r="N635">
        <v>1.15932033591632</v>
      </c>
      <c r="O635">
        <v>3.07136740999962</v>
      </c>
      <c r="P635">
        <v>152.611285266457</v>
      </c>
      <c r="Q635">
        <v>-2.2757606141664E-2</v>
      </c>
    </row>
    <row r="636" spans="1:17" x14ac:dyDescent="0.3">
      <c r="A636" t="s">
        <v>1404</v>
      </c>
      <c r="B636" t="s">
        <v>1405</v>
      </c>
      <c r="C636" t="s">
        <v>3173</v>
      </c>
      <c r="D636" t="s">
        <v>54</v>
      </c>
      <c r="E636">
        <v>7955.2903657999996</v>
      </c>
      <c r="F636">
        <v>813.5</v>
      </c>
      <c r="G636">
        <v>93.385730141998806</v>
      </c>
      <c r="H636">
        <v>5.1969027432808099</v>
      </c>
      <c r="I636">
        <v>48.772370664734602</v>
      </c>
      <c r="J636">
        <v>-6.4988520324013397</v>
      </c>
      <c r="K636">
        <v>765.06984257543604</v>
      </c>
      <c r="L636">
        <v>581.372169623172</v>
      </c>
      <c r="M636">
        <v>40.0443544022948</v>
      </c>
      <c r="N636">
        <v>0.76695953095936498</v>
      </c>
      <c r="O636">
        <v>17.9471419791026</v>
      </c>
      <c r="P636">
        <v>174.09029649595601</v>
      </c>
      <c r="Q636">
        <v>1.8206259310808999E-2</v>
      </c>
    </row>
    <row r="637" spans="1:17" x14ac:dyDescent="0.3">
      <c r="A637" t="s">
        <v>1406</v>
      </c>
      <c r="B637" t="s">
        <v>1407</v>
      </c>
      <c r="C637" t="s">
        <v>3179</v>
      </c>
      <c r="D637" t="s">
        <v>332</v>
      </c>
      <c r="E637">
        <v>7947.3704278719997</v>
      </c>
      <c r="F637">
        <v>206.56</v>
      </c>
      <c r="G637">
        <v>14.961446397359101</v>
      </c>
      <c r="H637">
        <v>-7.0744650124114496</v>
      </c>
      <c r="I637">
        <v>-8.6060840828855998</v>
      </c>
      <c r="J637">
        <v>0.21461467212178101</v>
      </c>
      <c r="K637">
        <v>216.68979931146299</v>
      </c>
      <c r="L637">
        <v>205.430196465195</v>
      </c>
      <c r="M637">
        <v>37.725755670759597</v>
      </c>
      <c r="N637">
        <v>0.46766952087045899</v>
      </c>
      <c r="O637">
        <v>26.839659178931001</v>
      </c>
      <c r="P637">
        <v>54.091756807161403</v>
      </c>
    </row>
    <row r="638" spans="1:17" x14ac:dyDescent="0.3">
      <c r="A638" t="s">
        <v>1408</v>
      </c>
      <c r="B638" t="s">
        <v>1409</v>
      </c>
      <c r="C638" t="s">
        <v>3179</v>
      </c>
      <c r="D638" t="s">
        <v>613</v>
      </c>
      <c r="E638">
        <v>7895.1660145649903</v>
      </c>
      <c r="F638">
        <v>592.65</v>
      </c>
      <c r="G638">
        <v>51.6550079739824</v>
      </c>
      <c r="H638">
        <v>7.5909670683647201</v>
      </c>
      <c r="I638">
        <v>15.3102418413926</v>
      </c>
      <c r="J638">
        <v>1.4843345351033399</v>
      </c>
      <c r="K638">
        <v>547.06813458757199</v>
      </c>
      <c r="L638">
        <v>480.38930105050201</v>
      </c>
      <c r="M638">
        <v>56.496748130464702</v>
      </c>
      <c r="N638">
        <v>0.923401232204202</v>
      </c>
      <c r="O638">
        <v>5.1041930313000901</v>
      </c>
      <c r="P638">
        <v>98.310189058055798</v>
      </c>
      <c r="Q638">
        <v>5.6220101364746998E-2</v>
      </c>
    </row>
    <row r="639" spans="1:17" x14ac:dyDescent="0.3">
      <c r="A639" t="s">
        <v>1410</v>
      </c>
      <c r="B639" t="s">
        <v>1411</v>
      </c>
      <c r="C639" t="s">
        <v>3179</v>
      </c>
      <c r="D639" t="s">
        <v>292</v>
      </c>
      <c r="E639">
        <v>7862.3996037349998</v>
      </c>
      <c r="F639">
        <v>390.05</v>
      </c>
      <c r="G639">
        <v>-34.943860741925803</v>
      </c>
      <c r="H639">
        <v>-8.2967083366670291</v>
      </c>
      <c r="I639">
        <v>-21.000826986966299</v>
      </c>
      <c r="J639">
        <v>-3.7618710625104499</v>
      </c>
      <c r="K639">
        <v>416.870006295694</v>
      </c>
      <c r="L639">
        <v>409.66641641541901</v>
      </c>
      <c r="M639">
        <v>20.861835817653901</v>
      </c>
      <c r="N639">
        <v>0.86479642210972496</v>
      </c>
      <c r="O639">
        <v>29.470580694782701</v>
      </c>
      <c r="P639">
        <v>12.1639108554996</v>
      </c>
      <c r="Q639">
        <v>3.8687465976625E-2</v>
      </c>
    </row>
    <row r="640" spans="1:17" x14ac:dyDescent="0.3">
      <c r="A640" t="s">
        <v>1412</v>
      </c>
      <c r="B640" t="s">
        <v>1413</v>
      </c>
      <c r="C640" t="s">
        <v>3183</v>
      </c>
      <c r="D640" t="s">
        <v>472</v>
      </c>
      <c r="E640">
        <v>7859.9489652599996</v>
      </c>
      <c r="F640">
        <v>284.2</v>
      </c>
      <c r="G640">
        <v>-30.989408778486901</v>
      </c>
      <c r="H640">
        <v>-5.2367823597438798</v>
      </c>
      <c r="I640">
        <v>2.0768883392172501</v>
      </c>
      <c r="J640">
        <v>2.8718283823033999E-2</v>
      </c>
      <c r="K640">
        <v>285.49026907275601</v>
      </c>
      <c r="L640">
        <v>269.841374526805</v>
      </c>
      <c r="M640">
        <v>34.090740916787901</v>
      </c>
      <c r="N640">
        <v>0.65410038667298498</v>
      </c>
      <c r="O640">
        <v>14.532019704433401</v>
      </c>
      <c r="P640">
        <v>29.181818181818102</v>
      </c>
      <c r="Q640">
        <v>-0.116922246658082</v>
      </c>
    </row>
    <row r="641" spans="1:17" x14ac:dyDescent="0.3">
      <c r="A641" t="s">
        <v>1414</v>
      </c>
      <c r="B641" t="s">
        <v>1415</v>
      </c>
      <c r="C641" t="s">
        <v>3188</v>
      </c>
      <c r="D641" t="s">
        <v>1416</v>
      </c>
      <c r="E641">
        <v>7848.4945802499997</v>
      </c>
      <c r="F641">
        <v>638.45000000000005</v>
      </c>
      <c r="G641">
        <v>-11.6918731160769</v>
      </c>
      <c r="H641">
        <v>-5.9710203174777901</v>
      </c>
      <c r="I641">
        <v>7.6010550478351604</v>
      </c>
      <c r="J641">
        <v>-4.5364752089304297</v>
      </c>
      <c r="K641">
        <v>656.60662691733603</v>
      </c>
      <c r="L641">
        <v>585.07714053800703</v>
      </c>
      <c r="M641">
        <v>32.015565429809399</v>
      </c>
      <c r="N641">
        <v>1.07477681665533</v>
      </c>
      <c r="O641">
        <v>20.353982300884901</v>
      </c>
      <c r="P641">
        <v>56.886595404840897</v>
      </c>
      <c r="Q641">
        <v>0.12945827837662699</v>
      </c>
    </row>
    <row r="642" spans="1:17" x14ac:dyDescent="0.3">
      <c r="A642" t="s">
        <v>1417</v>
      </c>
      <c r="B642" t="s">
        <v>1418</v>
      </c>
      <c r="C642" t="s">
        <v>3169</v>
      </c>
      <c r="D642" t="s">
        <v>24</v>
      </c>
      <c r="E642">
        <v>7819.906894449</v>
      </c>
      <c r="F642">
        <v>40.43</v>
      </c>
      <c r="G642">
        <v>-62.905759214720199</v>
      </c>
      <c r="H642">
        <v>-8.2079732827889398</v>
      </c>
      <c r="I642">
        <v>-32.157418655892002</v>
      </c>
      <c r="J642">
        <v>-4.6506080437431798</v>
      </c>
      <c r="K642">
        <v>43.354103754284303</v>
      </c>
      <c r="L642">
        <v>46.905365159511902</v>
      </c>
      <c r="M642">
        <v>21.352267809352401</v>
      </c>
      <c r="N642">
        <v>0.89073529322392198</v>
      </c>
      <c r="O642">
        <v>55.824882512985397</v>
      </c>
      <c r="P642">
        <v>1.3283208020050199</v>
      </c>
      <c r="Q642">
        <v>6.6449944757678001E-2</v>
      </c>
    </row>
    <row r="643" spans="1:17" hidden="1" x14ac:dyDescent="0.3">
      <c r="A643" t="s">
        <v>1419</v>
      </c>
      <c r="B643" t="s">
        <v>1420</v>
      </c>
      <c r="C643" t="s">
        <v>3184</v>
      </c>
      <c r="D643" t="s">
        <v>395</v>
      </c>
      <c r="E643">
        <v>7812.4910651999999</v>
      </c>
      <c r="F643">
        <v>354</v>
      </c>
      <c r="G643">
        <v>169.461294744524</v>
      </c>
      <c r="H643">
        <v>1.3511986378529901</v>
      </c>
      <c r="I643">
        <v>54.957039446511097</v>
      </c>
      <c r="J643">
        <v>-10.034719100017</v>
      </c>
      <c r="K643">
        <v>345.67388783048398</v>
      </c>
      <c r="L643">
        <v>261.16220145409801</v>
      </c>
      <c r="M643">
        <v>29.4532029503007</v>
      </c>
      <c r="N643">
        <v>0.80369470692247102</v>
      </c>
      <c r="O643">
        <v>22.316384180790902</v>
      </c>
      <c r="P643">
        <v>213.82978723404199</v>
      </c>
      <c r="Q643">
        <v>0.17045859801245</v>
      </c>
    </row>
    <row r="644" spans="1:17" x14ac:dyDescent="0.3">
      <c r="A644" t="s">
        <v>1421</v>
      </c>
      <c r="B644" t="s">
        <v>1422</v>
      </c>
      <c r="C644" t="s">
        <v>3181</v>
      </c>
      <c r="D644" t="s">
        <v>124</v>
      </c>
      <c r="E644">
        <v>7804.8306775600004</v>
      </c>
      <c r="F644">
        <v>719.35</v>
      </c>
      <c r="G644">
        <v>17.571975877863299</v>
      </c>
      <c r="H644">
        <v>6.3926927590208198</v>
      </c>
      <c r="I644">
        <v>20.7783244256104</v>
      </c>
      <c r="J644">
        <v>10.3207815282189</v>
      </c>
      <c r="K644">
        <v>658.65151527185299</v>
      </c>
      <c r="L644">
        <v>606.01096408020601</v>
      </c>
      <c r="M644">
        <v>67.5648529495719</v>
      </c>
      <c r="N644">
        <v>1.36748455987091</v>
      </c>
      <c r="O644">
        <v>17.001459651073802</v>
      </c>
      <c r="P644">
        <v>59.571872227151701</v>
      </c>
      <c r="Q644">
        <v>6.2231279328686002E-2</v>
      </c>
    </row>
    <row r="645" spans="1:17" x14ac:dyDescent="0.3">
      <c r="A645" t="s">
        <v>1423</v>
      </c>
      <c r="B645" t="s">
        <v>1424</v>
      </c>
      <c r="C645" t="s">
        <v>3183</v>
      </c>
      <c r="D645" t="s">
        <v>161</v>
      </c>
      <c r="E645">
        <v>7737.8758687500003</v>
      </c>
      <c r="F645">
        <v>1117.75</v>
      </c>
      <c r="G645">
        <v>100.274870124459</v>
      </c>
      <c r="H645">
        <v>7.1270498906314197</v>
      </c>
      <c r="I645">
        <v>56.529401052599503</v>
      </c>
      <c r="J645">
        <v>7.5650405688492999</v>
      </c>
      <c r="K645">
        <v>991.26705722877</v>
      </c>
      <c r="L645">
        <v>796.60426507002103</v>
      </c>
      <c r="M645">
        <v>78.472705631001801</v>
      </c>
      <c r="N645">
        <v>1.1742576508595901</v>
      </c>
      <c r="O645">
        <v>2.7957951241333001</v>
      </c>
      <c r="P645">
        <v>155.719514985129</v>
      </c>
      <c r="Q645">
        <v>4.1571745470064002E-2</v>
      </c>
    </row>
    <row r="646" spans="1:17" x14ac:dyDescent="0.3">
      <c r="A646" t="s">
        <v>1425</v>
      </c>
      <c r="B646" t="s">
        <v>1426</v>
      </c>
      <c r="C646" t="s">
        <v>3172</v>
      </c>
      <c r="D646" t="s">
        <v>46</v>
      </c>
      <c r="E646">
        <v>7720.1504688000005</v>
      </c>
      <c r="F646">
        <v>528</v>
      </c>
      <c r="G646">
        <v>40.695956420769299</v>
      </c>
      <c r="H646">
        <v>-5.5647726385033902</v>
      </c>
      <c r="I646">
        <v>-0.45870353118708701</v>
      </c>
      <c r="J646">
        <v>0.49423552520235198</v>
      </c>
      <c r="K646">
        <v>533.11878673714295</v>
      </c>
      <c r="L646">
        <v>467.051989027986</v>
      </c>
      <c r="M646">
        <v>41.515118374142901</v>
      </c>
      <c r="N646">
        <v>0.88049184157471205</v>
      </c>
      <c r="O646">
        <v>11.363636363636299</v>
      </c>
      <c r="P646">
        <v>84.454148471615696</v>
      </c>
      <c r="Q646">
        <v>-3.6808587110105997E-2</v>
      </c>
    </row>
    <row r="647" spans="1:17" x14ac:dyDescent="0.3">
      <c r="A647" t="s">
        <v>1427</v>
      </c>
      <c r="B647" t="s">
        <v>1428</v>
      </c>
      <c r="C647" t="s">
        <v>3169</v>
      </c>
      <c r="D647" t="s">
        <v>21</v>
      </c>
      <c r="E647">
        <v>7691.4304851759998</v>
      </c>
      <c r="F647">
        <v>27.77</v>
      </c>
      <c r="G647">
        <v>34.133295896591498</v>
      </c>
      <c r="H647">
        <v>-7.35192789072783</v>
      </c>
      <c r="I647">
        <v>-34.773901383812998</v>
      </c>
      <c r="J647">
        <v>-0.28041236212158699</v>
      </c>
      <c r="K647">
        <v>28.890520314858701</v>
      </c>
      <c r="L647">
        <v>27.986056397869699</v>
      </c>
      <c r="M647">
        <v>40.234139297657599</v>
      </c>
      <c r="N647">
        <v>0.33906926047349301</v>
      </c>
      <c r="O647">
        <v>45.850894116274297</v>
      </c>
      <c r="P647">
        <v>70.905268480129394</v>
      </c>
      <c r="Q647">
        <v>2.1614670920544001E-2</v>
      </c>
    </row>
    <row r="648" spans="1:17" x14ac:dyDescent="0.3">
      <c r="A648" t="s">
        <v>1429</v>
      </c>
      <c r="B648" t="s">
        <v>1430</v>
      </c>
      <c r="C648" t="s">
        <v>3172</v>
      </c>
      <c r="D648" t="s">
        <v>46</v>
      </c>
      <c r="E648">
        <v>7675.4346248000002</v>
      </c>
      <c r="F648">
        <v>1145.8</v>
      </c>
      <c r="G648">
        <v>34.314513570280702</v>
      </c>
      <c r="H648">
        <v>-15.831694093764501</v>
      </c>
      <c r="I648">
        <v>-4.9470688984466902</v>
      </c>
      <c r="J648">
        <v>-5.9199266814670599</v>
      </c>
      <c r="K648">
        <v>1238.5877545082999</v>
      </c>
      <c r="L648">
        <v>1123.90429187478</v>
      </c>
      <c r="M648">
        <v>38.840046031543999</v>
      </c>
      <c r="N648">
        <v>0.59688048812219496</v>
      </c>
      <c r="O648">
        <v>34.617734334089697</v>
      </c>
      <c r="P648">
        <v>76.276923076922998</v>
      </c>
      <c r="Q648">
        <v>0.125342928238666</v>
      </c>
    </row>
    <row r="649" spans="1:17" x14ac:dyDescent="0.3">
      <c r="A649" t="s">
        <v>1431</v>
      </c>
      <c r="B649" t="s">
        <v>1432</v>
      </c>
      <c r="C649" t="s">
        <v>3171</v>
      </c>
      <c r="D649" t="s">
        <v>114</v>
      </c>
      <c r="E649">
        <v>7666.1030492299997</v>
      </c>
      <c r="F649">
        <v>669.1</v>
      </c>
      <c r="G649">
        <v>-8.63800988425686</v>
      </c>
      <c r="H649">
        <v>15.1315198737343</v>
      </c>
      <c r="I649">
        <v>17.629500324741802</v>
      </c>
      <c r="J649">
        <v>2.2111029950818599</v>
      </c>
      <c r="K649">
        <v>593.75192797503496</v>
      </c>
      <c r="L649">
        <v>551.98778345751498</v>
      </c>
      <c r="M649">
        <v>71.126957242679694</v>
      </c>
      <c r="N649">
        <v>1.8239012153093499</v>
      </c>
      <c r="O649">
        <v>2.5855626961590099</v>
      </c>
      <c r="P649">
        <v>43.276231263383302</v>
      </c>
      <c r="Q649">
        <v>4.5756663335804998E-2</v>
      </c>
    </row>
    <row r="650" spans="1:17" hidden="1" x14ac:dyDescent="0.3">
      <c r="A650" t="s">
        <v>1433</v>
      </c>
      <c r="B650" t="s">
        <v>1434</v>
      </c>
      <c r="C650" t="s">
        <v>3184</v>
      </c>
      <c r="D650" t="s">
        <v>1435</v>
      </c>
      <c r="E650">
        <v>7646.1121459349997</v>
      </c>
      <c r="F650">
        <v>1886.05</v>
      </c>
      <c r="G650">
        <v>82.164513545707393</v>
      </c>
      <c r="H650">
        <v>-13.520207585790301</v>
      </c>
      <c r="I650">
        <v>66.702045675004896</v>
      </c>
      <c r="J650">
        <v>-5.3472757603717298</v>
      </c>
      <c r="K650">
        <v>1885.01337688084</v>
      </c>
      <c r="L650">
        <v>1439.77805972023</v>
      </c>
      <c r="M650">
        <v>23.135135813635401</v>
      </c>
      <c r="N650">
        <v>0.32532933779520301</v>
      </c>
      <c r="O650">
        <v>17.971421754460302</v>
      </c>
      <c r="P650">
        <v>143.36129032258</v>
      </c>
    </row>
    <row r="651" spans="1:17" x14ac:dyDescent="0.3">
      <c r="A651" t="s">
        <v>1436</v>
      </c>
      <c r="B651" t="s">
        <v>1437</v>
      </c>
      <c r="C651" t="s">
        <v>3178</v>
      </c>
      <c r="D651" t="s">
        <v>465</v>
      </c>
      <c r="E651">
        <v>7640.2019057549996</v>
      </c>
      <c r="F651">
        <v>538.04999999999995</v>
      </c>
      <c r="G651">
        <v>-50.411758158109897</v>
      </c>
      <c r="H651">
        <v>12.7994182643867</v>
      </c>
      <c r="I651">
        <v>-14.562017559945801</v>
      </c>
      <c r="J651">
        <v>10.662886318853101</v>
      </c>
      <c r="K651">
        <v>498.30612657856898</v>
      </c>
      <c r="L651">
        <v>520.48646143601104</v>
      </c>
      <c r="M651">
        <v>54.695177151304598</v>
      </c>
      <c r="N651">
        <v>3.0437232804732202</v>
      </c>
      <c r="O651">
        <v>29.616206672242299</v>
      </c>
      <c r="P651">
        <v>25.565927654608998</v>
      </c>
      <c r="Q651">
        <v>-2.9776764566772002E-2</v>
      </c>
    </row>
    <row r="652" spans="1:17" x14ac:dyDescent="0.3">
      <c r="A652" t="s">
        <v>1438</v>
      </c>
      <c r="B652" t="s">
        <v>1439</v>
      </c>
      <c r="C652" t="s">
        <v>3186</v>
      </c>
      <c r="D652" t="s">
        <v>610</v>
      </c>
      <c r="E652">
        <v>7637.4745128000004</v>
      </c>
      <c r="F652">
        <v>44.55</v>
      </c>
      <c r="G652">
        <v>-34.372359414122002</v>
      </c>
      <c r="H652">
        <v>-16.569489682330602</v>
      </c>
      <c r="I652">
        <v>-24.125831656021202</v>
      </c>
      <c r="J652">
        <v>-3.0833506816941898</v>
      </c>
      <c r="K652">
        <v>46.599385583802203</v>
      </c>
      <c r="L652">
        <v>46.664778517201597</v>
      </c>
      <c r="M652">
        <v>33.049971534567199</v>
      </c>
      <c r="N652">
        <v>0.53981597887551103</v>
      </c>
      <c r="O652">
        <v>54.2087542087542</v>
      </c>
      <c r="P652">
        <v>15.2652005174644</v>
      </c>
      <c r="Q652">
        <v>-7.2687497857799996E-4</v>
      </c>
    </row>
    <row r="653" spans="1:17" x14ac:dyDescent="0.3">
      <c r="A653" t="s">
        <v>1440</v>
      </c>
      <c r="B653" t="s">
        <v>1441</v>
      </c>
      <c r="C653" t="s">
        <v>613</v>
      </c>
      <c r="D653" t="s">
        <v>613</v>
      </c>
      <c r="E653">
        <v>7619.1504598000001</v>
      </c>
      <c r="F653">
        <v>384.7</v>
      </c>
      <c r="G653">
        <v>44.431674199323297</v>
      </c>
      <c r="H653">
        <v>-7.5209256931718897</v>
      </c>
      <c r="I653">
        <v>-3.5937892059815999</v>
      </c>
      <c r="J653">
        <v>-0.750999544683283</v>
      </c>
      <c r="K653">
        <v>396.938071824953</v>
      </c>
      <c r="L653">
        <v>354.32540663520001</v>
      </c>
      <c r="M653">
        <v>38.540442769608397</v>
      </c>
      <c r="N653">
        <v>0.55266066856801199</v>
      </c>
      <c r="O653">
        <v>17.143228489732198</v>
      </c>
      <c r="P653">
        <v>78.763940520446099</v>
      </c>
      <c r="Q653">
        <v>1.6653601521108001E-2</v>
      </c>
    </row>
    <row r="654" spans="1:17" x14ac:dyDescent="0.3">
      <c r="A654" t="s">
        <v>1442</v>
      </c>
      <c r="B654" t="s">
        <v>1443</v>
      </c>
      <c r="C654" t="s">
        <v>3172</v>
      </c>
      <c r="D654" t="s">
        <v>46</v>
      </c>
      <c r="E654">
        <v>7614.05775275</v>
      </c>
      <c r="F654">
        <v>557.75</v>
      </c>
      <c r="G654">
        <v>63.893628823232</v>
      </c>
      <c r="H654">
        <v>-7.4998343861020702</v>
      </c>
      <c r="I654">
        <v>63.161754559953003</v>
      </c>
      <c r="J654">
        <v>-2.7609728081309801</v>
      </c>
      <c r="K654">
        <v>552.96613535191705</v>
      </c>
      <c r="L654">
        <v>438.67061891882798</v>
      </c>
      <c r="M654">
        <v>36.957266342291298</v>
      </c>
      <c r="N654">
        <v>0.69665891371875199</v>
      </c>
      <c r="O654">
        <v>10.981622590766399</v>
      </c>
      <c r="P654">
        <v>131.191709844559</v>
      </c>
      <c r="Q654">
        <v>0.191419733474753</v>
      </c>
    </row>
    <row r="655" spans="1:17" x14ac:dyDescent="0.3">
      <c r="A655" t="s">
        <v>1444</v>
      </c>
      <c r="B655" t="s">
        <v>1445</v>
      </c>
      <c r="C655" t="s">
        <v>3187</v>
      </c>
      <c r="D655" t="s">
        <v>634</v>
      </c>
      <c r="E655">
        <v>7606.1652456000002</v>
      </c>
      <c r="F655">
        <v>449</v>
      </c>
      <c r="G655">
        <v>-16.626785091322098</v>
      </c>
      <c r="H655">
        <v>-6.3294746507562198</v>
      </c>
      <c r="I655">
        <v>18.867127541269401</v>
      </c>
      <c r="J655">
        <v>-1.4024289613901799</v>
      </c>
      <c r="K655">
        <v>469.38456806801901</v>
      </c>
      <c r="L655">
        <v>437.41322250521398</v>
      </c>
      <c r="M655">
        <v>40.621826841873101</v>
      </c>
      <c r="N655">
        <v>0.37562072436857102</v>
      </c>
      <c r="O655">
        <v>42.260579064587901</v>
      </c>
      <c r="P655">
        <v>40.708241930429303</v>
      </c>
      <c r="Q655">
        <v>5.8870394633994003E-2</v>
      </c>
    </row>
    <row r="656" spans="1:17" x14ac:dyDescent="0.3">
      <c r="A656" t="s">
        <v>1446</v>
      </c>
      <c r="B656" t="s">
        <v>1447</v>
      </c>
      <c r="C656" t="s">
        <v>3181</v>
      </c>
      <c r="D656" t="s">
        <v>146</v>
      </c>
      <c r="E656">
        <v>7596.6369999999997</v>
      </c>
      <c r="F656">
        <v>405.5</v>
      </c>
      <c r="G656">
        <v>-33.282810681643397</v>
      </c>
      <c r="H656">
        <v>-5.1375946441462403</v>
      </c>
      <c r="I656">
        <v>-18.6990255320225</v>
      </c>
      <c r="J656">
        <v>-1.6656735312584301</v>
      </c>
      <c r="K656">
        <v>417.94956283807102</v>
      </c>
      <c r="L656">
        <v>419.18240920045002</v>
      </c>
      <c r="M656">
        <v>60.5074873554329</v>
      </c>
      <c r="N656">
        <v>0.37271781035064999</v>
      </c>
      <c r="O656">
        <v>35.018495684340301</v>
      </c>
      <c r="P656">
        <v>17.536231884057901</v>
      </c>
      <c r="Q656">
        <v>6.6020623441173001E-2</v>
      </c>
    </row>
    <row r="657" spans="1:17" x14ac:dyDescent="0.3">
      <c r="A657" t="s">
        <v>1448</v>
      </c>
      <c r="B657" t="s">
        <v>1449</v>
      </c>
      <c r="C657" t="s">
        <v>3188</v>
      </c>
      <c r="D657" t="s">
        <v>164</v>
      </c>
      <c r="E657">
        <v>7577.662689707</v>
      </c>
      <c r="F657">
        <v>208.03</v>
      </c>
      <c r="G657">
        <v>194.63464777746901</v>
      </c>
      <c r="H657">
        <v>3.0576465584404802</v>
      </c>
      <c r="I657">
        <v>51.555230726882399</v>
      </c>
      <c r="J657">
        <v>-2.0327562841796301</v>
      </c>
      <c r="K657">
        <v>195.05349698044299</v>
      </c>
      <c r="L657">
        <v>151.42008380917801</v>
      </c>
      <c r="M657">
        <v>47.566059801850997</v>
      </c>
      <c r="N657">
        <v>0.80781515851048702</v>
      </c>
      <c r="O657">
        <v>7.9892323222612003</v>
      </c>
      <c r="P657">
        <v>244.42052980132399</v>
      </c>
    </row>
    <row r="658" spans="1:17" x14ac:dyDescent="0.3">
      <c r="A658" t="s">
        <v>1450</v>
      </c>
      <c r="B658" t="s">
        <v>1451</v>
      </c>
      <c r="C658" t="s">
        <v>3181</v>
      </c>
      <c r="D658" t="s">
        <v>140</v>
      </c>
      <c r="E658">
        <v>7543.8142408800004</v>
      </c>
      <c r="F658">
        <v>424.8</v>
      </c>
      <c r="G658">
        <v>-62.620945638925399</v>
      </c>
      <c r="H658">
        <v>-2.9430906752614501</v>
      </c>
      <c r="I658">
        <v>-28.617478821422701</v>
      </c>
      <c r="J658">
        <v>-0.44958469951674601</v>
      </c>
      <c r="K658">
        <v>446.49129412461502</v>
      </c>
      <c r="L658">
        <v>473.19231192236799</v>
      </c>
      <c r="M658">
        <v>35.528485361474502</v>
      </c>
      <c r="N658">
        <v>1.01248458955431</v>
      </c>
      <c r="O658">
        <v>66.007532956685495</v>
      </c>
      <c r="P658">
        <v>10.02331002331</v>
      </c>
      <c r="Q658">
        <v>2.3727230141875E-2</v>
      </c>
    </row>
    <row r="659" spans="1:17" x14ac:dyDescent="0.3">
      <c r="A659" t="s">
        <v>1452</v>
      </c>
      <c r="B659" t="s">
        <v>1453</v>
      </c>
      <c r="C659" t="s">
        <v>3186</v>
      </c>
      <c r="D659" t="s">
        <v>1454</v>
      </c>
      <c r="E659">
        <v>7537.4379989999998</v>
      </c>
      <c r="F659">
        <v>984.75</v>
      </c>
      <c r="G659">
        <v>-13.376876164177499</v>
      </c>
      <c r="H659">
        <v>1.3637320987863599</v>
      </c>
      <c r="I659">
        <v>26.505549252284698</v>
      </c>
      <c r="J659">
        <v>-5.7686128756199304</v>
      </c>
      <c r="K659">
        <v>956.36551208191804</v>
      </c>
      <c r="L659">
        <v>843.15721003295903</v>
      </c>
      <c r="M659">
        <v>40.7760149038318</v>
      </c>
      <c r="N659">
        <v>1.0800819797826</v>
      </c>
      <c r="O659">
        <v>13.4298045189134</v>
      </c>
      <c r="P659">
        <v>66.483516483516496</v>
      </c>
      <c r="Q659">
        <v>-6.6561425663832996E-2</v>
      </c>
    </row>
    <row r="660" spans="1:17" x14ac:dyDescent="0.3">
      <c r="A660" t="s">
        <v>1455</v>
      </c>
      <c r="B660" t="s">
        <v>1456</v>
      </c>
      <c r="C660" t="s">
        <v>3179</v>
      </c>
      <c r="D660" t="s">
        <v>465</v>
      </c>
      <c r="E660">
        <v>7482.4046433599997</v>
      </c>
      <c r="F660">
        <v>1385.4</v>
      </c>
      <c r="G660">
        <v>-22.4003719412908</v>
      </c>
      <c r="H660">
        <v>14.9133047614286</v>
      </c>
      <c r="I660">
        <v>-0.37033471176503702</v>
      </c>
      <c r="J660">
        <v>5.6030193873192999</v>
      </c>
      <c r="K660">
        <v>1201.5007843989999</v>
      </c>
      <c r="L660">
        <v>1144.9171665466899</v>
      </c>
      <c r="M660">
        <v>86.262222979931707</v>
      </c>
      <c r="N660">
        <v>1.55379136221017</v>
      </c>
      <c r="O660">
        <v>1.6168615562292401</v>
      </c>
      <c r="P660">
        <v>48.441015750562499</v>
      </c>
      <c r="Q660">
        <v>-3.1757540868624E-2</v>
      </c>
    </row>
    <row r="661" spans="1:17" hidden="1" x14ac:dyDescent="0.3">
      <c r="A661" t="s">
        <v>1457</v>
      </c>
      <c r="B661" t="s">
        <v>1458</v>
      </c>
      <c r="C661" t="s">
        <v>3184</v>
      </c>
      <c r="D661" t="s">
        <v>24</v>
      </c>
      <c r="E661">
        <v>7453.6029397800003</v>
      </c>
      <c r="F661">
        <v>470.7</v>
      </c>
      <c r="G661">
        <v>-47.219715012591799</v>
      </c>
      <c r="H661">
        <v>-5.9321480967132496</v>
      </c>
      <c r="I661">
        <v>-20.253313925192899</v>
      </c>
      <c r="J661">
        <v>-6.5079300930300903</v>
      </c>
      <c r="K661">
        <v>471.56488254846602</v>
      </c>
      <c r="L661">
        <v>478.223161457034</v>
      </c>
      <c r="M661">
        <v>45.917828496969904</v>
      </c>
      <c r="N661">
        <v>1.10167106730565</v>
      </c>
      <c r="O661">
        <v>27.469725940089202</v>
      </c>
      <c r="P661">
        <v>7.4534870448578801</v>
      </c>
      <c r="Q661">
        <v>-0.14519415512311701</v>
      </c>
    </row>
    <row r="662" spans="1:17" x14ac:dyDescent="0.3">
      <c r="A662" t="s">
        <v>1459</v>
      </c>
      <c r="B662" t="s">
        <v>1460</v>
      </c>
      <c r="C662" t="s">
        <v>3181</v>
      </c>
      <c r="D662" t="s">
        <v>261</v>
      </c>
      <c r="E662">
        <v>7426.4749849</v>
      </c>
      <c r="F662">
        <v>3275.5</v>
      </c>
      <c r="G662">
        <v>30.054753901685199</v>
      </c>
      <c r="H662">
        <v>-5.5113781325177804</v>
      </c>
      <c r="I662">
        <v>30.6691179244201</v>
      </c>
      <c r="J662">
        <v>4.6408841562019303</v>
      </c>
      <c r="K662">
        <v>3268.5375821580901</v>
      </c>
      <c r="L662">
        <v>2713.6593312057698</v>
      </c>
      <c r="M662">
        <v>49.609737630801803</v>
      </c>
      <c r="N662">
        <v>0.55179786336607595</v>
      </c>
      <c r="O662">
        <v>20.0732712562967</v>
      </c>
      <c r="P662">
        <v>113.735725938009</v>
      </c>
      <c r="Q662">
        <v>0.13795502743669499</v>
      </c>
    </row>
    <row r="663" spans="1:17" x14ac:dyDescent="0.3">
      <c r="A663" t="s">
        <v>1461</v>
      </c>
      <c r="B663" t="s">
        <v>1462</v>
      </c>
      <c r="C663" t="s">
        <v>3183</v>
      </c>
      <c r="D663" t="s">
        <v>472</v>
      </c>
      <c r="E663">
        <v>7410.2707049999999</v>
      </c>
      <c r="F663">
        <v>2287.0500000000002</v>
      </c>
      <c r="G663">
        <v>-26.356754936550399</v>
      </c>
      <c r="H663">
        <v>0.38171468223680399</v>
      </c>
      <c r="I663">
        <v>-6.6166850056359401</v>
      </c>
      <c r="J663">
        <v>-0.59883806787124005</v>
      </c>
      <c r="K663">
        <v>2269.6290331957098</v>
      </c>
      <c r="L663">
        <v>2263.2909651095601</v>
      </c>
      <c r="M663">
        <v>48.735079083802098</v>
      </c>
      <c r="N663">
        <v>1.1219949465808501</v>
      </c>
      <c r="O663">
        <v>19.586366716949701</v>
      </c>
      <c r="P663">
        <v>16.686224489795901</v>
      </c>
      <c r="Q663">
        <v>-0.110362451888214</v>
      </c>
    </row>
    <row r="664" spans="1:17" x14ac:dyDescent="0.3">
      <c r="A664" t="s">
        <v>1463</v>
      </c>
      <c r="B664" t="s">
        <v>1464</v>
      </c>
      <c r="C664" t="s">
        <v>3175</v>
      </c>
      <c r="D664" t="s">
        <v>187</v>
      </c>
      <c r="E664">
        <v>7406.2815463999996</v>
      </c>
      <c r="F664">
        <v>515.6</v>
      </c>
      <c r="G664">
        <v>24.598473585441798</v>
      </c>
      <c r="H664">
        <v>-1.88209011449444</v>
      </c>
      <c r="I664">
        <v>27.677651942409401</v>
      </c>
      <c r="J664">
        <v>-3.0970785059780299</v>
      </c>
      <c r="K664">
        <v>508.29789988085298</v>
      </c>
      <c r="L664">
        <v>426.70177160644499</v>
      </c>
      <c r="M664">
        <v>41.938043024477501</v>
      </c>
      <c r="N664">
        <v>0.46192084409402101</v>
      </c>
      <c r="O664">
        <v>8.5240496508921506</v>
      </c>
      <c r="P664">
        <v>89.872951574295698</v>
      </c>
      <c r="Q664">
        <v>0.13894494911001901</v>
      </c>
    </row>
    <row r="665" spans="1:17" x14ac:dyDescent="0.3">
      <c r="A665" t="s">
        <v>1465</v>
      </c>
      <c r="B665" t="s">
        <v>1466</v>
      </c>
      <c r="C665" t="s">
        <v>3182</v>
      </c>
      <c r="D665" t="s">
        <v>132</v>
      </c>
      <c r="E665">
        <v>7400.4258891299996</v>
      </c>
      <c r="F665">
        <v>250.78</v>
      </c>
      <c r="G665">
        <v>141.303999220685</v>
      </c>
      <c r="H665">
        <v>11.8716980571329</v>
      </c>
      <c r="I665">
        <v>58.3672863244078</v>
      </c>
      <c r="J665">
        <v>6.9278019587687796</v>
      </c>
      <c r="K665">
        <v>227.16111294350401</v>
      </c>
      <c r="L665">
        <v>180.19751596194101</v>
      </c>
      <c r="M665">
        <v>62.623181987546403</v>
      </c>
      <c r="N665">
        <v>0.54398636103908904</v>
      </c>
      <c r="O665">
        <v>3.6765292288061202</v>
      </c>
      <c r="P665">
        <v>198.01544860368301</v>
      </c>
      <c r="Q665">
        <v>0.16100066163458701</v>
      </c>
    </row>
    <row r="666" spans="1:17" hidden="1" x14ac:dyDescent="0.3">
      <c r="A666" t="s">
        <v>1467</v>
      </c>
      <c r="B666" t="s">
        <v>1468</v>
      </c>
      <c r="C666" t="s">
        <v>3184</v>
      </c>
      <c r="D666" t="s">
        <v>46</v>
      </c>
      <c r="E666">
        <v>7368.154794</v>
      </c>
      <c r="F666">
        <v>727.65</v>
      </c>
      <c r="G666">
        <v>4599.7131603594498</v>
      </c>
      <c r="H666">
        <v>184.08533442076899</v>
      </c>
      <c r="I666">
        <v>363.90149498152999</v>
      </c>
      <c r="J666">
        <v>22.030538576763199</v>
      </c>
      <c r="K666">
        <v>368.20321082494098</v>
      </c>
      <c r="L666">
        <v>196.09610518883699</v>
      </c>
      <c r="M666">
        <v>99.9014485291125</v>
      </c>
      <c r="N666">
        <v>2.3246790278907099</v>
      </c>
      <c r="O666">
        <v>0</v>
      </c>
      <c r="P666">
        <v>4631.1443433029899</v>
      </c>
    </row>
    <row r="667" spans="1:17" hidden="1" x14ac:dyDescent="0.3">
      <c r="A667" t="s">
        <v>1469</v>
      </c>
      <c r="B667" t="s">
        <v>1470</v>
      </c>
      <c r="C667" t="s">
        <v>3184</v>
      </c>
      <c r="D667" t="s">
        <v>215</v>
      </c>
      <c r="E667">
        <v>7352.5637146500003</v>
      </c>
      <c r="F667">
        <v>1395.25</v>
      </c>
      <c r="G667">
        <v>3651.02007053836</v>
      </c>
      <c r="H667">
        <v>-12.597623014095101</v>
      </c>
      <c r="I667">
        <v>141.37150937753299</v>
      </c>
      <c r="J667">
        <v>4.7021448956024503E-2</v>
      </c>
      <c r="K667">
        <v>1379.0009706442399</v>
      </c>
      <c r="L667">
        <v>868.05018692328099</v>
      </c>
      <c r="M667">
        <v>51.859461714966798</v>
      </c>
      <c r="N667">
        <v>0.74797479389419197</v>
      </c>
      <c r="O667">
        <v>17.900017917935799</v>
      </c>
    </row>
    <row r="668" spans="1:17" x14ac:dyDescent="0.3">
      <c r="A668" t="s">
        <v>1471</v>
      </c>
      <c r="B668" t="s">
        <v>1472</v>
      </c>
      <c r="C668" t="s">
        <v>3178</v>
      </c>
      <c r="D668" t="s">
        <v>1473</v>
      </c>
      <c r="E668">
        <v>7333.0680027199996</v>
      </c>
      <c r="F668">
        <v>275.05</v>
      </c>
      <c r="G668">
        <v>-53.945307237319099</v>
      </c>
      <c r="H668">
        <v>1.1140840352708601</v>
      </c>
      <c r="I668">
        <v>-23.228116589049002</v>
      </c>
      <c r="J668">
        <v>-2.2017559611403099</v>
      </c>
      <c r="K668">
        <v>280.94913984092699</v>
      </c>
      <c r="L668">
        <v>283.81582113821798</v>
      </c>
      <c r="M668">
        <v>40.107452499573</v>
      </c>
      <c r="N668">
        <v>0.89313269122422401</v>
      </c>
      <c r="O668">
        <v>30.794401017996702</v>
      </c>
      <c r="P668">
        <v>9.99800039992002</v>
      </c>
      <c r="Q668">
        <v>7.2104374118829001E-2</v>
      </c>
    </row>
    <row r="669" spans="1:17" x14ac:dyDescent="0.3">
      <c r="A669" t="s">
        <v>1474</v>
      </c>
      <c r="B669" t="s">
        <v>1475</v>
      </c>
      <c r="C669" t="s">
        <v>3178</v>
      </c>
      <c r="D669" t="s">
        <v>187</v>
      </c>
      <c r="E669">
        <v>7323.9749709799999</v>
      </c>
      <c r="F669">
        <v>1807.55</v>
      </c>
      <c r="G669">
        <v>71.004700134078405</v>
      </c>
      <c r="H669">
        <v>-12.318162431157999</v>
      </c>
      <c r="I669">
        <v>0.32005150991666298</v>
      </c>
      <c r="J669">
        <v>-3.1867460698896699</v>
      </c>
      <c r="K669">
        <v>1861.41019310808</v>
      </c>
      <c r="L669">
        <v>1548.6604404401601</v>
      </c>
      <c r="M669">
        <v>31.5050110153845</v>
      </c>
      <c r="N669">
        <v>0.51217492765609496</v>
      </c>
      <c r="O669">
        <v>20.162651102320801</v>
      </c>
      <c r="P669">
        <v>112.65294117646999</v>
      </c>
      <c r="Q669">
        <v>3.3145730532872002E-2</v>
      </c>
    </row>
    <row r="670" spans="1:17" hidden="1" x14ac:dyDescent="0.3">
      <c r="A670" t="s">
        <v>1476</v>
      </c>
      <c r="B670" t="s">
        <v>1477</v>
      </c>
      <c r="C670" t="s">
        <v>3184</v>
      </c>
      <c r="D670" t="s">
        <v>613</v>
      </c>
      <c r="E670">
        <v>7293.4437079250001</v>
      </c>
      <c r="F670">
        <v>519.25</v>
      </c>
      <c r="G670">
        <v>-19.245809712465402</v>
      </c>
      <c r="H670">
        <v>-12.5826078272834</v>
      </c>
      <c r="I670">
        <v>-8.86154315425585</v>
      </c>
      <c r="J670">
        <v>-4.9771138278475497</v>
      </c>
      <c r="K670">
        <v>540.93119741317901</v>
      </c>
      <c r="L670">
        <v>512.55041459357506</v>
      </c>
      <c r="M670">
        <v>36.416992761412203</v>
      </c>
      <c r="N670">
        <v>0.61666877085456495</v>
      </c>
      <c r="O670">
        <v>28.261916225324899</v>
      </c>
      <c r="P670">
        <v>31.555611857106602</v>
      </c>
      <c r="Q670">
        <v>6.7206149464428003E-2</v>
      </c>
    </row>
    <row r="671" spans="1:17" x14ac:dyDescent="0.3">
      <c r="A671" t="s">
        <v>1478</v>
      </c>
      <c r="B671" t="s">
        <v>1479</v>
      </c>
      <c r="C671" t="s">
        <v>3168</v>
      </c>
      <c r="D671" t="s">
        <v>21</v>
      </c>
      <c r="E671">
        <v>7287.4302159999997</v>
      </c>
      <c r="F671">
        <v>880</v>
      </c>
      <c r="G671">
        <v>55.544276527410602</v>
      </c>
      <c r="H671">
        <v>5.4475739022466101</v>
      </c>
      <c r="I671">
        <v>3.7015857518991999</v>
      </c>
      <c r="J671">
        <v>2.65674426849916</v>
      </c>
      <c r="K671">
        <v>841.05201485859504</v>
      </c>
      <c r="L671">
        <v>726.58591481845201</v>
      </c>
      <c r="M671">
        <v>63.113466995606998</v>
      </c>
      <c r="N671">
        <v>0.69783047124018405</v>
      </c>
      <c r="O671">
        <v>5.4204545454545396</v>
      </c>
      <c r="P671">
        <v>112.048192771084</v>
      </c>
      <c r="Q671">
        <v>0.124976282567997</v>
      </c>
    </row>
    <row r="672" spans="1:17" x14ac:dyDescent="0.3">
      <c r="A672" t="s">
        <v>1480</v>
      </c>
      <c r="B672" t="s">
        <v>1481</v>
      </c>
      <c r="C672" t="s">
        <v>3173</v>
      </c>
      <c r="D672" t="s">
        <v>54</v>
      </c>
      <c r="E672">
        <v>7129.5724161999997</v>
      </c>
      <c r="F672">
        <v>1742</v>
      </c>
      <c r="G672">
        <v>10.4832773415985</v>
      </c>
      <c r="H672">
        <v>23.040699190546601</v>
      </c>
      <c r="I672">
        <v>40.776176874401102</v>
      </c>
      <c r="J672">
        <v>4.1692604790754899</v>
      </c>
      <c r="K672">
        <v>1454.7075514688399</v>
      </c>
      <c r="L672">
        <v>1288.75801230518</v>
      </c>
      <c r="M672">
        <v>72.911344657073499</v>
      </c>
      <c r="N672">
        <v>1.53859134863084</v>
      </c>
      <c r="O672">
        <v>4.6498277841561402</v>
      </c>
      <c r="P672">
        <v>73.428244312807905</v>
      </c>
      <c r="Q672">
        <v>1.9093113456276001E-2</v>
      </c>
    </row>
    <row r="673" spans="1:17" x14ac:dyDescent="0.3">
      <c r="A673" t="s">
        <v>1482</v>
      </c>
      <c r="B673" t="s">
        <v>1483</v>
      </c>
      <c r="C673" t="s">
        <v>3175</v>
      </c>
      <c r="D673" t="s">
        <v>187</v>
      </c>
      <c r="E673">
        <v>7108.4183061000003</v>
      </c>
      <c r="F673">
        <v>518.6</v>
      </c>
      <c r="G673">
        <v>-5.6895419784591797E-2</v>
      </c>
      <c r="H673">
        <v>-1.71735879778246</v>
      </c>
      <c r="I673">
        <v>8.2405050383303902</v>
      </c>
      <c r="J673">
        <v>-1.8148066840892301</v>
      </c>
      <c r="K673">
        <v>525.843789786299</v>
      </c>
      <c r="L673">
        <v>470.93394498679999</v>
      </c>
      <c r="M673">
        <v>35.117224915500699</v>
      </c>
      <c r="N673">
        <v>0.74273180602365096</v>
      </c>
      <c r="O673">
        <v>23.332047821056602</v>
      </c>
      <c r="P673">
        <v>46.600706713780902</v>
      </c>
      <c r="Q673">
        <v>3.0621686005298999E-2</v>
      </c>
    </row>
    <row r="674" spans="1:17" hidden="1" x14ac:dyDescent="0.3">
      <c r="A674" t="s">
        <v>1484</v>
      </c>
      <c r="B674" t="s">
        <v>1485</v>
      </c>
      <c r="C674" t="s">
        <v>3184</v>
      </c>
      <c r="D674" t="s">
        <v>1486</v>
      </c>
      <c r="E674">
        <v>7083.5049600000002</v>
      </c>
      <c r="F674">
        <v>3400.3</v>
      </c>
      <c r="G674">
        <v>698.41628502473895</v>
      </c>
      <c r="H674">
        <v>-4.0977463873115303</v>
      </c>
      <c r="I674">
        <v>101.21011392179599</v>
      </c>
      <c r="J674">
        <v>-4.9245495965530601</v>
      </c>
      <c r="K674">
        <v>3416.5997385955302</v>
      </c>
      <c r="L674">
        <v>2355.6718628999802</v>
      </c>
      <c r="M674">
        <v>22.7321069276007</v>
      </c>
      <c r="N674">
        <v>0.62936888015681303</v>
      </c>
      <c r="O674">
        <v>16.166220627591599</v>
      </c>
      <c r="P674">
        <v>783.19480519480499</v>
      </c>
    </row>
    <row r="675" spans="1:17" x14ac:dyDescent="0.3">
      <c r="A675" t="s">
        <v>1487</v>
      </c>
      <c r="B675" t="s">
        <v>1488</v>
      </c>
      <c r="C675" t="s">
        <v>3172</v>
      </c>
      <c r="D675" t="s">
        <v>46</v>
      </c>
      <c r="E675">
        <v>7073.8082639899903</v>
      </c>
      <c r="F675">
        <v>190.06</v>
      </c>
      <c r="G675">
        <v>-7.5328778587880398</v>
      </c>
      <c r="H675">
        <v>-1.43557679310569</v>
      </c>
      <c r="I675">
        <v>-25.953327684846101</v>
      </c>
      <c r="J675">
        <v>4.0604503322930503</v>
      </c>
      <c r="K675">
        <v>193.70773290627099</v>
      </c>
      <c r="L675">
        <v>190.51736790268501</v>
      </c>
      <c r="M675">
        <v>43.345637718126902</v>
      </c>
      <c r="N675">
        <v>1.1009959068278701</v>
      </c>
      <c r="O675">
        <v>31.169104493317899</v>
      </c>
      <c r="P675">
        <v>38.527696793002903</v>
      </c>
      <c r="Q675">
        <v>0.110873658379622</v>
      </c>
    </row>
    <row r="676" spans="1:17" x14ac:dyDescent="0.3">
      <c r="A676" t="s">
        <v>1489</v>
      </c>
      <c r="B676" t="s">
        <v>1490</v>
      </c>
      <c r="C676" t="s">
        <v>3172</v>
      </c>
      <c r="D676" t="s">
        <v>46</v>
      </c>
      <c r="E676">
        <v>7060.5389351519998</v>
      </c>
      <c r="F676">
        <v>42.03</v>
      </c>
      <c r="G676">
        <v>23.0053368261988</v>
      </c>
      <c r="H676">
        <v>-12.2656330239481</v>
      </c>
      <c r="I676">
        <v>6.9321720676154603</v>
      </c>
      <c r="J676">
        <v>-1.37040535877553</v>
      </c>
      <c r="K676">
        <v>45.803415806438103</v>
      </c>
      <c r="L676">
        <v>40.535740060252301</v>
      </c>
      <c r="M676">
        <v>32.680148755960197</v>
      </c>
      <c r="N676">
        <v>0.44408899521221301</v>
      </c>
      <c r="O676">
        <v>36.807042588627098</v>
      </c>
      <c r="P676">
        <v>85.520141333555898</v>
      </c>
      <c r="Q676">
        <v>0.12140488334150901</v>
      </c>
    </row>
    <row r="677" spans="1:17" hidden="1" x14ac:dyDescent="0.3">
      <c r="A677" t="s">
        <v>1491</v>
      </c>
      <c r="B677" t="s">
        <v>1492</v>
      </c>
      <c r="C677" t="s">
        <v>3184</v>
      </c>
      <c r="D677" t="s">
        <v>988</v>
      </c>
      <c r="E677">
        <v>7032.5216276000001</v>
      </c>
      <c r="F677">
        <v>745.45</v>
      </c>
      <c r="G677">
        <v>409.14169595421799</v>
      </c>
      <c r="H677">
        <v>-6.80733420093161</v>
      </c>
      <c r="I677">
        <v>119.553457625552</v>
      </c>
      <c r="J677">
        <v>-5.3169795470400203</v>
      </c>
      <c r="K677">
        <v>764.52933177974296</v>
      </c>
      <c r="L677">
        <v>593.86675190409005</v>
      </c>
      <c r="M677">
        <v>38.6559940124544</v>
      </c>
      <c r="N677">
        <v>0.491092919909978</v>
      </c>
      <c r="O677">
        <v>22.1678180964518</v>
      </c>
      <c r="P677">
        <v>496.12155137944802</v>
      </c>
      <c r="Q677">
        <v>0.225111481242395</v>
      </c>
    </row>
    <row r="678" spans="1:17" hidden="1" x14ac:dyDescent="0.3">
      <c r="A678" t="s">
        <v>1493</v>
      </c>
      <c r="B678" t="s">
        <v>1494</v>
      </c>
      <c r="C678" t="s">
        <v>3184</v>
      </c>
      <c r="D678" t="s">
        <v>124</v>
      </c>
      <c r="E678">
        <v>7012.9238698399904</v>
      </c>
      <c r="F678">
        <v>447.95</v>
      </c>
      <c r="G678">
        <v>-3.57332651424881</v>
      </c>
      <c r="H678">
        <v>5.8651784255284296</v>
      </c>
      <c r="I678">
        <v>12.253585348212299</v>
      </c>
      <c r="J678">
        <v>4.5156832463819701</v>
      </c>
      <c r="K678">
        <v>392.83732021401602</v>
      </c>
      <c r="M678">
        <v>68.090129402375496</v>
      </c>
      <c r="O678">
        <v>4.6210514566357803</v>
      </c>
      <c r="P678">
        <v>37.788372808366603</v>
      </c>
    </row>
    <row r="679" spans="1:17" x14ac:dyDescent="0.3">
      <c r="A679" t="s">
        <v>1495</v>
      </c>
      <c r="B679" t="s">
        <v>1496</v>
      </c>
      <c r="C679" t="s">
        <v>3171</v>
      </c>
      <c r="D679" t="s">
        <v>114</v>
      </c>
      <c r="E679">
        <v>7011.9012400699903</v>
      </c>
      <c r="F679">
        <v>1162.3</v>
      </c>
      <c r="G679">
        <v>39.999495522542801</v>
      </c>
      <c r="H679">
        <v>-3.8748427710726299</v>
      </c>
      <c r="I679">
        <v>23.568332642809299</v>
      </c>
      <c r="J679">
        <v>-1.61916866851946</v>
      </c>
      <c r="K679">
        <v>1186.68986160245</v>
      </c>
      <c r="L679">
        <v>1021.56786894428</v>
      </c>
      <c r="M679">
        <v>31.152462358306</v>
      </c>
      <c r="N679">
        <v>0.36097344180003899</v>
      </c>
      <c r="O679">
        <v>15.8134732857265</v>
      </c>
      <c r="P679">
        <v>78.472168905949999</v>
      </c>
      <c r="Q679">
        <v>6.9923689812644005E-2</v>
      </c>
    </row>
    <row r="680" spans="1:17" x14ac:dyDescent="0.3">
      <c r="A680" t="s">
        <v>1497</v>
      </c>
      <c r="B680" t="s">
        <v>1498</v>
      </c>
      <c r="C680" t="s">
        <v>3173</v>
      </c>
      <c r="D680" t="s">
        <v>54</v>
      </c>
      <c r="E680">
        <v>7007.7191712719996</v>
      </c>
      <c r="F680">
        <v>215.94</v>
      </c>
      <c r="G680">
        <v>-39.168845836078098</v>
      </c>
      <c r="H680">
        <v>-8.2694523853449606</v>
      </c>
      <c r="I680">
        <v>-58.665576288719201</v>
      </c>
      <c r="J680">
        <v>-2.4964954916461801</v>
      </c>
      <c r="K680">
        <v>224.29339104415001</v>
      </c>
      <c r="L680">
        <v>252.95515353559901</v>
      </c>
      <c r="M680">
        <v>40.908210532941801</v>
      </c>
      <c r="N680">
        <v>0.73655947972928104</v>
      </c>
      <c r="O680">
        <v>118.949708252292</v>
      </c>
      <c r="P680">
        <v>10.1172870984191</v>
      </c>
      <c r="Q680">
        <v>-3.3687001238896001E-2</v>
      </c>
    </row>
    <row r="681" spans="1:17" x14ac:dyDescent="0.3">
      <c r="A681" t="s">
        <v>1499</v>
      </c>
      <c r="B681" t="s">
        <v>1500</v>
      </c>
      <c r="C681" t="s">
        <v>3170</v>
      </c>
      <c r="D681" t="s">
        <v>1011</v>
      </c>
      <c r="E681">
        <v>7000.3660681849997</v>
      </c>
      <c r="F681">
        <v>815.35</v>
      </c>
      <c r="G681">
        <v>149.24007351085501</v>
      </c>
      <c r="H681">
        <v>44.215115146884202</v>
      </c>
      <c r="I681">
        <v>186.82525414147901</v>
      </c>
      <c r="J681">
        <v>26.225402438053099</v>
      </c>
      <c r="K681">
        <v>586.54702326892004</v>
      </c>
      <c r="L681">
        <v>409.01555910934798</v>
      </c>
      <c r="M681">
        <v>67.256325566481394</v>
      </c>
      <c r="N681">
        <v>0.93390547562585902</v>
      </c>
      <c r="O681">
        <v>7.1687005580425502</v>
      </c>
      <c r="P681">
        <v>277.82669138090802</v>
      </c>
      <c r="Q681">
        <v>7.8211200172482995E-2</v>
      </c>
    </row>
    <row r="682" spans="1:17" x14ac:dyDescent="0.3">
      <c r="A682" t="s">
        <v>1501</v>
      </c>
      <c r="B682" t="s">
        <v>1502</v>
      </c>
      <c r="C682" t="s">
        <v>3182</v>
      </c>
      <c r="D682" t="s">
        <v>132</v>
      </c>
      <c r="E682">
        <v>6985.7534647499997</v>
      </c>
      <c r="F682">
        <v>837.75</v>
      </c>
      <c r="G682">
        <v>58.7720183278931</v>
      </c>
      <c r="H682">
        <v>-6.8747931709372603</v>
      </c>
      <c r="I682">
        <v>-7.4307285670303704</v>
      </c>
      <c r="J682">
        <v>-4.7340670192382097</v>
      </c>
      <c r="K682">
        <v>855.702025808553</v>
      </c>
      <c r="L682">
        <v>771.28111370095905</v>
      </c>
      <c r="M682">
        <v>51.5469215592748</v>
      </c>
      <c r="N682">
        <v>1.18557549556663</v>
      </c>
      <c r="O682">
        <v>32.497761862130702</v>
      </c>
      <c r="P682">
        <v>131.550580431177</v>
      </c>
      <c r="Q682">
        <v>0.123502562483116</v>
      </c>
    </row>
    <row r="683" spans="1:17" x14ac:dyDescent="0.3">
      <c r="A683" t="s">
        <v>1503</v>
      </c>
      <c r="B683" t="s">
        <v>1504</v>
      </c>
      <c r="C683" t="s">
        <v>3183</v>
      </c>
      <c r="D683" t="s">
        <v>390</v>
      </c>
      <c r="E683">
        <v>6971.1374149800004</v>
      </c>
      <c r="F683">
        <v>1546.45</v>
      </c>
      <c r="G683">
        <v>49.260527052376602</v>
      </c>
      <c r="H683">
        <v>-16.234732020168501</v>
      </c>
      <c r="I683">
        <v>38.179539579229697</v>
      </c>
      <c r="J683">
        <v>-0.49554323013468699</v>
      </c>
      <c r="K683">
        <v>1633.2807124137701</v>
      </c>
      <c r="L683">
        <v>1401.71516419613</v>
      </c>
      <c r="M683">
        <v>46.125998587976703</v>
      </c>
      <c r="N683">
        <v>0.62216371151031002</v>
      </c>
      <c r="O683">
        <v>24.530376022503098</v>
      </c>
      <c r="P683">
        <v>102.2560816113</v>
      </c>
      <c r="Q683">
        <v>6.0015647579456002E-2</v>
      </c>
    </row>
    <row r="684" spans="1:17" x14ac:dyDescent="0.3">
      <c r="A684" t="s">
        <v>1505</v>
      </c>
      <c r="B684" t="s">
        <v>1506</v>
      </c>
      <c r="C684" t="s">
        <v>3175</v>
      </c>
      <c r="D684" t="s">
        <v>187</v>
      </c>
      <c r="E684">
        <v>6966.2816038350002</v>
      </c>
      <c r="F684">
        <v>2426.9499999999998</v>
      </c>
      <c r="G684">
        <v>117.371933566794</v>
      </c>
      <c r="H684">
        <v>-13.5549514143868</v>
      </c>
      <c r="I684">
        <v>59.411954490428002</v>
      </c>
      <c r="J684">
        <v>-1.7125239181376</v>
      </c>
      <c r="K684">
        <v>2474.7009883189899</v>
      </c>
      <c r="L684">
        <v>1923.5988482165701</v>
      </c>
      <c r="M684">
        <v>31.185000405162501</v>
      </c>
      <c r="N684">
        <v>0.27527479443494202</v>
      </c>
      <c r="O684">
        <v>21.6382702569068</v>
      </c>
      <c r="P684">
        <v>180.702058755493</v>
      </c>
      <c r="Q684">
        <v>0.14598908908348401</v>
      </c>
    </row>
    <row r="685" spans="1:17" hidden="1" x14ac:dyDescent="0.3">
      <c r="A685" t="s">
        <v>1507</v>
      </c>
      <c r="B685" t="s">
        <v>1508</v>
      </c>
      <c r="C685" t="s">
        <v>3184</v>
      </c>
      <c r="D685" t="s">
        <v>452</v>
      </c>
      <c r="E685">
        <v>6962.14700937</v>
      </c>
      <c r="F685">
        <v>7237.7</v>
      </c>
      <c r="G685">
        <v>0.59906232038255702</v>
      </c>
      <c r="H685">
        <v>17.369263980053798</v>
      </c>
      <c r="I685">
        <v>17.6413082335255</v>
      </c>
      <c r="J685">
        <v>-1.1673486758548799</v>
      </c>
      <c r="K685">
        <v>6389.2402918382004</v>
      </c>
      <c r="L685">
        <v>5810.8236974133697</v>
      </c>
      <c r="M685">
        <v>73.633730349281606</v>
      </c>
      <c r="N685">
        <v>1.45928742966448</v>
      </c>
      <c r="O685">
        <v>2.72600411733008</v>
      </c>
      <c r="P685">
        <v>45.236184131315902</v>
      </c>
      <c r="Q685">
        <v>8.6923742830103998E-2</v>
      </c>
    </row>
    <row r="686" spans="1:17" x14ac:dyDescent="0.3">
      <c r="A686" t="s">
        <v>1509</v>
      </c>
      <c r="B686" t="s">
        <v>1510</v>
      </c>
      <c r="C686" t="s">
        <v>3177</v>
      </c>
      <c r="D686" t="s">
        <v>409</v>
      </c>
      <c r="E686">
        <v>6958.5553875369997</v>
      </c>
      <c r="F686">
        <v>223.99</v>
      </c>
      <c r="G686">
        <v>128.719804280624</v>
      </c>
      <c r="H686">
        <v>5.3480088292968704</v>
      </c>
      <c r="I686">
        <v>13.720209288442399</v>
      </c>
      <c r="J686">
        <v>1.3608485869373601</v>
      </c>
      <c r="K686">
        <v>213.684666237117</v>
      </c>
      <c r="L686">
        <v>182.53911973764801</v>
      </c>
      <c r="M686">
        <v>58.083272923513903</v>
      </c>
      <c r="N686">
        <v>0.87055034662658504</v>
      </c>
      <c r="O686">
        <v>2.5313630072770898</v>
      </c>
      <c r="P686">
        <v>214.15147265077101</v>
      </c>
      <c r="Q686">
        <v>0.12900711281323901</v>
      </c>
    </row>
    <row r="687" spans="1:17" x14ac:dyDescent="0.3">
      <c r="A687" t="s">
        <v>1511</v>
      </c>
      <c r="B687" t="s">
        <v>1512</v>
      </c>
      <c r="C687" t="s">
        <v>3178</v>
      </c>
      <c r="D687" t="s">
        <v>92</v>
      </c>
      <c r="E687">
        <v>6950.8564454399902</v>
      </c>
      <c r="F687">
        <v>1459.2</v>
      </c>
      <c r="G687">
        <v>-35.358496371456198</v>
      </c>
      <c r="H687">
        <v>-0.79904260698212104</v>
      </c>
      <c r="I687">
        <v>-4.4948520602852504</v>
      </c>
      <c r="J687">
        <v>-0.74737521305268095</v>
      </c>
      <c r="K687">
        <v>1464.91651961298</v>
      </c>
      <c r="L687">
        <v>1432.76854521727</v>
      </c>
      <c r="M687">
        <v>40.907952304656199</v>
      </c>
      <c r="N687">
        <v>0.41697163399513298</v>
      </c>
      <c r="O687">
        <v>8.8267543859649091</v>
      </c>
      <c r="P687">
        <v>16.735999999999901</v>
      </c>
      <c r="Q687">
        <v>-0.13478959350172601</v>
      </c>
    </row>
    <row r="688" spans="1:17" x14ac:dyDescent="0.3">
      <c r="A688" t="s">
        <v>1513</v>
      </c>
      <c r="B688" t="s">
        <v>1514</v>
      </c>
      <c r="C688" t="s">
        <v>3175</v>
      </c>
      <c r="D688" t="s">
        <v>261</v>
      </c>
      <c r="E688">
        <v>6940.6818963199903</v>
      </c>
      <c r="F688">
        <v>2548.6</v>
      </c>
      <c r="G688">
        <v>-15.2583321822976</v>
      </c>
      <c r="H688">
        <v>4.8346772233785797</v>
      </c>
      <c r="I688">
        <v>22.210037035511998</v>
      </c>
      <c r="J688">
        <v>8.1795110005802201</v>
      </c>
      <c r="K688">
        <v>2441.43466464631</v>
      </c>
      <c r="L688">
        <v>2300.7037646558701</v>
      </c>
      <c r="M688">
        <v>56.718619065043399</v>
      </c>
      <c r="N688">
        <v>0.83794535204037801</v>
      </c>
      <c r="O688">
        <v>9.6288158204504501</v>
      </c>
      <c r="P688">
        <v>48.174418604651102</v>
      </c>
      <c r="Q688">
        <v>0.10940381300610701</v>
      </c>
    </row>
    <row r="689" spans="1:17" x14ac:dyDescent="0.3">
      <c r="A689" t="s">
        <v>1515</v>
      </c>
      <c r="B689" t="s">
        <v>1516</v>
      </c>
      <c r="C689" t="s">
        <v>3171</v>
      </c>
      <c r="D689" t="s">
        <v>404</v>
      </c>
      <c r="E689">
        <v>6937.65262652</v>
      </c>
      <c r="F689">
        <v>303.10000000000002</v>
      </c>
      <c r="G689">
        <v>-56.005028905957502</v>
      </c>
      <c r="H689">
        <v>-3.0047341700422701</v>
      </c>
      <c r="I689">
        <v>-17.703754285206902</v>
      </c>
      <c r="J689">
        <v>-1.4943545318473599</v>
      </c>
      <c r="K689">
        <v>302.305486554075</v>
      </c>
      <c r="L689">
        <v>314.205622202092</v>
      </c>
      <c r="M689">
        <v>46.169770002076604</v>
      </c>
      <c r="N689">
        <v>1.21288541576435</v>
      </c>
      <c r="O689">
        <v>35.268888155724099</v>
      </c>
      <c r="P689">
        <v>17.412357156691801</v>
      </c>
      <c r="Q689">
        <v>-3.0062187942393001E-2</v>
      </c>
    </row>
    <row r="690" spans="1:17" x14ac:dyDescent="0.3">
      <c r="A690" t="s">
        <v>1517</v>
      </c>
      <c r="B690" t="s">
        <v>1518</v>
      </c>
      <c r="C690" t="s">
        <v>3173</v>
      </c>
      <c r="D690" t="s">
        <v>54</v>
      </c>
      <c r="E690">
        <v>6936.8519908500002</v>
      </c>
      <c r="F690">
        <v>1367.7</v>
      </c>
      <c r="G690">
        <v>134.06430380789701</v>
      </c>
      <c r="H690">
        <v>-1.2428042301822499</v>
      </c>
      <c r="I690">
        <v>8.0184522885663192</v>
      </c>
      <c r="J690">
        <v>0.45914903700895499</v>
      </c>
      <c r="K690">
        <v>1380.6504199742801</v>
      </c>
      <c r="L690">
        <v>1118.4129047407</v>
      </c>
      <c r="M690">
        <v>39.547151711423702</v>
      </c>
      <c r="N690">
        <v>0.70881444176254604</v>
      </c>
      <c r="O690">
        <v>16.253564378153101</v>
      </c>
      <c r="P690">
        <v>216.56058326582499</v>
      </c>
      <c r="Q690">
        <v>0.114808220979815</v>
      </c>
    </row>
    <row r="691" spans="1:17" x14ac:dyDescent="0.3">
      <c r="A691" t="s">
        <v>1519</v>
      </c>
      <c r="B691" t="s">
        <v>1520</v>
      </c>
      <c r="C691" t="s">
        <v>613</v>
      </c>
      <c r="D691" t="s">
        <v>465</v>
      </c>
      <c r="E691">
        <v>6928.3736191999997</v>
      </c>
      <c r="F691">
        <v>970.25</v>
      </c>
      <c r="G691">
        <v>-6.0515874146845503</v>
      </c>
      <c r="H691">
        <v>3.5884656574356999</v>
      </c>
      <c r="I691">
        <v>13.0590361726072</v>
      </c>
      <c r="J691">
        <v>-1.60097399574973</v>
      </c>
      <c r="K691">
        <v>939.144381251965</v>
      </c>
      <c r="L691">
        <v>862.24682158686301</v>
      </c>
      <c r="M691">
        <v>54.321426893674399</v>
      </c>
      <c r="N691">
        <v>0.57168753972361497</v>
      </c>
      <c r="O691">
        <v>16.258696212316401</v>
      </c>
      <c r="P691">
        <v>41.291684869666497</v>
      </c>
      <c r="Q691">
        <v>0.14718987769741901</v>
      </c>
    </row>
    <row r="692" spans="1:17" x14ac:dyDescent="0.3">
      <c r="A692" t="s">
        <v>1521</v>
      </c>
      <c r="B692" t="s">
        <v>1522</v>
      </c>
      <c r="C692" t="s">
        <v>613</v>
      </c>
      <c r="D692" t="s">
        <v>613</v>
      </c>
      <c r="E692">
        <v>6912.9407899999997</v>
      </c>
      <c r="F692">
        <v>344.75</v>
      </c>
      <c r="G692">
        <v>-42.313954043443303</v>
      </c>
      <c r="H692">
        <v>-10.6997773746518</v>
      </c>
      <c r="I692">
        <v>-12.122356027793201</v>
      </c>
      <c r="J692">
        <v>-5.0306263532506801</v>
      </c>
      <c r="K692">
        <v>357.63941491430103</v>
      </c>
      <c r="L692">
        <v>349.70487890231402</v>
      </c>
      <c r="M692">
        <v>39.985317608030897</v>
      </c>
      <c r="N692">
        <v>1.4282360779260901</v>
      </c>
      <c r="O692">
        <v>26.744017403915802</v>
      </c>
      <c r="P692">
        <v>28.758169934640499</v>
      </c>
      <c r="Q692">
        <v>9.5834893299009002E-2</v>
      </c>
    </row>
    <row r="693" spans="1:17" x14ac:dyDescent="0.3">
      <c r="A693" t="s">
        <v>1523</v>
      </c>
      <c r="B693" t="s">
        <v>1524</v>
      </c>
      <c r="C693" t="s">
        <v>3179</v>
      </c>
      <c r="D693" t="s">
        <v>1525</v>
      </c>
      <c r="E693">
        <v>6906.8592255000003</v>
      </c>
      <c r="F693">
        <v>507</v>
      </c>
      <c r="G693">
        <v>-9.9212967841569295</v>
      </c>
      <c r="H693">
        <v>6.3820356098755102</v>
      </c>
      <c r="I693">
        <v>-16.7063875347934</v>
      </c>
      <c r="J693">
        <v>0.31012699807055999</v>
      </c>
      <c r="K693">
        <v>494.84682743770298</v>
      </c>
      <c r="L693">
        <v>462.91967240976601</v>
      </c>
      <c r="M693">
        <v>44.7746045078216</v>
      </c>
      <c r="N693">
        <v>0.70160281382318002</v>
      </c>
      <c r="O693">
        <v>13.786982248520699</v>
      </c>
      <c r="P693">
        <v>48.115687992988597</v>
      </c>
    </row>
    <row r="694" spans="1:17" x14ac:dyDescent="0.3">
      <c r="A694" t="s">
        <v>1526</v>
      </c>
      <c r="B694" t="s">
        <v>1527</v>
      </c>
      <c r="C694" t="s">
        <v>3169</v>
      </c>
      <c r="D694" t="s">
        <v>564</v>
      </c>
      <c r="E694">
        <v>6879.5874332000003</v>
      </c>
      <c r="F694">
        <v>317.60000000000002</v>
      </c>
      <c r="G694">
        <v>-10.3299856583969</v>
      </c>
      <c r="H694">
        <v>10.6155336735712</v>
      </c>
      <c r="I694">
        <v>-15.0215500271075</v>
      </c>
      <c r="J694">
        <v>0.84431162870310605</v>
      </c>
      <c r="K694">
        <v>305.99906825064198</v>
      </c>
      <c r="L694">
        <v>312.161590050337</v>
      </c>
      <c r="M694">
        <v>50.256027273908401</v>
      </c>
      <c r="N694">
        <v>1.5708041143892999</v>
      </c>
      <c r="O694">
        <v>27.607052896725399</v>
      </c>
      <c r="P694">
        <v>24.769200549990099</v>
      </c>
      <c r="Q694">
        <v>7.5311079373788004E-2</v>
      </c>
    </row>
    <row r="695" spans="1:17" x14ac:dyDescent="0.3">
      <c r="A695" t="s">
        <v>1528</v>
      </c>
      <c r="B695" t="s">
        <v>1529</v>
      </c>
      <c r="C695" t="s">
        <v>3167</v>
      </c>
      <c r="D695" t="s">
        <v>270</v>
      </c>
      <c r="E695">
        <v>6814.9268584000001</v>
      </c>
      <c r="F695">
        <v>1384</v>
      </c>
      <c r="G695">
        <v>128.01206384623001</v>
      </c>
      <c r="H695">
        <v>-2.6363398948899999</v>
      </c>
      <c r="I695">
        <v>28.5699046572471</v>
      </c>
      <c r="J695">
        <v>-3.0747180437512101</v>
      </c>
      <c r="K695">
        <v>1331.30723997473</v>
      </c>
      <c r="L695">
        <v>1069.4807294054799</v>
      </c>
      <c r="M695">
        <v>45.551976114561498</v>
      </c>
      <c r="N695">
        <v>0.64743061122732304</v>
      </c>
      <c r="O695">
        <v>9.3605491329479698</v>
      </c>
      <c r="P695">
        <v>165.108706062637</v>
      </c>
      <c r="Q695">
        <v>9.1624572577491001E-2</v>
      </c>
    </row>
    <row r="696" spans="1:17" hidden="1" x14ac:dyDescent="0.3">
      <c r="A696" t="s">
        <v>1530</v>
      </c>
      <c r="B696" t="s">
        <v>1531</v>
      </c>
      <c r="C696" t="s">
        <v>3184</v>
      </c>
      <c r="D696" t="s">
        <v>270</v>
      </c>
      <c r="E696">
        <v>6792.3896822500001</v>
      </c>
      <c r="F696">
        <v>562.70000000000005</v>
      </c>
      <c r="G696">
        <v>318.04002739724098</v>
      </c>
      <c r="H696">
        <v>85.221698057132897</v>
      </c>
      <c r="I696">
        <v>284.89394955949598</v>
      </c>
      <c r="J696">
        <v>30.891962797929601</v>
      </c>
      <c r="K696">
        <v>368.46731157734598</v>
      </c>
      <c r="L696">
        <v>228.560148330565</v>
      </c>
      <c r="M696">
        <v>77.4672739774267</v>
      </c>
      <c r="N696">
        <v>1.0464246033347699</v>
      </c>
      <c r="O696">
        <v>6.6287542207215102</v>
      </c>
      <c r="P696">
        <v>449.404413200546</v>
      </c>
      <c r="Q696">
        <v>0.23488615395002099</v>
      </c>
    </row>
    <row r="697" spans="1:17" x14ac:dyDescent="0.3">
      <c r="A697" t="s">
        <v>1532</v>
      </c>
      <c r="B697" t="s">
        <v>1533</v>
      </c>
      <c r="C697" t="s">
        <v>3183</v>
      </c>
      <c r="D697" t="s">
        <v>390</v>
      </c>
      <c r="E697">
        <v>6750.44108211</v>
      </c>
      <c r="F697">
        <v>82.85</v>
      </c>
      <c r="G697">
        <v>-16.521335509414499</v>
      </c>
      <c r="H697">
        <v>-5.8833722998853402</v>
      </c>
      <c r="I697">
        <v>2.9221952994710199</v>
      </c>
      <c r="J697">
        <v>-0.23630339695333499</v>
      </c>
      <c r="K697">
        <v>84.583092234570699</v>
      </c>
      <c r="L697">
        <v>77.815840321123304</v>
      </c>
      <c r="M697">
        <v>38.526653593005598</v>
      </c>
      <c r="N697">
        <v>0.40807019414769702</v>
      </c>
      <c r="O697">
        <v>18.708509354254598</v>
      </c>
      <c r="P697">
        <v>41.261722080136302</v>
      </c>
      <c r="Q697">
        <v>5.4102389288649001E-2</v>
      </c>
    </row>
    <row r="698" spans="1:17" hidden="1" x14ac:dyDescent="0.3">
      <c r="A698" t="s">
        <v>1534</v>
      </c>
      <c r="B698" t="s">
        <v>1535</v>
      </c>
      <c r="C698" t="s">
        <v>3184</v>
      </c>
      <c r="D698" t="s">
        <v>1072</v>
      </c>
      <c r="E698">
        <v>6746.8437323999997</v>
      </c>
      <c r="F698">
        <v>131.5</v>
      </c>
      <c r="G698">
        <v>-20.926981262861499</v>
      </c>
      <c r="H698">
        <v>-2.2783019428670901</v>
      </c>
      <c r="I698">
        <v>-11.651701911112101</v>
      </c>
      <c r="J698">
        <v>0.49423552520235198</v>
      </c>
      <c r="K698">
        <v>123.40259093004499</v>
      </c>
      <c r="M698">
        <v>1.05563603616817</v>
      </c>
      <c r="N698">
        <v>0.37333333333333302</v>
      </c>
      <c r="O698">
        <v>0.65399239543726395</v>
      </c>
      <c r="P698">
        <v>10.970464135021</v>
      </c>
    </row>
    <row r="699" spans="1:17" hidden="1" x14ac:dyDescent="0.3">
      <c r="A699" t="s">
        <v>1536</v>
      </c>
      <c r="B699" t="s">
        <v>1537</v>
      </c>
      <c r="C699" t="s">
        <v>3184</v>
      </c>
      <c r="D699" t="s">
        <v>83</v>
      </c>
      <c r="E699">
        <v>6745.5068819400003</v>
      </c>
      <c r="F699">
        <v>2458.35</v>
      </c>
      <c r="G699">
        <v>65.812769397301395</v>
      </c>
      <c r="H699">
        <v>17.231724729068102</v>
      </c>
      <c r="I699">
        <v>72.048871928736105</v>
      </c>
      <c r="J699">
        <v>6.8222369314248796</v>
      </c>
      <c r="K699">
        <v>2042.5942278776399</v>
      </c>
      <c r="L699">
        <v>1607.3476695358399</v>
      </c>
      <c r="M699">
        <v>74.960296770494494</v>
      </c>
      <c r="N699">
        <v>1.05354464934914</v>
      </c>
      <c r="O699">
        <v>2.71116805987756</v>
      </c>
      <c r="P699">
        <v>115.644736842105</v>
      </c>
      <c r="Q699">
        <v>0.12504864680553601</v>
      </c>
    </row>
    <row r="700" spans="1:17" hidden="1" x14ac:dyDescent="0.3">
      <c r="A700" t="s">
        <v>1538</v>
      </c>
      <c r="B700" t="s">
        <v>1539</v>
      </c>
      <c r="C700" t="s">
        <v>3184</v>
      </c>
      <c r="D700" t="s">
        <v>1363</v>
      </c>
      <c r="E700">
        <v>6636.6662775300001</v>
      </c>
      <c r="F700">
        <v>1417.78</v>
      </c>
      <c r="G700">
        <v>-22.457523612081001</v>
      </c>
      <c r="H700">
        <v>-1.2390722709698001</v>
      </c>
      <c r="I700">
        <v>-10.666703079414599</v>
      </c>
      <c r="J700">
        <v>0.38704909838882201</v>
      </c>
      <c r="K700">
        <v>1401.92024163012</v>
      </c>
      <c r="L700">
        <v>1365.97121545495</v>
      </c>
      <c r="M700">
        <v>77.088001342421407</v>
      </c>
      <c r="N700">
        <v>0.486864525993983</v>
      </c>
      <c r="O700">
        <v>2.97084173849258</v>
      </c>
      <c r="P700">
        <v>12.6697659633647</v>
      </c>
      <c r="Q700">
        <v>-5.5078309021881003E-2</v>
      </c>
    </row>
    <row r="701" spans="1:17" hidden="1" x14ac:dyDescent="0.3">
      <c r="A701" t="s">
        <v>1540</v>
      </c>
      <c r="B701" t="s">
        <v>1541</v>
      </c>
      <c r="C701" t="s">
        <v>3184</v>
      </c>
      <c r="D701" t="s">
        <v>261</v>
      </c>
      <c r="E701">
        <v>6625.3404479999999</v>
      </c>
      <c r="F701">
        <v>3014.5</v>
      </c>
      <c r="G701">
        <v>-17.8029577602472</v>
      </c>
      <c r="H701">
        <v>-4.1195717841369301</v>
      </c>
      <c r="I701">
        <v>9.9920458157880105</v>
      </c>
      <c r="J701">
        <v>-4.6853161323155099</v>
      </c>
      <c r="K701">
        <v>3205.3267479296401</v>
      </c>
      <c r="L701">
        <v>2952.7831540193902</v>
      </c>
      <c r="M701">
        <v>28.197630664862601</v>
      </c>
      <c r="N701">
        <v>0.76198709096891204</v>
      </c>
      <c r="O701">
        <v>29.042959031348399</v>
      </c>
      <c r="P701">
        <v>43.616007622677401</v>
      </c>
      <c r="Q701">
        <v>8.7036692917243003E-2</v>
      </c>
    </row>
    <row r="702" spans="1:17" x14ac:dyDescent="0.3">
      <c r="A702" t="s">
        <v>1542</v>
      </c>
      <c r="B702" t="s">
        <v>1543</v>
      </c>
      <c r="C702" t="s">
        <v>3180</v>
      </c>
      <c r="D702" t="s">
        <v>132</v>
      </c>
      <c r="E702">
        <v>6616.1902440000003</v>
      </c>
      <c r="F702">
        <v>939</v>
      </c>
      <c r="G702">
        <v>6.34300823833106</v>
      </c>
      <c r="H702">
        <v>-0.96947134294188397</v>
      </c>
      <c r="I702">
        <v>-5.1401807334459697</v>
      </c>
      <c r="J702">
        <v>-2.22953980180456</v>
      </c>
      <c r="K702">
        <v>940.85666488685501</v>
      </c>
      <c r="L702">
        <v>873.70856695863199</v>
      </c>
      <c r="M702">
        <v>38.403350227019402</v>
      </c>
      <c r="N702">
        <v>0.53537051213671505</v>
      </c>
      <c r="O702">
        <v>9.6805111821086403</v>
      </c>
      <c r="P702">
        <v>52.422692963233501</v>
      </c>
      <c r="Q702">
        <v>1.5322691053503999E-2</v>
      </c>
    </row>
    <row r="703" spans="1:17" x14ac:dyDescent="0.3">
      <c r="A703" t="s">
        <v>1544</v>
      </c>
      <c r="B703" t="s">
        <v>1545</v>
      </c>
      <c r="C703" t="s">
        <v>3181</v>
      </c>
      <c r="D703" t="s">
        <v>613</v>
      </c>
      <c r="E703">
        <v>6591.0289583499998</v>
      </c>
      <c r="F703">
        <v>369.35</v>
      </c>
      <c r="G703">
        <v>44.827466543462101</v>
      </c>
      <c r="H703">
        <v>0.103294809500973</v>
      </c>
      <c r="I703">
        <v>8.7769378766644106</v>
      </c>
      <c r="J703">
        <v>6.0466908823452199</v>
      </c>
      <c r="K703">
        <v>364.83784370148402</v>
      </c>
      <c r="L703">
        <v>333.673126505624</v>
      </c>
      <c r="M703">
        <v>50.344729183250799</v>
      </c>
      <c r="N703">
        <v>1.1168092655725199</v>
      </c>
      <c r="O703">
        <v>18.6679301475565</v>
      </c>
      <c r="P703">
        <v>77.401536983669502</v>
      </c>
      <c r="Q703">
        <v>0.10114028353580901</v>
      </c>
    </row>
    <row r="704" spans="1:17" hidden="1" x14ac:dyDescent="0.3">
      <c r="A704" t="s">
        <v>1546</v>
      </c>
      <c r="B704" t="s">
        <v>1547</v>
      </c>
      <c r="C704" t="s">
        <v>3184</v>
      </c>
      <c r="D704" t="s">
        <v>46</v>
      </c>
      <c r="E704">
        <v>6555.3289194299996</v>
      </c>
      <c r="F704">
        <v>376.3</v>
      </c>
      <c r="G704">
        <v>-34.133186822008199</v>
      </c>
      <c r="H704">
        <v>-5.5094430190660404</v>
      </c>
      <c r="I704">
        <v>-18.306274959547</v>
      </c>
      <c r="J704">
        <v>-0.72638517340821396</v>
      </c>
      <c r="M704">
        <v>39.232359871474799</v>
      </c>
      <c r="O704">
        <v>12.888652670741401</v>
      </c>
      <c r="P704">
        <v>2.2832291383528101</v>
      </c>
    </row>
    <row r="705" spans="1:17" x14ac:dyDescent="0.3">
      <c r="A705" t="s">
        <v>1548</v>
      </c>
      <c r="B705" t="s">
        <v>1549</v>
      </c>
      <c r="C705" t="s">
        <v>3181</v>
      </c>
      <c r="D705" t="s">
        <v>164</v>
      </c>
      <c r="E705">
        <v>6545.8697834149998</v>
      </c>
      <c r="F705">
        <v>419.15</v>
      </c>
      <c r="G705">
        <v>27.007675495324602</v>
      </c>
      <c r="H705">
        <v>-5.8119952981147902</v>
      </c>
      <c r="I705">
        <v>20.971160655649399</v>
      </c>
      <c r="J705">
        <v>5.8538970202658298</v>
      </c>
      <c r="K705">
        <v>405.975742364003</v>
      </c>
      <c r="L705">
        <v>346.57443350587101</v>
      </c>
      <c r="M705">
        <v>62.066266325954899</v>
      </c>
      <c r="N705">
        <v>0.73840535853260203</v>
      </c>
      <c r="O705">
        <v>7.5987116783967599</v>
      </c>
      <c r="P705">
        <v>85.4235788542357</v>
      </c>
      <c r="Q705">
        <v>0.17873654105345299</v>
      </c>
    </row>
    <row r="706" spans="1:17" x14ac:dyDescent="0.3">
      <c r="A706" t="s">
        <v>1550</v>
      </c>
      <c r="B706" t="s">
        <v>1551</v>
      </c>
      <c r="C706" t="s">
        <v>3183</v>
      </c>
      <c r="D706" t="s">
        <v>270</v>
      </c>
      <c r="E706">
        <v>6529.5188573400001</v>
      </c>
      <c r="F706">
        <v>681.9</v>
      </c>
      <c r="G706">
        <v>-21.4295697801203</v>
      </c>
      <c r="H706">
        <v>-9.5432592078243594</v>
      </c>
      <c r="I706">
        <v>32.233127292911099</v>
      </c>
      <c r="J706">
        <v>1.23703961062481</v>
      </c>
      <c r="K706">
        <v>638.11679217293999</v>
      </c>
      <c r="L706">
        <v>574.72648906586301</v>
      </c>
      <c r="M706">
        <v>64.330917386390794</v>
      </c>
      <c r="N706">
        <v>0.38788657206438598</v>
      </c>
      <c r="O706">
        <v>6.5845431881507599</v>
      </c>
      <c r="P706">
        <v>56.776640993217597</v>
      </c>
      <c r="Q706">
        <v>3.6850156168226997E-2</v>
      </c>
    </row>
    <row r="707" spans="1:17" hidden="1" x14ac:dyDescent="0.3">
      <c r="A707" t="s">
        <v>1552</v>
      </c>
      <c r="B707" t="s">
        <v>1553</v>
      </c>
      <c r="C707" t="s">
        <v>3184</v>
      </c>
      <c r="D707" t="s">
        <v>1363</v>
      </c>
      <c r="E707">
        <v>6496.9056107910001</v>
      </c>
      <c r="F707">
        <v>1194.92</v>
      </c>
      <c r="G707">
        <v>-21.580755003803802</v>
      </c>
      <c r="H707">
        <v>-5.7710069397326202E-2</v>
      </c>
      <c r="I707">
        <v>-10.7812102182201</v>
      </c>
      <c r="J707">
        <v>0.84934440292429603</v>
      </c>
      <c r="K707">
        <v>1176.65364645349</v>
      </c>
      <c r="L707">
        <v>1144.96142424031</v>
      </c>
      <c r="M707">
        <v>63.340787818078198</v>
      </c>
      <c r="N707">
        <v>0.59642204626740103</v>
      </c>
      <c r="O707">
        <v>10.9178857161985</v>
      </c>
      <c r="P707">
        <v>38.011803975467998</v>
      </c>
    </row>
    <row r="708" spans="1:17" hidden="1" x14ac:dyDescent="0.3">
      <c r="A708" t="s">
        <v>1554</v>
      </c>
      <c r="B708" t="s">
        <v>1555</v>
      </c>
      <c r="C708" t="s">
        <v>3184</v>
      </c>
      <c r="D708" t="s">
        <v>1556</v>
      </c>
      <c r="E708">
        <v>6460.3398146400004</v>
      </c>
      <c r="F708">
        <v>506.4</v>
      </c>
      <c r="G708">
        <v>-8.3243396227607498</v>
      </c>
      <c r="H708">
        <v>-10.856776489282399</v>
      </c>
      <c r="I708">
        <v>-18.833776145089399</v>
      </c>
      <c r="J708">
        <v>-3.0014877920159302</v>
      </c>
      <c r="K708">
        <v>552.72278201417703</v>
      </c>
      <c r="L708">
        <v>544.66431425368899</v>
      </c>
      <c r="M708">
        <v>31.804932774937701</v>
      </c>
      <c r="N708">
        <v>1.28516592428576</v>
      </c>
      <c r="O708">
        <v>30.7266982622433</v>
      </c>
      <c r="P708">
        <v>30.012836970474901</v>
      </c>
      <c r="Q708">
        <v>5.5883986461437003E-2</v>
      </c>
    </row>
    <row r="709" spans="1:17" x14ac:dyDescent="0.3">
      <c r="A709" t="s">
        <v>1557</v>
      </c>
      <c r="B709" t="s">
        <v>1558</v>
      </c>
      <c r="C709" t="s">
        <v>3169</v>
      </c>
      <c r="D709" t="s">
        <v>24</v>
      </c>
      <c r="E709">
        <v>6430.810982338</v>
      </c>
      <c r="F709">
        <v>24.58</v>
      </c>
      <c r="G709">
        <v>-32.510083952793302</v>
      </c>
      <c r="H709">
        <v>-6.0482203260773497</v>
      </c>
      <c r="I709">
        <v>-31.713486098137398</v>
      </c>
      <c r="J709">
        <v>1.3085677727593601</v>
      </c>
      <c r="K709">
        <v>25.507643386092401</v>
      </c>
      <c r="L709">
        <v>25.894690139262799</v>
      </c>
      <c r="M709">
        <v>36.8794173785707</v>
      </c>
      <c r="N709">
        <v>0.60539061027567798</v>
      </c>
      <c r="O709">
        <v>50.047701657385801</v>
      </c>
      <c r="P709">
        <v>16.087450225576099</v>
      </c>
      <c r="Q709">
        <v>9.5534223814513999E-2</v>
      </c>
    </row>
    <row r="710" spans="1:17" x14ac:dyDescent="0.3">
      <c r="A710" t="s">
        <v>1559</v>
      </c>
      <c r="B710" t="s">
        <v>1560</v>
      </c>
      <c r="C710" t="s">
        <v>3181</v>
      </c>
      <c r="D710" t="s">
        <v>261</v>
      </c>
      <c r="E710">
        <v>6430.2317487199998</v>
      </c>
      <c r="F710">
        <v>1430.3</v>
      </c>
      <c r="G710">
        <v>-54.500244905667998</v>
      </c>
      <c r="H710">
        <v>0.180597270857</v>
      </c>
      <c r="I710">
        <v>-5.1350685323180096</v>
      </c>
      <c r="J710">
        <v>-1.5290043927743999</v>
      </c>
      <c r="K710">
        <v>1402.13630179027</v>
      </c>
      <c r="L710">
        <v>1417.4256406893001</v>
      </c>
      <c r="M710">
        <v>47.509128291104801</v>
      </c>
      <c r="N710">
        <v>0.51154380597165405</v>
      </c>
      <c r="O710">
        <v>32.168076627281003</v>
      </c>
      <c r="P710">
        <v>25.124661009535401</v>
      </c>
      <c r="Q710">
        <v>-5.3325175068461003E-2</v>
      </c>
    </row>
    <row r="711" spans="1:17" x14ac:dyDescent="0.3">
      <c r="A711" t="s">
        <v>1561</v>
      </c>
      <c r="B711" t="s">
        <v>1562</v>
      </c>
      <c r="C711" t="s">
        <v>3183</v>
      </c>
      <c r="D711" t="s">
        <v>390</v>
      </c>
      <c r="E711">
        <v>6427.1968145000001</v>
      </c>
      <c r="F711">
        <v>330.5</v>
      </c>
      <c r="G711">
        <v>24.2447473437954</v>
      </c>
      <c r="H711">
        <v>-11.083857498422599</v>
      </c>
      <c r="I711">
        <v>13.3713386750249</v>
      </c>
      <c r="J711">
        <v>1.19975699759499</v>
      </c>
      <c r="K711">
        <v>330.89610405996001</v>
      </c>
      <c r="L711">
        <v>295.53916792045698</v>
      </c>
      <c r="M711">
        <v>55.139685091801297</v>
      </c>
      <c r="N711">
        <v>0.33889533331062099</v>
      </c>
      <c r="O711">
        <v>12.919818456883499</v>
      </c>
      <c r="P711">
        <v>61.140906874695197</v>
      </c>
      <c r="Q711">
        <v>-2.5540932587082999E-2</v>
      </c>
    </row>
    <row r="712" spans="1:17" x14ac:dyDescent="0.3">
      <c r="A712" t="s">
        <v>1563</v>
      </c>
      <c r="B712" t="s">
        <v>1564</v>
      </c>
      <c r="C712" t="s">
        <v>3181</v>
      </c>
      <c r="D712" t="s">
        <v>1565</v>
      </c>
      <c r="E712">
        <v>6418.9367401500003</v>
      </c>
      <c r="F712">
        <v>491.7</v>
      </c>
      <c r="G712">
        <v>-15.066255715986699</v>
      </c>
      <c r="H712">
        <v>-7.78051050825984</v>
      </c>
      <c r="I712">
        <v>-25.135089848321901</v>
      </c>
      <c r="J712">
        <v>-1.12527862055391</v>
      </c>
      <c r="K712">
        <v>505.97953645549802</v>
      </c>
      <c r="L712">
        <v>504.13089629089302</v>
      </c>
      <c r="M712">
        <v>33.409561153426601</v>
      </c>
      <c r="N712">
        <v>0.26329611068819903</v>
      </c>
      <c r="O712">
        <v>36.129753914988797</v>
      </c>
      <c r="P712">
        <v>25.7383966244725</v>
      </c>
      <c r="Q712">
        <v>3.4929485939651998E-2</v>
      </c>
    </row>
    <row r="713" spans="1:17" x14ac:dyDescent="0.3">
      <c r="A713" t="s">
        <v>1566</v>
      </c>
      <c r="B713" t="s">
        <v>1567</v>
      </c>
      <c r="C713" t="s">
        <v>3172</v>
      </c>
      <c r="D713" t="s">
        <v>46</v>
      </c>
      <c r="E713">
        <v>6417.8941870540002</v>
      </c>
      <c r="F713">
        <v>228.62</v>
      </c>
      <c r="G713">
        <v>57.199180092769801</v>
      </c>
      <c r="H713">
        <v>-1.71021868180898</v>
      </c>
      <c r="I713">
        <v>27.238590524675601</v>
      </c>
      <c r="J713">
        <v>-1.88000147753391</v>
      </c>
      <c r="K713">
        <v>237.94579579690401</v>
      </c>
      <c r="L713">
        <v>199.45616389618399</v>
      </c>
      <c r="M713">
        <v>30.334708204297801</v>
      </c>
      <c r="N713">
        <v>0.57852615475061298</v>
      </c>
      <c r="O713">
        <v>24.5472837022132</v>
      </c>
      <c r="P713">
        <v>92.117647058823493</v>
      </c>
      <c r="Q713">
        <v>6.7524697835482997E-2</v>
      </c>
    </row>
    <row r="714" spans="1:17" hidden="1" x14ac:dyDescent="0.3">
      <c r="A714" t="s">
        <v>1568</v>
      </c>
      <c r="B714" t="s">
        <v>1569</v>
      </c>
      <c r="C714" t="s">
        <v>3184</v>
      </c>
      <c r="D714" t="s">
        <v>1570</v>
      </c>
      <c r="E714">
        <v>6400.9867375000003</v>
      </c>
      <c r="F714">
        <v>497.5</v>
      </c>
      <c r="G714">
        <v>65.7279865382813</v>
      </c>
      <c r="H714">
        <v>-0.54714104673674802</v>
      </c>
      <c r="I714">
        <v>32.274156503084299</v>
      </c>
      <c r="J714">
        <v>-2.8532876946118799</v>
      </c>
      <c r="K714">
        <v>482.04722288081399</v>
      </c>
      <c r="L714">
        <v>396.695077581688</v>
      </c>
      <c r="M714">
        <v>42.893274156059199</v>
      </c>
      <c r="N714">
        <v>0.475259068204472</v>
      </c>
      <c r="O714">
        <v>15.5678391959799</v>
      </c>
      <c r="P714">
        <v>119.066490532804</v>
      </c>
      <c r="Q714">
        <v>0.168013747905605</v>
      </c>
    </row>
    <row r="715" spans="1:17" x14ac:dyDescent="0.3">
      <c r="A715" t="s">
        <v>1571</v>
      </c>
      <c r="B715" t="s">
        <v>1572</v>
      </c>
      <c r="C715" t="s">
        <v>3180</v>
      </c>
      <c r="D715" t="s">
        <v>428</v>
      </c>
      <c r="E715">
        <v>6392.9975344799996</v>
      </c>
      <c r="F715">
        <v>65.05</v>
      </c>
      <c r="G715">
        <v>-34.630587705438501</v>
      </c>
      <c r="H715">
        <v>-11.190290854856</v>
      </c>
      <c r="I715">
        <v>-27.040622340432702</v>
      </c>
      <c r="J715">
        <v>-0.50003985894949499</v>
      </c>
      <c r="K715">
        <v>66.508986079728899</v>
      </c>
      <c r="L715">
        <v>68.6040701755377</v>
      </c>
      <c r="M715">
        <v>35.364386854398603</v>
      </c>
      <c r="N715">
        <v>0.672901945850785</v>
      </c>
      <c r="O715">
        <v>50.653343581860099</v>
      </c>
      <c r="P715">
        <v>10.9500255841719</v>
      </c>
      <c r="Q715">
        <v>1.2413735451679999E-2</v>
      </c>
    </row>
    <row r="716" spans="1:17" x14ac:dyDescent="0.3">
      <c r="A716" t="s">
        <v>1573</v>
      </c>
      <c r="B716" t="s">
        <v>1574</v>
      </c>
      <c r="C716" t="s">
        <v>3171</v>
      </c>
      <c r="D716" t="s">
        <v>40</v>
      </c>
      <c r="E716">
        <v>6364.6689963999997</v>
      </c>
      <c r="F716">
        <v>375.4</v>
      </c>
      <c r="G716">
        <v>-9.0805085697380505</v>
      </c>
      <c r="H716">
        <v>-94.339809631328094</v>
      </c>
      <c r="I716">
        <v>-1.0037659885185599</v>
      </c>
      <c r="J716">
        <v>-9.8164989380744796</v>
      </c>
      <c r="K716">
        <v>405.400787949581</v>
      </c>
      <c r="L716">
        <v>368.031586884376</v>
      </c>
      <c r="M716">
        <v>26.799250638976801</v>
      </c>
      <c r="N716">
        <v>0.63853670760957604</v>
      </c>
      <c r="O716">
        <v>29.501864677677101</v>
      </c>
      <c r="P716">
        <v>30.718581829692901</v>
      </c>
      <c r="Q716">
        <v>-1.2096731140209999E-2</v>
      </c>
    </row>
    <row r="717" spans="1:17" x14ac:dyDescent="0.3">
      <c r="A717" t="s">
        <v>1575</v>
      </c>
      <c r="B717" t="s">
        <v>1576</v>
      </c>
      <c r="C717" t="s">
        <v>3178</v>
      </c>
      <c r="D717" t="s">
        <v>332</v>
      </c>
      <c r="E717">
        <v>6356.9567703599996</v>
      </c>
      <c r="F717">
        <v>2337.9</v>
      </c>
      <c r="G717">
        <v>69.023245591148495</v>
      </c>
      <c r="H717">
        <v>20.2442682829675</v>
      </c>
      <c r="I717">
        <v>112.817810013211</v>
      </c>
      <c r="J717">
        <v>9.6404619402966905</v>
      </c>
      <c r="K717">
        <v>2041.95669420677</v>
      </c>
      <c r="L717">
        <v>1654.06846463396</v>
      </c>
      <c r="M717">
        <v>72.006635904887403</v>
      </c>
      <c r="N717">
        <v>1.42981527168934</v>
      </c>
      <c r="O717">
        <v>4.3586124299585096</v>
      </c>
      <c r="P717">
        <v>145.745519524885</v>
      </c>
      <c r="Q717">
        <v>-1.2131410936377001E-2</v>
      </c>
    </row>
    <row r="718" spans="1:17" hidden="1" x14ac:dyDescent="0.3">
      <c r="A718" t="s">
        <v>1577</v>
      </c>
      <c r="B718" t="s">
        <v>1578</v>
      </c>
      <c r="C718" t="s">
        <v>3184</v>
      </c>
      <c r="D718" t="s">
        <v>46</v>
      </c>
      <c r="E718">
        <v>6356.945912225</v>
      </c>
      <c r="F718">
        <v>588.54999999999995</v>
      </c>
      <c r="G718">
        <v>1502.8100621926501</v>
      </c>
      <c r="H718">
        <v>-83.828829846336106</v>
      </c>
      <c r="I718">
        <v>227.49354866942201</v>
      </c>
      <c r="J718">
        <v>0.75653060716956899</v>
      </c>
      <c r="K718">
        <v>600.74052866471504</v>
      </c>
      <c r="L718">
        <v>385.03514244509</v>
      </c>
      <c r="M718">
        <v>38.987049496096503</v>
      </c>
      <c r="N718">
        <v>0.69606477450809601</v>
      </c>
      <c r="O718">
        <v>28.108062186730098</v>
      </c>
      <c r="P718">
        <v>1641.27218934911</v>
      </c>
    </row>
    <row r="719" spans="1:17" hidden="1" x14ac:dyDescent="0.3">
      <c r="A719" t="s">
        <v>1579</v>
      </c>
      <c r="B719" t="s">
        <v>1580</v>
      </c>
      <c r="C719" t="s">
        <v>3184</v>
      </c>
      <c r="D719" t="s">
        <v>46</v>
      </c>
      <c r="E719">
        <v>6347.84</v>
      </c>
      <c r="F719">
        <v>88</v>
      </c>
      <c r="G719">
        <v>-38.799603996165303</v>
      </c>
      <c r="H719">
        <v>-4.5005241650893097</v>
      </c>
      <c r="I719">
        <v>-19.952097168029098</v>
      </c>
      <c r="J719">
        <v>-1.7279866970198701</v>
      </c>
      <c r="K719">
        <v>90.124976562456695</v>
      </c>
      <c r="L719">
        <v>91.804651237140206</v>
      </c>
      <c r="M719">
        <v>53.081674366169402</v>
      </c>
      <c r="N719">
        <v>0.62626262626262597</v>
      </c>
      <c r="O719">
        <v>11.9318181818181</v>
      </c>
      <c r="P719">
        <v>3.5294117647058898</v>
      </c>
    </row>
    <row r="720" spans="1:17" hidden="1" x14ac:dyDescent="0.3">
      <c r="A720" t="s">
        <v>1581</v>
      </c>
      <c r="B720" t="s">
        <v>1582</v>
      </c>
      <c r="C720" t="s">
        <v>3184</v>
      </c>
      <c r="D720" t="s">
        <v>1583</v>
      </c>
      <c r="E720">
        <v>6289.3940142239999</v>
      </c>
      <c r="F720">
        <v>49.44</v>
      </c>
      <c r="G720">
        <v>15.1445656482242</v>
      </c>
      <c r="H720">
        <v>11.9334627630152</v>
      </c>
      <c r="I720">
        <v>54.702308319547399</v>
      </c>
      <c r="J720">
        <v>15.6543778739568</v>
      </c>
      <c r="K720">
        <v>40.968312350446197</v>
      </c>
      <c r="L720">
        <v>35.932988683651601</v>
      </c>
      <c r="M720">
        <v>82.540444008920105</v>
      </c>
      <c r="N720">
        <v>1.3094949799993301</v>
      </c>
      <c r="O720">
        <v>3.0542071197411098</v>
      </c>
      <c r="P720">
        <v>81.098901098900996</v>
      </c>
      <c r="Q720">
        <v>0.189994734925716</v>
      </c>
    </row>
    <row r="721" spans="1:17" hidden="1" x14ac:dyDescent="0.3">
      <c r="A721" t="s">
        <v>1584</v>
      </c>
      <c r="B721" t="s">
        <v>1585</v>
      </c>
      <c r="C721" t="s">
        <v>3184</v>
      </c>
      <c r="D721" t="s">
        <v>1072</v>
      </c>
      <c r="E721">
        <v>6266.1528877000001</v>
      </c>
      <c r="F721">
        <v>113</v>
      </c>
      <c r="G721">
        <v>-33.170313378316401</v>
      </c>
      <c r="I721">
        <v>-17.343401515855199</v>
      </c>
      <c r="M721">
        <v>50</v>
      </c>
      <c r="N721">
        <v>0.2</v>
      </c>
      <c r="O721">
        <v>1.76991150442478</v>
      </c>
      <c r="P721">
        <v>0</v>
      </c>
    </row>
    <row r="722" spans="1:17" x14ac:dyDescent="0.3">
      <c r="A722" t="s">
        <v>1586</v>
      </c>
      <c r="B722" t="s">
        <v>1587</v>
      </c>
      <c r="C722" t="s">
        <v>3181</v>
      </c>
      <c r="D722" t="s">
        <v>1375</v>
      </c>
      <c r="E722">
        <v>6213.8599581449998</v>
      </c>
      <c r="F722">
        <v>960.45</v>
      </c>
      <c r="G722">
        <v>-26.084029274563701</v>
      </c>
      <c r="H722">
        <v>-1.0890841838818901</v>
      </c>
      <c r="I722">
        <v>8.6534428719644705</v>
      </c>
      <c r="J722">
        <v>10.019407149916301</v>
      </c>
      <c r="K722">
        <v>878.64499865022299</v>
      </c>
      <c r="L722">
        <v>804.20242511172</v>
      </c>
      <c r="M722">
        <v>72.854855775924904</v>
      </c>
      <c r="N722">
        <v>0.804453762424579</v>
      </c>
      <c r="O722">
        <v>13.384351085428699</v>
      </c>
      <c r="P722">
        <v>57.347640891218802</v>
      </c>
      <c r="Q722">
        <v>0.125391964951414</v>
      </c>
    </row>
    <row r="723" spans="1:17" x14ac:dyDescent="0.3">
      <c r="A723" t="s">
        <v>1588</v>
      </c>
      <c r="B723" t="s">
        <v>1589</v>
      </c>
      <c r="C723" t="s">
        <v>3174</v>
      </c>
      <c r="D723" t="s">
        <v>883</v>
      </c>
      <c r="E723">
        <v>6209.3665496169997</v>
      </c>
      <c r="F723">
        <v>209.77</v>
      </c>
      <c r="G723">
        <v>27.485483723132798</v>
      </c>
      <c r="H723">
        <v>-4.9450938110299196</v>
      </c>
      <c r="I723">
        <v>-6.4911371408905296</v>
      </c>
      <c r="J723">
        <v>-1.3708532321940901</v>
      </c>
      <c r="K723">
        <v>215.35970150464399</v>
      </c>
      <c r="L723">
        <v>200.292952442885</v>
      </c>
      <c r="M723">
        <v>40.144070818689798</v>
      </c>
      <c r="N723">
        <v>1.1597538470455799</v>
      </c>
      <c r="O723">
        <v>21.371025408781001</v>
      </c>
      <c r="P723">
        <v>67.014331210191003</v>
      </c>
      <c r="Q723">
        <v>4.471617568689E-2</v>
      </c>
    </row>
    <row r="724" spans="1:17" x14ac:dyDescent="0.3">
      <c r="A724" t="s">
        <v>1590</v>
      </c>
      <c r="B724" t="s">
        <v>1591</v>
      </c>
      <c r="C724" t="s">
        <v>3181</v>
      </c>
      <c r="D724" t="s">
        <v>440</v>
      </c>
      <c r="E724">
        <v>6190.8676186049997</v>
      </c>
      <c r="F724">
        <v>559.95000000000005</v>
      </c>
      <c r="G724">
        <v>-50.682751189261602</v>
      </c>
      <c r="H724">
        <v>-7.4045517310385902</v>
      </c>
      <c r="I724">
        <v>-17.650977982148401</v>
      </c>
      <c r="J724">
        <v>-2.6459028831021398</v>
      </c>
      <c r="K724">
        <v>595.39926176428901</v>
      </c>
      <c r="L724">
        <v>627.45610128973499</v>
      </c>
      <c r="M724">
        <v>32.750092057824702</v>
      </c>
      <c r="N724">
        <v>0.72505298778312299</v>
      </c>
      <c r="O724">
        <v>38.583802125189699</v>
      </c>
      <c r="P724">
        <v>7.4038553754675496</v>
      </c>
      <c r="Q724">
        <v>-9.3234245153416995E-2</v>
      </c>
    </row>
    <row r="725" spans="1:17" x14ac:dyDescent="0.3">
      <c r="A725" t="s">
        <v>1592</v>
      </c>
      <c r="B725" t="s">
        <v>1593</v>
      </c>
      <c r="C725" t="s">
        <v>613</v>
      </c>
      <c r="D725" t="s">
        <v>465</v>
      </c>
      <c r="E725">
        <v>6185.1433480799997</v>
      </c>
      <c r="F725">
        <v>2056.8000000000002</v>
      </c>
      <c r="G725">
        <v>7.2419562150422498</v>
      </c>
      <c r="H725">
        <v>-13.090645198782401</v>
      </c>
      <c r="I725">
        <v>66.897947197543203</v>
      </c>
      <c r="J725">
        <v>-5.7483137641144699</v>
      </c>
      <c r="K725">
        <v>2131.8535237369902</v>
      </c>
      <c r="L725">
        <v>1732.96577807841</v>
      </c>
      <c r="M725">
        <v>22.414206169950798</v>
      </c>
      <c r="N725">
        <v>0.316788569468682</v>
      </c>
      <c r="O725">
        <v>21.207701283547198</v>
      </c>
      <c r="P725">
        <v>91.910426871938398</v>
      </c>
      <c r="Q725">
        <v>-8.8095293378259998E-2</v>
      </c>
    </row>
    <row r="726" spans="1:17" x14ac:dyDescent="0.3">
      <c r="A726" t="s">
        <v>1594</v>
      </c>
      <c r="B726" t="s">
        <v>1595</v>
      </c>
      <c r="C726" t="s">
        <v>3170</v>
      </c>
      <c r="D726" t="s">
        <v>722</v>
      </c>
      <c r="E726">
        <v>6145.6382819999999</v>
      </c>
      <c r="F726">
        <v>126</v>
      </c>
      <c r="G726">
        <v>-52.111069629086202</v>
      </c>
      <c r="H726">
        <v>-6.7362246115554996</v>
      </c>
      <c r="I726">
        <v>-13.3315438083453</v>
      </c>
      <c r="J726">
        <v>-1.4128244888087</v>
      </c>
      <c r="K726">
        <v>132.34040654929299</v>
      </c>
      <c r="L726">
        <v>137.22905034691399</v>
      </c>
      <c r="M726">
        <v>31.493887078230799</v>
      </c>
      <c r="N726">
        <v>0.44742564416702801</v>
      </c>
      <c r="O726">
        <v>34.880952380952301</v>
      </c>
      <c r="P726">
        <v>15.068493150684899</v>
      </c>
      <c r="Q726">
        <v>-0.108799159186011</v>
      </c>
    </row>
    <row r="727" spans="1:17" x14ac:dyDescent="0.3">
      <c r="A727" t="s">
        <v>1596</v>
      </c>
      <c r="B727" t="s">
        <v>1597</v>
      </c>
      <c r="C727" t="s">
        <v>3183</v>
      </c>
      <c r="D727" t="s">
        <v>390</v>
      </c>
      <c r="E727">
        <v>6137.1357840000001</v>
      </c>
      <c r="F727">
        <v>125.1</v>
      </c>
      <c r="G727">
        <v>42.924217753330197</v>
      </c>
      <c r="H727">
        <v>-10.8542718872352</v>
      </c>
      <c r="I727">
        <v>16.6367437180817</v>
      </c>
      <c r="J727">
        <v>-1.2222693291665701</v>
      </c>
      <c r="K727">
        <v>131.945979256534</v>
      </c>
      <c r="L727">
        <v>115.30545169741499</v>
      </c>
      <c r="M727">
        <v>32.877511269096999</v>
      </c>
      <c r="N727">
        <v>0.24757636701396901</v>
      </c>
      <c r="O727">
        <v>35.851318944844103</v>
      </c>
      <c r="P727">
        <v>92.3136049192928</v>
      </c>
      <c r="Q727">
        <v>7.1624191322399E-2</v>
      </c>
    </row>
    <row r="728" spans="1:17" x14ac:dyDescent="0.3">
      <c r="A728" t="s">
        <v>1598</v>
      </c>
      <c r="B728" t="s">
        <v>1599</v>
      </c>
      <c r="C728" t="s">
        <v>3183</v>
      </c>
      <c r="D728" t="s">
        <v>270</v>
      </c>
      <c r="E728">
        <v>6115.8273638399996</v>
      </c>
      <c r="F728">
        <v>832.8</v>
      </c>
      <c r="G728">
        <v>-18.255943424610098</v>
      </c>
      <c r="H728">
        <v>5.2769646371069001</v>
      </c>
      <c r="I728">
        <v>2.4564037133702699</v>
      </c>
      <c r="J728">
        <v>1.61288580944955</v>
      </c>
      <c r="K728">
        <v>795.59764906729094</v>
      </c>
      <c r="L728">
        <v>771.63950017691297</v>
      </c>
      <c r="M728">
        <v>69.249335147481204</v>
      </c>
      <c r="N728">
        <v>1.0519624262689899</v>
      </c>
      <c r="O728">
        <v>4.3828049951969197</v>
      </c>
      <c r="P728">
        <v>29.116279069767401</v>
      </c>
      <c r="Q728">
        <v>-1.5029363841807E-2</v>
      </c>
    </row>
    <row r="729" spans="1:17" hidden="1" x14ac:dyDescent="0.3">
      <c r="A729" t="s">
        <v>1600</v>
      </c>
      <c r="B729" t="s">
        <v>1601</v>
      </c>
      <c r="C729" t="s">
        <v>3184</v>
      </c>
      <c r="D729" t="s">
        <v>228</v>
      </c>
      <c r="E729">
        <v>6083.3709562499998</v>
      </c>
      <c r="F729">
        <v>5494.25</v>
      </c>
      <c r="G729">
        <v>91.558792298967902</v>
      </c>
      <c r="H729">
        <v>-3.02562046722662</v>
      </c>
      <c r="I729">
        <v>44.1215850733549</v>
      </c>
      <c r="J729">
        <v>3.2637660503461601</v>
      </c>
      <c r="K729">
        <v>5231.89237310306</v>
      </c>
      <c r="L729">
        <v>4196.9371509258599</v>
      </c>
      <c r="M729">
        <v>53.360229012421499</v>
      </c>
      <c r="N729">
        <v>0.68463185007510996</v>
      </c>
      <c r="O729">
        <v>4.6548664512899798</v>
      </c>
      <c r="P729">
        <v>170.33975447142399</v>
      </c>
      <c r="Q729">
        <v>0.12495964207398701</v>
      </c>
    </row>
    <row r="730" spans="1:17" hidden="1" x14ac:dyDescent="0.3">
      <c r="A730" t="s">
        <v>1602</v>
      </c>
      <c r="B730" t="s">
        <v>1603</v>
      </c>
      <c r="C730" t="s">
        <v>3184</v>
      </c>
      <c r="D730" t="s">
        <v>1604</v>
      </c>
      <c r="E730">
        <v>6076.9520521199902</v>
      </c>
      <c r="F730">
        <v>341.1</v>
      </c>
      <c r="G730">
        <v>-6.4174391282506802</v>
      </c>
      <c r="H730">
        <v>2.6509470075294099</v>
      </c>
      <c r="I730">
        <v>10.0310880349495</v>
      </c>
      <c r="J730">
        <v>0.910902191869012</v>
      </c>
      <c r="K730">
        <v>336.72408703312601</v>
      </c>
      <c r="L730">
        <v>303.71600937205102</v>
      </c>
      <c r="M730">
        <v>49.421382926611201</v>
      </c>
      <c r="N730">
        <v>1.20278295641016</v>
      </c>
      <c r="O730">
        <v>18.411023160363499</v>
      </c>
      <c r="P730">
        <v>44.656488549618302</v>
      </c>
      <c r="Q730">
        <v>0.124074586165803</v>
      </c>
    </row>
    <row r="731" spans="1:17" hidden="1" x14ac:dyDescent="0.3">
      <c r="A731" t="s">
        <v>1605</v>
      </c>
      <c r="B731" t="s">
        <v>1606</v>
      </c>
      <c r="C731" t="s">
        <v>3169</v>
      </c>
      <c r="D731" t="s">
        <v>24</v>
      </c>
      <c r="E731">
        <v>6062.0523389999998</v>
      </c>
      <c r="F731">
        <v>579.6</v>
      </c>
      <c r="G731">
        <v>26.004644844052699</v>
      </c>
      <c r="H731">
        <v>-3.0693479750138399</v>
      </c>
      <c r="I731">
        <v>22.4943708059896</v>
      </c>
      <c r="J731">
        <v>1.95735627569723</v>
      </c>
      <c r="K731">
        <v>595.94282217984096</v>
      </c>
      <c r="M731">
        <v>46.910472685758897</v>
      </c>
      <c r="N731">
        <v>1.2642825293618101</v>
      </c>
      <c r="O731">
        <v>31.280193236714901</v>
      </c>
      <c r="P731">
        <v>58.794520547945197</v>
      </c>
    </row>
    <row r="732" spans="1:17" x14ac:dyDescent="0.3">
      <c r="A732" t="s">
        <v>1607</v>
      </c>
      <c r="B732" t="s">
        <v>1608</v>
      </c>
      <c r="C732" t="s">
        <v>3183</v>
      </c>
      <c r="D732" t="s">
        <v>270</v>
      </c>
      <c r="E732">
        <v>6055.2312590370002</v>
      </c>
      <c r="F732">
        <v>180.03</v>
      </c>
      <c r="G732">
        <v>-21.219980005058101</v>
      </c>
      <c r="H732">
        <v>3.5974377021033201</v>
      </c>
      <c r="I732">
        <v>-5.5278418545363701</v>
      </c>
      <c r="J732">
        <v>2.2283724367329398</v>
      </c>
      <c r="K732">
        <v>171.47826061812</v>
      </c>
      <c r="L732">
        <v>167.447501984757</v>
      </c>
      <c r="M732">
        <v>58.686618235390299</v>
      </c>
      <c r="N732">
        <v>1.2176853183001799</v>
      </c>
      <c r="O732">
        <v>21.979670054990802</v>
      </c>
      <c r="P732">
        <v>38.431372549019599</v>
      </c>
      <c r="Q732">
        <v>-5.8681185579191997E-2</v>
      </c>
    </row>
    <row r="733" spans="1:17" x14ac:dyDescent="0.3">
      <c r="A733" t="s">
        <v>1609</v>
      </c>
      <c r="B733" t="s">
        <v>1610</v>
      </c>
      <c r="C733" t="s">
        <v>3179</v>
      </c>
      <c r="D733" t="s">
        <v>852</v>
      </c>
      <c r="E733">
        <v>6028.4821824359997</v>
      </c>
      <c r="F733">
        <v>34.020000000000003</v>
      </c>
      <c r="G733">
        <v>-50.3346394393621</v>
      </c>
      <c r="H733">
        <v>-15.1007412115873</v>
      </c>
      <c r="I733">
        <v>-38.286089262890698</v>
      </c>
      <c r="J733">
        <v>-15.9884900026287</v>
      </c>
      <c r="K733">
        <v>40.097696550210998</v>
      </c>
      <c r="L733">
        <v>42.235818594748999</v>
      </c>
      <c r="M733">
        <v>27.5527072547521</v>
      </c>
      <c r="N733">
        <v>3.5511536536505899</v>
      </c>
      <c r="O733">
        <v>58.730158730158699</v>
      </c>
      <c r="P733">
        <v>3.7827943868212301</v>
      </c>
      <c r="Q733">
        <v>-8.2343120564199995E-3</v>
      </c>
    </row>
    <row r="734" spans="1:17" hidden="1" x14ac:dyDescent="0.3">
      <c r="A734" t="s">
        <v>1611</v>
      </c>
      <c r="B734" t="s">
        <v>1612</v>
      </c>
      <c r="C734" t="s">
        <v>3184</v>
      </c>
      <c r="D734" t="s">
        <v>507</v>
      </c>
      <c r="E734">
        <v>6019.8715828799996</v>
      </c>
      <c r="F734">
        <v>417.6</v>
      </c>
      <c r="G734">
        <v>-38.081456778338698</v>
      </c>
      <c r="H734">
        <v>1.75873509416994</v>
      </c>
      <c r="I734">
        <v>-19.7585056461402</v>
      </c>
      <c r="J734">
        <v>0.911299395555069</v>
      </c>
      <c r="K734">
        <v>420.20965876095698</v>
      </c>
      <c r="L734">
        <v>432.83543280614703</v>
      </c>
      <c r="M734">
        <v>51.9286120557571</v>
      </c>
      <c r="N734">
        <v>0.49758866392461698</v>
      </c>
      <c r="O734">
        <v>35.189176245210703</v>
      </c>
      <c r="P734">
        <v>6.2595419847328104</v>
      </c>
      <c r="Q734">
        <v>-6.5938560285271994E-2</v>
      </c>
    </row>
    <row r="735" spans="1:17" x14ac:dyDescent="0.3">
      <c r="A735" t="s">
        <v>1613</v>
      </c>
      <c r="B735" t="s">
        <v>1614</v>
      </c>
      <c r="C735" t="s">
        <v>3172</v>
      </c>
      <c r="D735" t="s">
        <v>46</v>
      </c>
      <c r="E735">
        <v>6001.4096083900004</v>
      </c>
      <c r="F735">
        <v>793.15</v>
      </c>
      <c r="G735">
        <v>50.275575361162602</v>
      </c>
      <c r="H735">
        <v>-9.7674459557158109</v>
      </c>
      <c r="I735">
        <v>3.95406476457106</v>
      </c>
      <c r="J735">
        <v>1.74423552520235</v>
      </c>
      <c r="K735">
        <v>797.758352510794</v>
      </c>
      <c r="L735">
        <v>700.07965975514799</v>
      </c>
      <c r="M735">
        <v>60.942062479709897</v>
      </c>
      <c r="N735">
        <v>0.75106175742803805</v>
      </c>
      <c r="O735">
        <v>18.111328248124501</v>
      </c>
      <c r="P735">
        <v>101.537288781603</v>
      </c>
      <c r="Q735">
        <v>0.161687822206213</v>
      </c>
    </row>
    <row r="736" spans="1:17" hidden="1" x14ac:dyDescent="0.3">
      <c r="A736" t="s">
        <v>1615</v>
      </c>
      <c r="B736" t="s">
        <v>1616</v>
      </c>
      <c r="C736" t="s">
        <v>3184</v>
      </c>
      <c r="D736" t="s">
        <v>21</v>
      </c>
      <c r="E736">
        <v>5978.3620775999998</v>
      </c>
      <c r="F736">
        <v>102.3</v>
      </c>
      <c r="G736">
        <v>-14.796819701030101</v>
      </c>
      <c r="H736">
        <v>-19.582989442867099</v>
      </c>
      <c r="I736">
        <v>-6.5889258125304</v>
      </c>
      <c r="J736">
        <v>-15.1295189586557</v>
      </c>
      <c r="K736">
        <v>121.904599751779</v>
      </c>
      <c r="L736">
        <v>111.69945031611699</v>
      </c>
      <c r="M736">
        <v>21.712561913528301</v>
      </c>
      <c r="N736">
        <v>1.2079813559369901</v>
      </c>
      <c r="O736">
        <v>39.980449657869002</v>
      </c>
      <c r="P736">
        <v>27.444873551762701</v>
      </c>
      <c r="Q736">
        <v>0.26751271937624899</v>
      </c>
    </row>
    <row r="737" spans="1:17" x14ac:dyDescent="0.3">
      <c r="A737" t="s">
        <v>1617</v>
      </c>
      <c r="B737" t="s">
        <v>1618</v>
      </c>
      <c r="C737" t="s">
        <v>3177</v>
      </c>
      <c r="D737" t="s">
        <v>80</v>
      </c>
      <c r="E737">
        <v>5949.3887904000003</v>
      </c>
      <c r="F737">
        <v>290.39999999999998</v>
      </c>
      <c r="G737">
        <v>32.868675613750398</v>
      </c>
      <c r="H737">
        <v>-6.9855939661467898</v>
      </c>
      <c r="I737">
        <v>20.605860251009901</v>
      </c>
      <c r="J737">
        <v>-3.6717138636769602</v>
      </c>
      <c r="K737">
        <v>298.32688020372802</v>
      </c>
      <c r="L737">
        <v>261.31250833768399</v>
      </c>
      <c r="M737">
        <v>50.924931075884999</v>
      </c>
      <c r="N737">
        <v>0.35478574002805502</v>
      </c>
      <c r="O737">
        <v>27.272727272727199</v>
      </c>
      <c r="P737">
        <v>70.572687224669494</v>
      </c>
      <c r="Q737">
        <v>5.5149794321584997E-2</v>
      </c>
    </row>
    <row r="738" spans="1:17" hidden="1" x14ac:dyDescent="0.3">
      <c r="A738" t="s">
        <v>1619</v>
      </c>
      <c r="B738" t="s">
        <v>1620</v>
      </c>
      <c r="C738" t="s">
        <v>3179</v>
      </c>
      <c r="D738" t="s">
        <v>54</v>
      </c>
      <c r="E738">
        <v>5939.9437591899996</v>
      </c>
      <c r="F738">
        <v>1365.7</v>
      </c>
      <c r="G738">
        <v>-12.628173070104999</v>
      </c>
      <c r="H738">
        <v>3.88294066068319</v>
      </c>
      <c r="I738">
        <v>20.740759618273401</v>
      </c>
      <c r="J738">
        <v>6.4321622329559798</v>
      </c>
      <c r="K738">
        <v>1308.9403109356199</v>
      </c>
      <c r="M738">
        <v>48.498444880448403</v>
      </c>
      <c r="N738">
        <v>1.0549778991152801</v>
      </c>
      <c r="O738">
        <v>10.631910375631501</v>
      </c>
      <c r="P738">
        <v>40.793814432989699</v>
      </c>
    </row>
    <row r="739" spans="1:17" hidden="1" x14ac:dyDescent="0.3">
      <c r="A739" t="s">
        <v>1621</v>
      </c>
      <c r="B739" t="s">
        <v>1622</v>
      </c>
      <c r="C739" t="s">
        <v>3179</v>
      </c>
      <c r="D739" t="s">
        <v>127</v>
      </c>
      <c r="E739">
        <v>5905.5240043800004</v>
      </c>
      <c r="F739">
        <v>152.1</v>
      </c>
      <c r="G739">
        <v>-39.6498650579436</v>
      </c>
      <c r="H739">
        <v>-14.249455789020899</v>
      </c>
      <c r="I739">
        <v>-23.822953195482398</v>
      </c>
      <c r="J739">
        <v>0.41238013638925197</v>
      </c>
      <c r="K739">
        <v>158.05051995672801</v>
      </c>
      <c r="M739">
        <v>55.773717397611797</v>
      </c>
      <c r="N739">
        <v>0.52099836045587</v>
      </c>
      <c r="O739">
        <v>29.848783694937499</v>
      </c>
      <c r="P739">
        <v>12.6666666666666</v>
      </c>
    </row>
    <row r="740" spans="1:17" x14ac:dyDescent="0.3">
      <c r="A740" t="s">
        <v>1623</v>
      </c>
      <c r="B740" t="s">
        <v>1624</v>
      </c>
      <c r="C740" t="s">
        <v>3171</v>
      </c>
      <c r="D740" t="s">
        <v>114</v>
      </c>
      <c r="E740">
        <v>5857.7475000000004</v>
      </c>
      <c r="F740">
        <v>631.25</v>
      </c>
      <c r="G740">
        <v>143.86319123876001</v>
      </c>
      <c r="H740">
        <v>13.3367103847742</v>
      </c>
      <c r="I740">
        <v>70.742592387561999</v>
      </c>
      <c r="J740">
        <v>3.68086959203201</v>
      </c>
      <c r="K740">
        <v>567.23991885215503</v>
      </c>
      <c r="L740">
        <v>449.13070295034601</v>
      </c>
      <c r="M740">
        <v>76.065542107343106</v>
      </c>
      <c r="N740">
        <v>1.0684314514045501</v>
      </c>
      <c r="O740">
        <v>15.2237623762376</v>
      </c>
      <c r="P740">
        <v>201.600573339703</v>
      </c>
      <c r="Q740">
        <v>8.9482094524359998E-2</v>
      </c>
    </row>
    <row r="741" spans="1:17" x14ac:dyDescent="0.3">
      <c r="A741" t="s">
        <v>1625</v>
      </c>
      <c r="B741" t="s">
        <v>1626</v>
      </c>
      <c r="C741" t="s">
        <v>3171</v>
      </c>
      <c r="D741" t="s">
        <v>1008</v>
      </c>
      <c r="E741">
        <v>5852.6376215999999</v>
      </c>
      <c r="F741">
        <v>127.6</v>
      </c>
      <c r="G741">
        <v>-58.755688140742897</v>
      </c>
      <c r="H741">
        <v>-14.122047614012599</v>
      </c>
      <c r="I741">
        <v>-38.504573195876198</v>
      </c>
      <c r="J741">
        <v>0.40004400243939697</v>
      </c>
      <c r="K741">
        <v>135.93419208304201</v>
      </c>
      <c r="L741">
        <v>148.83572381031999</v>
      </c>
      <c r="M741">
        <v>35.9314040791946</v>
      </c>
      <c r="N741">
        <v>1.5128078432241601</v>
      </c>
      <c r="O741">
        <v>65.047021943573597</v>
      </c>
      <c r="P741">
        <v>3.4874290348742898</v>
      </c>
      <c r="Q741">
        <v>3.4069371238781003E-2</v>
      </c>
    </row>
    <row r="742" spans="1:17" x14ac:dyDescent="0.3">
      <c r="A742" t="s">
        <v>1627</v>
      </c>
      <c r="B742" t="s">
        <v>1628</v>
      </c>
      <c r="C742" t="s">
        <v>3173</v>
      </c>
      <c r="D742" t="s">
        <v>276</v>
      </c>
      <c r="E742">
        <v>5843.0918473599904</v>
      </c>
      <c r="F742">
        <v>419.2</v>
      </c>
      <c r="G742">
        <v>-14.205232160535999</v>
      </c>
      <c r="H742">
        <v>8.7851963041137999</v>
      </c>
      <c r="I742">
        <v>8.8243427509250392</v>
      </c>
      <c r="J742">
        <v>3.0604904718386301</v>
      </c>
      <c r="K742">
        <v>394.13844051602399</v>
      </c>
      <c r="L742">
        <v>369.12441197772199</v>
      </c>
      <c r="M742">
        <v>55.353093884263899</v>
      </c>
      <c r="N742">
        <v>0.74341173905295499</v>
      </c>
      <c r="O742">
        <v>2.7791030534351102</v>
      </c>
      <c r="P742">
        <v>33.503184713375703</v>
      </c>
      <c r="Q742">
        <v>5.0214246200669999E-2</v>
      </c>
    </row>
    <row r="743" spans="1:17" x14ac:dyDescent="0.3">
      <c r="A743" t="s">
        <v>1629</v>
      </c>
      <c r="B743" t="s">
        <v>1630</v>
      </c>
      <c r="C743" t="s">
        <v>3175</v>
      </c>
      <c r="D743" t="s">
        <v>187</v>
      </c>
      <c r="E743">
        <v>5830.8108643199903</v>
      </c>
      <c r="F743">
        <v>478.4</v>
      </c>
      <c r="G743">
        <v>12.297223245440099</v>
      </c>
      <c r="H743">
        <v>-8.7416925092772004</v>
      </c>
      <c r="I743">
        <v>5.3106790010707101</v>
      </c>
      <c r="J743">
        <v>-2.5438168479563998</v>
      </c>
      <c r="K743">
        <v>489.56544944887401</v>
      </c>
      <c r="L743">
        <v>437.37721813276301</v>
      </c>
      <c r="M743">
        <v>40.251208456179697</v>
      </c>
      <c r="N743">
        <v>0.59303580462847705</v>
      </c>
      <c r="O743">
        <v>13.3988294314381</v>
      </c>
      <c r="P743">
        <v>53.875844322933403</v>
      </c>
      <c r="Q743">
        <v>0.17356170781666699</v>
      </c>
    </row>
    <row r="744" spans="1:17" x14ac:dyDescent="0.3">
      <c r="A744" t="s">
        <v>1631</v>
      </c>
      <c r="B744" t="s">
        <v>1632</v>
      </c>
      <c r="C744" t="s">
        <v>3171</v>
      </c>
      <c r="D744" t="s">
        <v>233</v>
      </c>
      <c r="E744">
        <v>5794.4799112199998</v>
      </c>
      <c r="F744">
        <v>300.3</v>
      </c>
      <c r="G744">
        <v>15.1281142746213</v>
      </c>
      <c r="H744">
        <v>10.867329125094001</v>
      </c>
      <c r="I744">
        <v>23.0703998956071</v>
      </c>
      <c r="J744">
        <v>-6.5711552243989102</v>
      </c>
      <c r="K744">
        <v>279.95936545454401</v>
      </c>
      <c r="L744">
        <v>244.54802750335099</v>
      </c>
      <c r="M744">
        <v>48.054819425545404</v>
      </c>
      <c r="N744">
        <v>0.90213923024353904</v>
      </c>
      <c r="O744">
        <v>9.8568098568098499</v>
      </c>
      <c r="P744">
        <v>69.661016949152497</v>
      </c>
      <c r="Q744">
        <v>0.18659921468575499</v>
      </c>
    </row>
    <row r="745" spans="1:17" x14ac:dyDescent="0.3">
      <c r="A745" t="s">
        <v>1633</v>
      </c>
      <c r="B745" t="s">
        <v>1634</v>
      </c>
      <c r="C745" t="s">
        <v>3173</v>
      </c>
      <c r="D745" t="s">
        <v>54</v>
      </c>
      <c r="E745">
        <v>5786.21981839</v>
      </c>
      <c r="F745">
        <v>232.22</v>
      </c>
      <c r="G745">
        <v>120.297814346439</v>
      </c>
      <c r="H745">
        <v>32.812471496575803</v>
      </c>
      <c r="I745">
        <v>74.506248771567599</v>
      </c>
      <c r="J745">
        <v>24.810518852814202</v>
      </c>
      <c r="K745">
        <v>166.88377035756801</v>
      </c>
      <c r="L745">
        <v>136.61409156907899</v>
      </c>
      <c r="M745">
        <v>90.840807445938395</v>
      </c>
      <c r="N745">
        <v>2.6583623756247099</v>
      </c>
      <c r="O745">
        <v>2.4244251141159099</v>
      </c>
      <c r="P745">
        <v>156.17209045780399</v>
      </c>
      <c r="Q745">
        <v>2.1187581090399998E-3</v>
      </c>
    </row>
    <row r="746" spans="1:17" x14ac:dyDescent="0.3">
      <c r="A746" t="s">
        <v>1635</v>
      </c>
      <c r="B746" t="s">
        <v>1636</v>
      </c>
      <c r="C746" t="s">
        <v>3173</v>
      </c>
      <c r="D746" t="s">
        <v>192</v>
      </c>
      <c r="E746">
        <v>5770.1579293599998</v>
      </c>
      <c r="F746">
        <v>636.70000000000005</v>
      </c>
      <c r="G746">
        <v>10.152094797182199</v>
      </c>
      <c r="H746">
        <v>-14.8608014106124</v>
      </c>
      <c r="I746">
        <v>26.278737275473301</v>
      </c>
      <c r="J746">
        <v>-2.9697143180578398</v>
      </c>
      <c r="K746">
        <v>637.44221796216004</v>
      </c>
      <c r="L746">
        <v>560.03788356893403</v>
      </c>
      <c r="M746">
        <v>46.344495546087501</v>
      </c>
      <c r="N746">
        <v>0.77217653142748</v>
      </c>
      <c r="O746">
        <v>13.350086382911799</v>
      </c>
      <c r="P746">
        <v>71.571005119913707</v>
      </c>
    </row>
    <row r="747" spans="1:17" hidden="1" x14ac:dyDescent="0.3">
      <c r="A747" t="s">
        <v>1637</v>
      </c>
      <c r="B747" t="s">
        <v>1638</v>
      </c>
      <c r="C747" t="s">
        <v>3184</v>
      </c>
      <c r="D747" t="s">
        <v>276</v>
      </c>
      <c r="E747">
        <v>5767.5568775800002</v>
      </c>
      <c r="F747">
        <v>5270.9</v>
      </c>
      <c r="G747">
        <v>74.947047283560906</v>
      </c>
      <c r="H747">
        <v>-2.9529828919363501</v>
      </c>
      <c r="I747">
        <v>14.9960906721918</v>
      </c>
      <c r="J747">
        <v>0.12370074113625699</v>
      </c>
      <c r="K747">
        <v>5193.5353272339999</v>
      </c>
      <c r="L747">
        <v>4263.6277489587801</v>
      </c>
      <c r="M747">
        <v>27.756917339693398</v>
      </c>
      <c r="N747">
        <v>0.88781865435876395</v>
      </c>
      <c r="O747">
        <v>9.4689711434479999</v>
      </c>
      <c r="P747">
        <v>121.727242133602</v>
      </c>
      <c r="Q747">
        <v>0.143776006243933</v>
      </c>
    </row>
    <row r="748" spans="1:17" hidden="1" x14ac:dyDescent="0.3">
      <c r="A748" t="s">
        <v>1639</v>
      </c>
      <c r="B748" t="s">
        <v>1640</v>
      </c>
      <c r="C748" t="s">
        <v>3184</v>
      </c>
      <c r="D748" t="s">
        <v>852</v>
      </c>
      <c r="E748">
        <v>5763.2748330000004</v>
      </c>
      <c r="F748">
        <v>671.95</v>
      </c>
      <c r="G748">
        <v>43.738264397446301</v>
      </c>
      <c r="H748">
        <v>-10.0731597853375</v>
      </c>
      <c r="I748">
        <v>-14.2696307553298</v>
      </c>
      <c r="J748">
        <v>-0.51350509112597997</v>
      </c>
      <c r="K748">
        <v>721.61382833302503</v>
      </c>
      <c r="L748">
        <v>668.39548268493502</v>
      </c>
      <c r="M748">
        <v>35.629877519123902</v>
      </c>
      <c r="N748">
        <v>0.26331861697446701</v>
      </c>
      <c r="O748">
        <v>38.522211474068001</v>
      </c>
      <c r="P748">
        <v>79.330130771283706</v>
      </c>
      <c r="Q748">
        <v>4.0171669506615E-2</v>
      </c>
    </row>
    <row r="749" spans="1:17" hidden="1" x14ac:dyDescent="0.3">
      <c r="A749" t="s">
        <v>1641</v>
      </c>
      <c r="B749" t="s">
        <v>1642</v>
      </c>
      <c r="C749" t="s">
        <v>3184</v>
      </c>
      <c r="D749" t="s">
        <v>472</v>
      </c>
      <c r="E749">
        <v>5742.8037225899998</v>
      </c>
      <c r="F749">
        <v>1470.15</v>
      </c>
      <c r="G749">
        <v>-9.6090085981575903</v>
      </c>
      <c r="H749">
        <v>-4.3117907519674503</v>
      </c>
      <c r="I749">
        <v>28.747439852208299</v>
      </c>
      <c r="J749">
        <v>-1.0071140024629599</v>
      </c>
      <c r="K749">
        <v>1468.4933337714899</v>
      </c>
      <c r="L749">
        <v>1335.8614949719699</v>
      </c>
      <c r="M749">
        <v>48.068137144173797</v>
      </c>
      <c r="N749">
        <v>0.53610482277648297</v>
      </c>
      <c r="O749">
        <v>16.994864469611901</v>
      </c>
      <c r="P749">
        <v>50.7846153846153</v>
      </c>
      <c r="Q749">
        <v>-4.8480379034408001E-2</v>
      </c>
    </row>
    <row r="750" spans="1:17" x14ac:dyDescent="0.3">
      <c r="A750" t="s">
        <v>1643</v>
      </c>
      <c r="B750" t="s">
        <v>1644</v>
      </c>
      <c r="C750" t="s">
        <v>3180</v>
      </c>
      <c r="D750" t="s">
        <v>132</v>
      </c>
      <c r="E750">
        <v>5687.46</v>
      </c>
      <c r="F750">
        <v>199.56</v>
      </c>
      <c r="G750">
        <v>41.647741601132203</v>
      </c>
      <c r="H750">
        <v>0.185215247338193</v>
      </c>
      <c r="I750">
        <v>-19.6850209008274</v>
      </c>
      <c r="J750">
        <v>10.816472542512599</v>
      </c>
      <c r="K750">
        <v>199.612211965082</v>
      </c>
      <c r="L750">
        <v>189.202892615591</v>
      </c>
      <c r="M750">
        <v>53.531011160625198</v>
      </c>
      <c r="N750">
        <v>0.81640282568312905</v>
      </c>
      <c r="O750">
        <v>32.767087592703902</v>
      </c>
      <c r="P750">
        <v>82.080291970802904</v>
      </c>
      <c r="Q750">
        <v>3.0308427215363001E-2</v>
      </c>
    </row>
    <row r="751" spans="1:17" hidden="1" x14ac:dyDescent="0.3">
      <c r="A751" t="s">
        <v>1645</v>
      </c>
      <c r="B751" t="s">
        <v>1646</v>
      </c>
      <c r="C751" t="s">
        <v>3184</v>
      </c>
      <c r="D751" t="s">
        <v>564</v>
      </c>
      <c r="E751">
        <v>5662.2185265750004</v>
      </c>
      <c r="F751">
        <v>5438.55</v>
      </c>
      <c r="G751">
        <v>39.635437589933701</v>
      </c>
      <c r="H751">
        <v>-8.2877638721562104</v>
      </c>
      <c r="I751">
        <v>15.078270699230901</v>
      </c>
      <c r="J751">
        <v>-1.97309659820962</v>
      </c>
      <c r="K751">
        <v>5600.7403064857499</v>
      </c>
      <c r="L751">
        <v>5037.1737267569597</v>
      </c>
      <c r="M751">
        <v>48.722516523870702</v>
      </c>
      <c r="N751">
        <v>0.56000032601510197</v>
      </c>
      <c r="O751">
        <v>23.174375522887502</v>
      </c>
      <c r="P751">
        <v>90.318798992161206</v>
      </c>
      <c r="Q751">
        <v>0.13709127490546499</v>
      </c>
    </row>
    <row r="752" spans="1:17" hidden="1" x14ac:dyDescent="0.3">
      <c r="A752" t="s">
        <v>1647</v>
      </c>
      <c r="B752" t="s">
        <v>1648</v>
      </c>
      <c r="C752" t="s">
        <v>3184</v>
      </c>
      <c r="D752" t="s">
        <v>21</v>
      </c>
      <c r="E752">
        <v>5653.1301193250001</v>
      </c>
      <c r="F752">
        <v>477.85</v>
      </c>
      <c r="G752">
        <v>-37.0037548237827</v>
      </c>
      <c r="H752">
        <v>-7.6174791517524403</v>
      </c>
      <c r="I752">
        <v>-9.1314546817856002</v>
      </c>
      <c r="J752">
        <v>-5.3234057037371896</v>
      </c>
      <c r="K752">
        <v>491.22914243064702</v>
      </c>
      <c r="L752">
        <v>474.743780823355</v>
      </c>
      <c r="M752">
        <v>35.058709030080202</v>
      </c>
      <c r="N752">
        <v>0.94709728793652304</v>
      </c>
      <c r="O752">
        <v>25.353144292141799</v>
      </c>
      <c r="P752">
        <v>22.4942322481415</v>
      </c>
      <c r="Q752">
        <v>7.5824296735086005E-2</v>
      </c>
    </row>
    <row r="753" spans="1:17" x14ac:dyDescent="0.3">
      <c r="A753" t="s">
        <v>1649</v>
      </c>
      <c r="B753" t="s">
        <v>1650</v>
      </c>
      <c r="C753" t="s">
        <v>3173</v>
      </c>
      <c r="D753" t="s">
        <v>472</v>
      </c>
      <c r="E753">
        <v>5623.6327317499999</v>
      </c>
      <c r="F753">
        <v>502.9</v>
      </c>
      <c r="G753">
        <v>27.087335574984699</v>
      </c>
      <c r="H753">
        <v>11.048272350249899</v>
      </c>
      <c r="I753">
        <v>24.187250809128901</v>
      </c>
      <c r="J753">
        <v>-7.5496401603552297</v>
      </c>
      <c r="K753">
        <v>466.80352308333897</v>
      </c>
      <c r="L753">
        <v>401.423049191232</v>
      </c>
      <c r="M753">
        <v>45.263739843419003</v>
      </c>
      <c r="N753">
        <v>0.90008332755825005</v>
      </c>
      <c r="O753">
        <v>13.541459534698699</v>
      </c>
      <c r="P753">
        <v>72.758502232909606</v>
      </c>
      <c r="Q753">
        <v>-3.6869988527860002E-3</v>
      </c>
    </row>
    <row r="754" spans="1:17" x14ac:dyDescent="0.3">
      <c r="A754" t="s">
        <v>1651</v>
      </c>
      <c r="B754" t="s">
        <v>1652</v>
      </c>
      <c r="C754" t="s">
        <v>3176</v>
      </c>
      <c r="D754" t="s">
        <v>135</v>
      </c>
      <c r="E754">
        <v>5540.58</v>
      </c>
      <c r="F754">
        <v>9234.2999999999993</v>
      </c>
      <c r="G754">
        <v>28.130270584017801</v>
      </c>
      <c r="H754">
        <v>7.4266923960434701</v>
      </c>
      <c r="I754">
        <v>35.259565414896102</v>
      </c>
      <c r="J754">
        <v>-6.9810960397843704</v>
      </c>
      <c r="K754">
        <v>8084.3357603282202</v>
      </c>
      <c r="L754">
        <v>6971.4857135761904</v>
      </c>
      <c r="M754">
        <v>65.444064743500405</v>
      </c>
      <c r="N754">
        <v>1.6939219654415001</v>
      </c>
      <c r="O754">
        <v>4.2201357980572398</v>
      </c>
      <c r="P754">
        <v>95.061311139510494</v>
      </c>
      <c r="Q754">
        <v>0.114796784500259</v>
      </c>
    </row>
    <row r="755" spans="1:17" x14ac:dyDescent="0.3">
      <c r="A755" t="s">
        <v>1653</v>
      </c>
      <c r="B755" t="s">
        <v>1654</v>
      </c>
      <c r="C755" t="s">
        <v>3179</v>
      </c>
      <c r="D755" t="s">
        <v>496</v>
      </c>
      <c r="E755">
        <v>5521.0557910919997</v>
      </c>
      <c r="F755">
        <v>110.82</v>
      </c>
      <c r="G755">
        <v>-42.597515608864398</v>
      </c>
      <c r="H755">
        <v>-1.6645835313147399</v>
      </c>
      <c r="I755">
        <v>-8.4800564846492001</v>
      </c>
      <c r="J755">
        <v>3.70690101913809</v>
      </c>
      <c r="K755">
        <v>108.620253621334</v>
      </c>
      <c r="L755">
        <v>108.736860463624</v>
      </c>
      <c r="M755">
        <v>55.272961652282198</v>
      </c>
      <c r="N755">
        <v>1.00941934596866</v>
      </c>
      <c r="O755">
        <v>20.6460927630391</v>
      </c>
      <c r="P755">
        <v>21.114754098360599</v>
      </c>
      <c r="Q755">
        <v>-9.1807210327945005E-2</v>
      </c>
    </row>
    <row r="756" spans="1:17" x14ac:dyDescent="0.3">
      <c r="A756" t="s">
        <v>1655</v>
      </c>
      <c r="B756" t="s">
        <v>1656</v>
      </c>
      <c r="C756" t="s">
        <v>3169</v>
      </c>
      <c r="D756" t="s">
        <v>51</v>
      </c>
      <c r="E756">
        <v>5461.0054423800002</v>
      </c>
      <c r="F756">
        <v>60.81</v>
      </c>
      <c r="G756">
        <v>55.102559387754503</v>
      </c>
      <c r="H756">
        <v>-6.1540276607393603</v>
      </c>
      <c r="I756">
        <v>-22.6226197049258</v>
      </c>
      <c r="J756">
        <v>2.0357571562316901</v>
      </c>
      <c r="K756">
        <v>63.693787190185297</v>
      </c>
      <c r="L756">
        <v>62.079267760013302</v>
      </c>
      <c r="M756">
        <v>44.216872987505802</v>
      </c>
      <c r="N756">
        <v>1.5869485617129599</v>
      </c>
      <c r="O756">
        <v>63.838184509126698</v>
      </c>
      <c r="P756">
        <v>93.816733067729004</v>
      </c>
      <c r="Q756">
        <v>1.9400778703298999E-2</v>
      </c>
    </row>
    <row r="757" spans="1:17" x14ac:dyDescent="0.3">
      <c r="A757" t="s">
        <v>1657</v>
      </c>
      <c r="B757" t="s">
        <v>1658</v>
      </c>
      <c r="C757" t="s">
        <v>3183</v>
      </c>
      <c r="D757" t="s">
        <v>472</v>
      </c>
      <c r="E757">
        <v>5452.0367488399997</v>
      </c>
      <c r="F757">
        <v>2066.6</v>
      </c>
      <c r="G757">
        <v>-14.855241609448299</v>
      </c>
      <c r="H757">
        <v>40.590179157698302</v>
      </c>
      <c r="I757">
        <v>51.576087289675201</v>
      </c>
      <c r="J757">
        <v>-5.5883731704498203</v>
      </c>
      <c r="K757">
        <v>1751.37653011464</v>
      </c>
      <c r="L757">
        <v>1577.5809600227401</v>
      </c>
      <c r="M757">
        <v>56.2859098913598</v>
      </c>
      <c r="N757">
        <v>3.1096027912572799</v>
      </c>
      <c r="O757">
        <v>15.6488918997387</v>
      </c>
      <c r="P757">
        <v>75.731292517006693</v>
      </c>
      <c r="Q757">
        <v>4.5823759050677003E-2</v>
      </c>
    </row>
    <row r="758" spans="1:17" x14ac:dyDescent="0.3">
      <c r="A758" t="s">
        <v>1659</v>
      </c>
      <c r="B758" t="s">
        <v>1660</v>
      </c>
      <c r="C758" t="s">
        <v>3171</v>
      </c>
      <c r="D758" t="s">
        <v>988</v>
      </c>
      <c r="E758">
        <v>5449.277512224</v>
      </c>
      <c r="F758">
        <v>42.72</v>
      </c>
      <c r="G758">
        <v>34.794497990318298</v>
      </c>
      <c r="H758">
        <v>-4.7251347807358304</v>
      </c>
      <c r="I758">
        <v>18.314224216732999</v>
      </c>
      <c r="J758">
        <v>9.7387937838451109</v>
      </c>
      <c r="K758">
        <v>40.034272422533803</v>
      </c>
      <c r="L758">
        <v>35.376661472082397</v>
      </c>
      <c r="M758">
        <v>72.457516635939697</v>
      </c>
      <c r="N758">
        <v>0.986670266605711</v>
      </c>
      <c r="O758">
        <v>7.9119850187266003</v>
      </c>
      <c r="P758">
        <v>89.866666666666603</v>
      </c>
      <c r="Q758">
        <v>8.6266604512387005E-2</v>
      </c>
    </row>
    <row r="759" spans="1:17" x14ac:dyDescent="0.3">
      <c r="A759" t="s">
        <v>1661</v>
      </c>
      <c r="B759" t="s">
        <v>1662</v>
      </c>
      <c r="C759" t="s">
        <v>3181</v>
      </c>
      <c r="D759" t="s">
        <v>187</v>
      </c>
      <c r="E759">
        <v>5410.437023165</v>
      </c>
      <c r="F759">
        <v>7966.55</v>
      </c>
      <c r="G759">
        <v>54.215190490780202</v>
      </c>
      <c r="H759">
        <v>2.90245228340078</v>
      </c>
      <c r="I759">
        <v>-16.009324244300199</v>
      </c>
      <c r="J759">
        <v>7.2576990943681299</v>
      </c>
      <c r="K759">
        <v>7556.9026465173501</v>
      </c>
      <c r="L759">
        <v>6867.2134909277502</v>
      </c>
      <c r="M759">
        <v>60.491966846913797</v>
      </c>
      <c r="N759">
        <v>1.29197393343029</v>
      </c>
      <c r="O759">
        <v>14.012966717085799</v>
      </c>
      <c r="P759">
        <v>111.031641965007</v>
      </c>
      <c r="Q759">
        <v>0.101826648526084</v>
      </c>
    </row>
    <row r="760" spans="1:17" hidden="1" x14ac:dyDescent="0.3">
      <c r="A760" t="s">
        <v>1663</v>
      </c>
      <c r="B760" t="s">
        <v>1664</v>
      </c>
      <c r="C760" t="s">
        <v>3184</v>
      </c>
      <c r="D760" t="s">
        <v>103</v>
      </c>
      <c r="E760">
        <v>5373.9801360000001</v>
      </c>
      <c r="F760">
        <v>504</v>
      </c>
      <c r="G760">
        <v>22945.491893979499</v>
      </c>
      <c r="H760">
        <v>13.473603140570701</v>
      </c>
      <c r="I760">
        <v>2209.1189761513901</v>
      </c>
      <c r="J760">
        <v>0.49423552520235198</v>
      </c>
      <c r="K760">
        <v>218.51777429521701</v>
      </c>
      <c r="L760">
        <v>75.362091371770205</v>
      </c>
      <c r="M760">
        <v>99.999785750943104</v>
      </c>
      <c r="N760">
        <v>0.73654231170515705</v>
      </c>
      <c r="O760">
        <v>0</v>
      </c>
      <c r="P760">
        <v>30631.707317073098</v>
      </c>
      <c r="Q760">
        <v>0.13281156460673599</v>
      </c>
    </row>
    <row r="761" spans="1:17" x14ac:dyDescent="0.3">
      <c r="A761" t="s">
        <v>1665</v>
      </c>
      <c r="B761" t="s">
        <v>1666</v>
      </c>
      <c r="C761" t="s">
        <v>3181</v>
      </c>
      <c r="D761" t="s">
        <v>261</v>
      </c>
      <c r="E761">
        <v>5370.4707906449903</v>
      </c>
      <c r="F761">
        <v>1745.95</v>
      </c>
      <c r="G761">
        <v>-63.455710878125899</v>
      </c>
      <c r="H761">
        <v>-5.3652231451416696</v>
      </c>
      <c r="I761">
        <v>-17.046551634276</v>
      </c>
      <c r="J761">
        <v>-1.71611524785511</v>
      </c>
      <c r="K761">
        <v>1793.4237030796901</v>
      </c>
      <c r="L761">
        <v>1900.0322130228899</v>
      </c>
      <c r="M761">
        <v>46.594214472682403</v>
      </c>
      <c r="N761">
        <v>0.47506125005032501</v>
      </c>
      <c r="O761">
        <v>59.446146796872704</v>
      </c>
      <c r="P761">
        <v>9.1218750000000099</v>
      </c>
      <c r="Q761">
        <v>-1.0420439937735001E-2</v>
      </c>
    </row>
    <row r="762" spans="1:17" hidden="1" x14ac:dyDescent="0.3">
      <c r="A762" t="s">
        <v>1667</v>
      </c>
      <c r="B762" t="s">
        <v>1668</v>
      </c>
      <c r="C762" t="s">
        <v>3184</v>
      </c>
      <c r="D762" t="s">
        <v>287</v>
      </c>
      <c r="E762">
        <v>5355.46498032</v>
      </c>
      <c r="F762">
        <v>436.8</v>
      </c>
      <c r="G762">
        <v>95.608324496178795</v>
      </c>
      <c r="H762">
        <v>21.325050012440101</v>
      </c>
      <c r="I762">
        <v>39.097340394046903</v>
      </c>
      <c r="J762">
        <v>-0.246006735901284</v>
      </c>
      <c r="K762">
        <v>382.40746715445601</v>
      </c>
      <c r="L762">
        <v>308.35082002369103</v>
      </c>
      <c r="M762">
        <v>56.3189814514623</v>
      </c>
      <c r="N762">
        <v>0.81597046598067502</v>
      </c>
      <c r="O762">
        <v>12.9235347985347</v>
      </c>
      <c r="P762">
        <v>140.92664092664</v>
      </c>
    </row>
    <row r="763" spans="1:17" hidden="1" x14ac:dyDescent="0.3">
      <c r="A763" t="s">
        <v>1669</v>
      </c>
      <c r="B763" t="s">
        <v>1670</v>
      </c>
      <c r="C763" t="s">
        <v>3184</v>
      </c>
      <c r="D763" t="s">
        <v>287</v>
      </c>
      <c r="E763">
        <v>5332.8947399999997</v>
      </c>
      <c r="F763">
        <v>2750.9</v>
      </c>
      <c r="G763">
        <v>482.152460179142</v>
      </c>
      <c r="H763">
        <v>-14.1037338646713</v>
      </c>
      <c r="I763">
        <v>120.524484283734</v>
      </c>
      <c r="J763">
        <v>21.718554183483199</v>
      </c>
      <c r="K763">
        <v>2778.9144370939998</v>
      </c>
      <c r="L763">
        <v>1868.21093974567</v>
      </c>
      <c r="M763">
        <v>41.410619105589397</v>
      </c>
      <c r="N763">
        <v>2.0517360258972199</v>
      </c>
      <c r="O763">
        <v>30.030171943727499</v>
      </c>
      <c r="P763">
        <v>525.228228341982</v>
      </c>
      <c r="Q763">
        <v>0.31646288902288799</v>
      </c>
    </row>
    <row r="764" spans="1:17" x14ac:dyDescent="0.3">
      <c r="A764" t="s">
        <v>1671</v>
      </c>
      <c r="B764" t="s">
        <v>1672</v>
      </c>
      <c r="C764" t="s">
        <v>3181</v>
      </c>
      <c r="D764" t="s">
        <v>164</v>
      </c>
      <c r="E764">
        <v>5323.9390667999996</v>
      </c>
      <c r="F764">
        <v>4710.1499999999996</v>
      </c>
      <c r="G764">
        <v>126.41550990842801</v>
      </c>
      <c r="H764">
        <v>-11.5558991173361</v>
      </c>
      <c r="I764">
        <v>32.768873919919599</v>
      </c>
      <c r="J764">
        <v>3.73304149535159</v>
      </c>
      <c r="K764">
        <v>4816.3422550863597</v>
      </c>
      <c r="L764">
        <v>3902.5528994993902</v>
      </c>
      <c r="M764">
        <v>45.954870461750403</v>
      </c>
      <c r="N764">
        <v>0.44817424113562898</v>
      </c>
      <c r="O764">
        <v>20.795516066367298</v>
      </c>
      <c r="P764">
        <v>175.04525547445201</v>
      </c>
      <c r="Q764">
        <v>0.207950352987715</v>
      </c>
    </row>
    <row r="765" spans="1:17" x14ac:dyDescent="0.3">
      <c r="A765" t="s">
        <v>1673</v>
      </c>
      <c r="B765" t="s">
        <v>1674</v>
      </c>
      <c r="C765" t="s">
        <v>3181</v>
      </c>
      <c r="D765" t="s">
        <v>261</v>
      </c>
      <c r="E765">
        <v>5305.5796956000004</v>
      </c>
      <c r="F765">
        <v>669</v>
      </c>
      <c r="G765">
        <v>-33.866650349104702</v>
      </c>
      <c r="H765">
        <v>-13.903458018308999</v>
      </c>
      <c r="I765">
        <v>-20.690459631827999</v>
      </c>
      <c r="J765">
        <v>-2.6181564056333801</v>
      </c>
      <c r="K765">
        <v>723.96319223533499</v>
      </c>
      <c r="L765">
        <v>703.03875754863498</v>
      </c>
      <c r="M765">
        <v>25.5100141230944</v>
      </c>
      <c r="N765">
        <v>0.80966945178410799</v>
      </c>
      <c r="O765">
        <v>32.107623318385599</v>
      </c>
      <c r="P765">
        <v>15.2256286600068</v>
      </c>
    </row>
    <row r="766" spans="1:17" hidden="1" x14ac:dyDescent="0.3">
      <c r="A766" t="s">
        <v>1675</v>
      </c>
      <c r="B766" t="s">
        <v>1676</v>
      </c>
      <c r="C766" t="s">
        <v>3184</v>
      </c>
      <c r="D766" t="s">
        <v>395</v>
      </c>
      <c r="E766">
        <v>5298.4386083999998</v>
      </c>
      <c r="F766">
        <v>292</v>
      </c>
      <c r="G766">
        <v>-36.136105434694997</v>
      </c>
      <c r="H766">
        <v>-2.7108278944241802</v>
      </c>
      <c r="I766">
        <v>-16.520457032887901</v>
      </c>
      <c r="J766">
        <v>-3.5091005882255</v>
      </c>
      <c r="K766">
        <v>289.59333685752398</v>
      </c>
      <c r="L766">
        <v>291.73143461584903</v>
      </c>
      <c r="M766">
        <v>48.312627727632901</v>
      </c>
      <c r="N766">
        <v>1.0755406050768599</v>
      </c>
      <c r="O766">
        <v>32.859589041095802</v>
      </c>
      <c r="P766">
        <v>8.3688996103173192</v>
      </c>
      <c r="Q766">
        <v>-1.0242272203537999E-2</v>
      </c>
    </row>
    <row r="767" spans="1:17" x14ac:dyDescent="0.3">
      <c r="A767" t="s">
        <v>1677</v>
      </c>
      <c r="B767" t="s">
        <v>1678</v>
      </c>
      <c r="C767" t="s">
        <v>3169</v>
      </c>
      <c r="D767" t="s">
        <v>24</v>
      </c>
      <c r="E767">
        <v>5298.2673510750001</v>
      </c>
      <c r="F767">
        <v>313.35000000000002</v>
      </c>
      <c r="G767">
        <v>-42.876710709536297</v>
      </c>
      <c r="H767">
        <v>-6.8827518810623998</v>
      </c>
      <c r="I767">
        <v>-30.396929136816901</v>
      </c>
      <c r="J767">
        <v>-4.8270342187019599</v>
      </c>
      <c r="K767">
        <v>328.07227648815001</v>
      </c>
      <c r="L767">
        <v>342.63203730029198</v>
      </c>
      <c r="M767">
        <v>38.929410473838097</v>
      </c>
      <c r="N767">
        <v>0.74398090804099803</v>
      </c>
      <c r="O767">
        <v>34.753470560076501</v>
      </c>
      <c r="P767">
        <v>2.48569092395749</v>
      </c>
      <c r="Q767">
        <v>-4.1185578628780001E-2</v>
      </c>
    </row>
    <row r="768" spans="1:17" hidden="1" x14ac:dyDescent="0.3">
      <c r="A768" t="s">
        <v>1679</v>
      </c>
      <c r="B768" t="s">
        <v>1680</v>
      </c>
      <c r="C768" t="s">
        <v>3184</v>
      </c>
      <c r="D768" t="s">
        <v>287</v>
      </c>
      <c r="E768">
        <v>5262.6609215099998</v>
      </c>
      <c r="F768">
        <v>3116.9</v>
      </c>
      <c r="G768">
        <v>608.57356539454702</v>
      </c>
      <c r="H768">
        <v>26.721356506492899</v>
      </c>
      <c r="I768">
        <v>225.26405787780701</v>
      </c>
      <c r="J768">
        <v>9.2091017629266894</v>
      </c>
      <c r="K768">
        <v>2470.6389820639502</v>
      </c>
      <c r="L768">
        <v>1574.13612804388</v>
      </c>
      <c r="M768">
        <v>59.536840284741899</v>
      </c>
      <c r="N768">
        <v>0.81242270333725497</v>
      </c>
      <c r="O768">
        <v>11.8098110301902</v>
      </c>
      <c r="P768">
        <v>671.50990099009903</v>
      </c>
      <c r="Q768">
        <v>0.29477533514992799</v>
      </c>
    </row>
    <row r="769" spans="1:17" x14ac:dyDescent="0.3">
      <c r="A769" t="s">
        <v>1681</v>
      </c>
      <c r="B769" t="s">
        <v>1682</v>
      </c>
      <c r="C769" t="s">
        <v>3180</v>
      </c>
      <c r="D769" t="s">
        <v>1136</v>
      </c>
      <c r="E769">
        <v>5245.5986505000001</v>
      </c>
      <c r="F769">
        <v>3129.3</v>
      </c>
      <c r="G769">
        <v>-13.0114747071712</v>
      </c>
      <c r="H769">
        <v>-6.1815608839446803</v>
      </c>
      <c r="I769">
        <v>-4.3857470997671602</v>
      </c>
      <c r="J769">
        <v>-0.80533767769410103</v>
      </c>
      <c r="K769">
        <v>3115.7117364789401</v>
      </c>
      <c r="L769">
        <v>3005.5611562477402</v>
      </c>
      <c r="M769">
        <v>53.740133146846397</v>
      </c>
      <c r="N769">
        <v>0.73574448167595197</v>
      </c>
      <c r="O769">
        <v>18.2373054676764</v>
      </c>
      <c r="P769">
        <v>36.056521739130403</v>
      </c>
      <c r="Q769">
        <v>-8.6075056543222006E-2</v>
      </c>
    </row>
    <row r="770" spans="1:17" hidden="1" x14ac:dyDescent="0.3">
      <c r="A770" t="s">
        <v>1683</v>
      </c>
      <c r="B770" t="s">
        <v>1684</v>
      </c>
      <c r="C770" t="s">
        <v>3171</v>
      </c>
      <c r="D770" t="s">
        <v>114</v>
      </c>
      <c r="E770">
        <v>5193.5101415999998</v>
      </c>
      <c r="F770">
        <v>416.8</v>
      </c>
      <c r="G770">
        <v>-16.515274479238201</v>
      </c>
      <c r="H770">
        <v>22.889133687434999</v>
      </c>
      <c r="I770">
        <v>4.5007498283689801E-2</v>
      </c>
      <c r="J770">
        <v>8.9543851254087006</v>
      </c>
      <c r="K770">
        <v>352.52248301489499</v>
      </c>
      <c r="M770">
        <v>80.958396293423107</v>
      </c>
      <c r="N770">
        <v>2.7634095869259498</v>
      </c>
      <c r="O770">
        <v>5.7461612284068897</v>
      </c>
      <c r="P770">
        <v>38.448762664009202</v>
      </c>
    </row>
    <row r="771" spans="1:17" hidden="1" x14ac:dyDescent="0.3">
      <c r="A771" t="s">
        <v>1685</v>
      </c>
      <c r="B771" t="s">
        <v>1686</v>
      </c>
      <c r="C771" t="s">
        <v>3184</v>
      </c>
      <c r="D771" t="s">
        <v>472</v>
      </c>
      <c r="E771">
        <v>5177.9593299999997</v>
      </c>
      <c r="F771">
        <v>114.2</v>
      </c>
      <c r="G771">
        <v>46.035794523443599</v>
      </c>
      <c r="H771">
        <v>4.0768382440487896</v>
      </c>
      <c r="I771">
        <v>2.9834755440572098</v>
      </c>
      <c r="J771">
        <v>9.2376660077632593</v>
      </c>
      <c r="K771">
        <v>100.34935317226601</v>
      </c>
      <c r="L771">
        <v>87.862154206800199</v>
      </c>
      <c r="M771">
        <v>79.232199737540199</v>
      </c>
      <c r="N771">
        <v>1.15861235617178</v>
      </c>
      <c r="O771">
        <v>3.50262697022767</v>
      </c>
      <c r="P771">
        <v>103.746654772524</v>
      </c>
      <c r="Q771">
        <v>0.130508858343544</v>
      </c>
    </row>
    <row r="772" spans="1:17" hidden="1" x14ac:dyDescent="0.3">
      <c r="A772" t="s">
        <v>1687</v>
      </c>
      <c r="B772" t="s">
        <v>1688</v>
      </c>
      <c r="C772" t="s">
        <v>3184</v>
      </c>
      <c r="D772" t="s">
        <v>1689</v>
      </c>
      <c r="E772">
        <v>5168.879891351</v>
      </c>
      <c r="F772">
        <v>63.55</v>
      </c>
      <c r="G772">
        <v>-1.2857805269865901</v>
      </c>
      <c r="H772">
        <v>2.6985499089847602</v>
      </c>
      <c r="I772">
        <v>-6.63650702071594</v>
      </c>
      <c r="J772">
        <v>1.5929616398520401</v>
      </c>
      <c r="K772">
        <v>61.203557689532403</v>
      </c>
      <c r="L772">
        <v>58.348955352714199</v>
      </c>
      <c r="M772">
        <v>56.425916595309197</v>
      </c>
      <c r="N772">
        <v>0.93818660686390398</v>
      </c>
      <c r="O772">
        <v>2.9110936270653198</v>
      </c>
      <c r="P772">
        <v>32.949790794979002</v>
      </c>
      <c r="Q772">
        <v>-3.0196124243903E-2</v>
      </c>
    </row>
    <row r="773" spans="1:17" x14ac:dyDescent="0.3">
      <c r="A773" t="s">
        <v>1690</v>
      </c>
      <c r="B773" t="s">
        <v>1691</v>
      </c>
      <c r="C773" t="s">
        <v>3178</v>
      </c>
      <c r="D773" t="s">
        <v>465</v>
      </c>
      <c r="E773">
        <v>5163.3823995000002</v>
      </c>
      <c r="F773">
        <v>311.25</v>
      </c>
      <c r="G773">
        <v>-59.457544372600701</v>
      </c>
      <c r="H773">
        <v>-6.68171103377618</v>
      </c>
      <c r="I773">
        <v>-32.847025667618702</v>
      </c>
      <c r="J773">
        <v>-1.32129373399685</v>
      </c>
      <c r="K773">
        <v>316.80142107175197</v>
      </c>
      <c r="L773">
        <v>352.47978174096897</v>
      </c>
      <c r="M773">
        <v>54.102238560215</v>
      </c>
      <c r="N773">
        <v>0.57345087248953797</v>
      </c>
      <c r="O773">
        <v>74.265060240963805</v>
      </c>
      <c r="P773">
        <v>18.503712164477399</v>
      </c>
      <c r="Q773">
        <v>-0.118351073806834</v>
      </c>
    </row>
    <row r="774" spans="1:17" hidden="1" x14ac:dyDescent="0.3">
      <c r="A774" t="s">
        <v>1692</v>
      </c>
      <c r="B774" t="s">
        <v>1693</v>
      </c>
      <c r="C774" t="s">
        <v>3184</v>
      </c>
      <c r="D774" t="s">
        <v>222</v>
      </c>
      <c r="E774">
        <v>5148.3464394749999</v>
      </c>
      <c r="F774">
        <v>470.65</v>
      </c>
      <c r="G774">
        <v>86.455930281745395</v>
      </c>
      <c r="H774">
        <v>8.8578996259467893</v>
      </c>
      <c r="I774">
        <v>32.2361561216916</v>
      </c>
      <c r="J774">
        <v>10.260640032773599</v>
      </c>
      <c r="K774">
        <v>418.91884533186601</v>
      </c>
      <c r="L774">
        <v>340.66348266114898</v>
      </c>
      <c r="M774">
        <v>63.317756186945402</v>
      </c>
      <c r="N774">
        <v>1.3875450792159201</v>
      </c>
      <c r="O774">
        <v>7.8295973653458004</v>
      </c>
      <c r="P774">
        <v>139.497095372156</v>
      </c>
      <c r="Q774">
        <v>0.16194004597193301</v>
      </c>
    </row>
    <row r="775" spans="1:17" x14ac:dyDescent="0.3">
      <c r="A775" t="s">
        <v>1694</v>
      </c>
      <c r="B775" t="s">
        <v>1695</v>
      </c>
      <c r="C775" t="s">
        <v>3178</v>
      </c>
      <c r="D775" t="s">
        <v>332</v>
      </c>
      <c r="E775">
        <v>5129.3162119600001</v>
      </c>
      <c r="F775">
        <v>240.4</v>
      </c>
      <c r="G775">
        <v>-24.229399220010901</v>
      </c>
      <c r="H775">
        <v>-14.012619286040501</v>
      </c>
      <c r="I775">
        <v>5.4735430715337898</v>
      </c>
      <c r="J775">
        <v>-4.3017843752951599</v>
      </c>
      <c r="K775">
        <v>256.96430806328902</v>
      </c>
      <c r="L775">
        <v>243.66304714424601</v>
      </c>
      <c r="M775">
        <v>28.155456413890999</v>
      </c>
      <c r="N775">
        <v>0.62514389471675302</v>
      </c>
      <c r="O775">
        <v>23.585690515806899</v>
      </c>
      <c r="P775">
        <v>27.1957671957671</v>
      </c>
      <c r="Q775">
        <v>-0.10342430661850199</v>
      </c>
    </row>
    <row r="776" spans="1:17" hidden="1" x14ac:dyDescent="0.3">
      <c r="A776" t="s">
        <v>1696</v>
      </c>
      <c r="B776" t="s">
        <v>1697</v>
      </c>
      <c r="C776" t="s">
        <v>3184</v>
      </c>
      <c r="D776" t="s">
        <v>390</v>
      </c>
      <c r="E776">
        <v>5101.5178897750002</v>
      </c>
      <c r="F776">
        <v>565.45000000000005</v>
      </c>
      <c r="G776">
        <v>1.13240866354626</v>
      </c>
      <c r="H776">
        <v>-2.9073442038753399</v>
      </c>
      <c r="I776">
        <v>51.2443568327663</v>
      </c>
      <c r="J776">
        <v>3.7723202397511399</v>
      </c>
      <c r="K776">
        <v>545.866748209918</v>
      </c>
      <c r="L776">
        <v>475.37939670813699</v>
      </c>
      <c r="M776">
        <v>56.750566815179504</v>
      </c>
      <c r="N776">
        <v>0.61276691119998405</v>
      </c>
      <c r="O776">
        <v>12.6271111504111</v>
      </c>
      <c r="P776">
        <v>77.786511554786998</v>
      </c>
      <c r="Q776">
        <v>4.8353300954805001E-2</v>
      </c>
    </row>
    <row r="777" spans="1:17" hidden="1" x14ac:dyDescent="0.3">
      <c r="A777" t="s">
        <v>1698</v>
      </c>
      <c r="B777" t="s">
        <v>1699</v>
      </c>
      <c r="C777" t="s">
        <v>3184</v>
      </c>
      <c r="D777" t="s">
        <v>164</v>
      </c>
      <c r="E777">
        <v>5075.2290000000003</v>
      </c>
      <c r="F777">
        <v>294.89999999999998</v>
      </c>
      <c r="G777">
        <v>4926.8878565075802</v>
      </c>
      <c r="H777">
        <v>113.59934945584099</v>
      </c>
      <c r="I777">
        <v>703.79000510675701</v>
      </c>
      <c r="J777">
        <v>27.598307923392301</v>
      </c>
      <c r="K777">
        <v>156.94843701836601</v>
      </c>
      <c r="L777">
        <v>78.346560395187794</v>
      </c>
      <c r="M777">
        <v>90.757530706141594</v>
      </c>
      <c r="N777">
        <v>1.61109726607171</v>
      </c>
      <c r="O777">
        <v>0</v>
      </c>
      <c r="P777">
        <v>5320.9558823529396</v>
      </c>
      <c r="Q777">
        <v>0.26432453338699202</v>
      </c>
    </row>
    <row r="778" spans="1:17" hidden="1" x14ac:dyDescent="0.3">
      <c r="A778" t="s">
        <v>1700</v>
      </c>
      <c r="B778" t="s">
        <v>1701</v>
      </c>
      <c r="C778" t="s">
        <v>3184</v>
      </c>
      <c r="D778" t="s">
        <v>261</v>
      </c>
      <c r="E778">
        <v>5050.1405711400002</v>
      </c>
      <c r="F778">
        <v>410.55</v>
      </c>
      <c r="G778">
        <v>849.57240128585602</v>
      </c>
      <c r="H778">
        <v>58.282851979282597</v>
      </c>
      <c r="I778">
        <v>317.23705733221101</v>
      </c>
      <c r="J778">
        <v>7.8390175595484504</v>
      </c>
      <c r="K778">
        <v>302.35787686189599</v>
      </c>
      <c r="L778">
        <v>184.015680935246</v>
      </c>
      <c r="M778">
        <v>78.698742826090296</v>
      </c>
      <c r="N778">
        <v>1.47611597635059</v>
      </c>
      <c r="O778">
        <v>2.1434660820850202</v>
      </c>
      <c r="P778">
        <v>902.56410256410197</v>
      </c>
      <c r="Q778">
        <v>0.31173019169365301</v>
      </c>
    </row>
    <row r="779" spans="1:17" x14ac:dyDescent="0.3">
      <c r="A779" t="s">
        <v>1702</v>
      </c>
      <c r="B779" t="s">
        <v>1703</v>
      </c>
      <c r="C779" t="s">
        <v>3177</v>
      </c>
      <c r="D779" t="s">
        <v>80</v>
      </c>
      <c r="E779">
        <v>5032.8506932439996</v>
      </c>
      <c r="F779">
        <v>222.09</v>
      </c>
      <c r="G779">
        <v>-15.5480626722058</v>
      </c>
      <c r="H779">
        <v>-5.54286188018754</v>
      </c>
      <c r="I779">
        <v>-5.3585525404917904</v>
      </c>
      <c r="J779">
        <v>-0.95144074974221104</v>
      </c>
      <c r="K779">
        <v>226.14497026320501</v>
      </c>
      <c r="L779">
        <v>214.883868398544</v>
      </c>
      <c r="M779">
        <v>36.5151998602703</v>
      </c>
      <c r="N779">
        <v>0.92851998981934603</v>
      </c>
      <c r="O779">
        <v>11.216173623305799</v>
      </c>
      <c r="P779">
        <v>21.759868421052602</v>
      </c>
      <c r="Q779">
        <v>-8.5603662978809003E-2</v>
      </c>
    </row>
    <row r="780" spans="1:17" hidden="1" x14ac:dyDescent="0.3">
      <c r="A780" t="s">
        <v>1704</v>
      </c>
      <c r="B780" t="s">
        <v>1705</v>
      </c>
      <c r="C780" t="s">
        <v>3184</v>
      </c>
      <c r="D780" t="s">
        <v>1375</v>
      </c>
      <c r="E780">
        <v>5029.5299998999999</v>
      </c>
      <c r="F780">
        <v>696.5</v>
      </c>
      <c r="G780">
        <v>22.508478897553601</v>
      </c>
      <c r="H780">
        <v>-14.0208736309428</v>
      </c>
      <c r="I780">
        <v>49.169800364396998</v>
      </c>
      <c r="J780">
        <v>-8.0687433698104094</v>
      </c>
      <c r="K780">
        <v>687.78285714202696</v>
      </c>
      <c r="L780">
        <v>555.54642094988105</v>
      </c>
      <c r="M780">
        <v>32.986058385742602</v>
      </c>
      <c r="N780">
        <v>0.29537207160697598</v>
      </c>
      <c r="O780">
        <v>23.445800430725001</v>
      </c>
      <c r="P780">
        <v>85.733333333333306</v>
      </c>
      <c r="Q780">
        <v>-5.7155068670459996E-3</v>
      </c>
    </row>
    <row r="781" spans="1:17" x14ac:dyDescent="0.3">
      <c r="A781" t="s">
        <v>1706</v>
      </c>
      <c r="B781" t="s">
        <v>1707</v>
      </c>
      <c r="C781" t="s">
        <v>3183</v>
      </c>
      <c r="D781" t="s">
        <v>472</v>
      </c>
      <c r="E781">
        <v>5019.9889064700001</v>
      </c>
      <c r="F781">
        <v>907.95</v>
      </c>
      <c r="G781">
        <v>-20.3618784162853</v>
      </c>
      <c r="H781">
        <v>-0.89341384182565797</v>
      </c>
      <c r="I781">
        <v>14.1214040153697</v>
      </c>
      <c r="J781">
        <v>-2.0614028519672698</v>
      </c>
      <c r="K781">
        <v>887.24541255764495</v>
      </c>
      <c r="L781">
        <v>815.05375425968396</v>
      </c>
      <c r="M781">
        <v>42.495001795704901</v>
      </c>
      <c r="N781">
        <v>0.765200002729997</v>
      </c>
      <c r="O781">
        <v>7.1314499697119702</v>
      </c>
      <c r="P781">
        <v>38.206865058223599</v>
      </c>
      <c r="Q781">
        <v>-0.13742678046984</v>
      </c>
    </row>
    <row r="782" spans="1:17" x14ac:dyDescent="0.3">
      <c r="A782" t="s">
        <v>1708</v>
      </c>
      <c r="B782" t="s">
        <v>1709</v>
      </c>
      <c r="C782" t="s">
        <v>3171</v>
      </c>
      <c r="D782" t="s">
        <v>1710</v>
      </c>
      <c r="E782">
        <v>4978.2060306000003</v>
      </c>
      <c r="F782">
        <v>973.5</v>
      </c>
      <c r="G782">
        <v>28.7366354177692</v>
      </c>
      <c r="H782">
        <v>-5.8063338452832198</v>
      </c>
      <c r="I782">
        <v>34.418844961460898</v>
      </c>
      <c r="J782">
        <v>-3.50669818161369</v>
      </c>
      <c r="K782">
        <v>1056.5239537903699</v>
      </c>
      <c r="L782">
        <v>883.47802964684502</v>
      </c>
      <c r="M782">
        <v>20.935195965044201</v>
      </c>
      <c r="N782">
        <v>0.53966594215262198</v>
      </c>
      <c r="O782">
        <v>23.369286081150499</v>
      </c>
      <c r="P782">
        <v>68.4256055363321</v>
      </c>
      <c r="Q782">
        <v>5.7768889128166002E-2</v>
      </c>
    </row>
    <row r="783" spans="1:17" x14ac:dyDescent="0.3">
      <c r="A783" t="s">
        <v>1711</v>
      </c>
      <c r="B783" t="s">
        <v>1712</v>
      </c>
      <c r="C783" t="s">
        <v>3169</v>
      </c>
      <c r="D783" t="s">
        <v>395</v>
      </c>
      <c r="E783">
        <v>4953.9602583899996</v>
      </c>
      <c r="F783">
        <v>44.98</v>
      </c>
      <c r="G783">
        <v>-44.260640307874901</v>
      </c>
      <c r="H783">
        <v>-9.1974421680462193</v>
      </c>
      <c r="I783">
        <v>-24.459387595763499</v>
      </c>
      <c r="J783">
        <v>-4.2007969627456703</v>
      </c>
      <c r="K783">
        <v>48.467381860692797</v>
      </c>
      <c r="L783">
        <v>50.830770592766498</v>
      </c>
      <c r="M783">
        <v>21.977523563581599</v>
      </c>
      <c r="N783">
        <v>1.12805729241285</v>
      </c>
      <c r="O783">
        <v>51.845264562027502</v>
      </c>
      <c r="P783">
        <v>0.37937960276723798</v>
      </c>
    </row>
    <row r="784" spans="1:17" hidden="1" x14ac:dyDescent="0.3">
      <c r="A784" t="s">
        <v>1713</v>
      </c>
      <c r="B784" t="s">
        <v>1714</v>
      </c>
      <c r="C784" t="s">
        <v>3184</v>
      </c>
      <c r="D784" t="s">
        <v>404</v>
      </c>
      <c r="E784">
        <v>4947.6151357500003</v>
      </c>
      <c r="F784">
        <v>830.15</v>
      </c>
      <c r="G784">
        <v>63.439709075245503</v>
      </c>
      <c r="H784">
        <v>-1.2171508637304</v>
      </c>
      <c r="I784">
        <v>84.239253232841705</v>
      </c>
      <c r="J784">
        <v>7.9320940338065604</v>
      </c>
      <c r="K784">
        <v>779.48622911538598</v>
      </c>
      <c r="L784">
        <v>610.70651231064596</v>
      </c>
      <c r="M784">
        <v>56.062159665116504</v>
      </c>
      <c r="N784">
        <v>1.0687994084314001</v>
      </c>
      <c r="O784">
        <v>9.70908871890623</v>
      </c>
      <c r="P784">
        <v>175.29431271762499</v>
      </c>
      <c r="Q784">
        <v>0.15441459782784001</v>
      </c>
    </row>
    <row r="785" spans="1:17" x14ac:dyDescent="0.3">
      <c r="A785" t="s">
        <v>1715</v>
      </c>
      <c r="B785" t="s">
        <v>1716</v>
      </c>
      <c r="C785" t="s">
        <v>3175</v>
      </c>
      <c r="D785" t="s">
        <v>187</v>
      </c>
      <c r="E785">
        <v>4945.1960287499996</v>
      </c>
      <c r="F785">
        <v>758.05</v>
      </c>
      <c r="G785">
        <v>63.165146154142903</v>
      </c>
      <c r="H785">
        <v>-3.8755241650893102</v>
      </c>
      <c r="I785">
        <v>22.486629729565799</v>
      </c>
      <c r="J785">
        <v>1.38096691678811</v>
      </c>
      <c r="K785">
        <v>739.62539066998499</v>
      </c>
      <c r="L785">
        <v>635.29995494077798</v>
      </c>
      <c r="M785">
        <v>46.407413169246098</v>
      </c>
      <c r="N785">
        <v>0.380790720365836</v>
      </c>
      <c r="O785">
        <v>9.1484730558670293</v>
      </c>
      <c r="P785">
        <v>116.184229288464</v>
      </c>
      <c r="Q785">
        <v>7.2882154196363E-2</v>
      </c>
    </row>
    <row r="786" spans="1:17" hidden="1" x14ac:dyDescent="0.3">
      <c r="A786" t="s">
        <v>1717</v>
      </c>
      <c r="B786" t="s">
        <v>1718</v>
      </c>
      <c r="C786" t="s">
        <v>3184</v>
      </c>
      <c r="D786" t="s">
        <v>428</v>
      </c>
      <c r="E786">
        <v>4933.2231179999999</v>
      </c>
      <c r="F786">
        <v>564</v>
      </c>
      <c r="G786">
        <v>-54.054313688491902</v>
      </c>
      <c r="H786">
        <v>4.8031823362377999</v>
      </c>
      <c r="I786">
        <v>-14.979828618985101</v>
      </c>
      <c r="J786">
        <v>-4.3232214617888403</v>
      </c>
      <c r="K786">
        <v>571.39619484777597</v>
      </c>
      <c r="L786">
        <v>592.18597077356696</v>
      </c>
      <c r="M786">
        <v>32.217694932490602</v>
      </c>
      <c r="N786">
        <v>0.57369357580690705</v>
      </c>
      <c r="O786">
        <v>41.6666666666666</v>
      </c>
      <c r="P786">
        <v>10.3178484107579</v>
      </c>
      <c r="Q786">
        <v>2.0496054878207999E-2</v>
      </c>
    </row>
    <row r="787" spans="1:17" x14ac:dyDescent="0.3">
      <c r="A787" t="s">
        <v>1719</v>
      </c>
      <c r="B787" t="s">
        <v>1720</v>
      </c>
      <c r="C787" t="s">
        <v>3179</v>
      </c>
      <c r="D787" t="s">
        <v>1454</v>
      </c>
      <c r="E787">
        <v>4927.818951495</v>
      </c>
      <c r="F787">
        <v>871.05</v>
      </c>
      <c r="G787">
        <v>-8.95040027407188</v>
      </c>
      <c r="H787">
        <v>2.7115147577438998</v>
      </c>
      <c r="I787">
        <v>-27.920558578555902</v>
      </c>
      <c r="J787">
        <v>-0.47757079153870902</v>
      </c>
      <c r="K787">
        <v>862.98314779440398</v>
      </c>
      <c r="L787">
        <v>853.03592228647301</v>
      </c>
      <c r="M787">
        <v>49.051402732987697</v>
      </c>
      <c r="N787">
        <v>0.77143006537872605</v>
      </c>
      <c r="O787">
        <v>26.961712875265398</v>
      </c>
      <c r="P787">
        <v>22.588135951023801</v>
      </c>
      <c r="Q787">
        <v>0.14033583383081499</v>
      </c>
    </row>
    <row r="788" spans="1:17" hidden="1" x14ac:dyDescent="0.3">
      <c r="A788" t="s">
        <v>1721</v>
      </c>
      <c r="B788" t="s">
        <v>1722</v>
      </c>
      <c r="C788" t="s">
        <v>3184</v>
      </c>
      <c r="D788" t="s">
        <v>507</v>
      </c>
      <c r="E788">
        <v>4907.8091537999999</v>
      </c>
      <c r="F788">
        <v>699</v>
      </c>
      <c r="G788">
        <v>34.306813499856801</v>
      </c>
      <c r="H788">
        <v>-11.4243254109244</v>
      </c>
      <c r="I788">
        <v>50.133725362318003</v>
      </c>
      <c r="J788">
        <v>-3.74514883648515</v>
      </c>
      <c r="K788">
        <v>696.49172673618295</v>
      </c>
      <c r="M788">
        <v>35.747707808971498</v>
      </c>
      <c r="N788">
        <v>0.53341297368938301</v>
      </c>
      <c r="O788">
        <v>35.336194563662303</v>
      </c>
      <c r="P788">
        <v>88.206785137318207</v>
      </c>
    </row>
    <row r="789" spans="1:17" x14ac:dyDescent="0.3">
      <c r="A789" t="s">
        <v>1723</v>
      </c>
      <c r="B789" t="s">
        <v>1724</v>
      </c>
      <c r="C789" t="s">
        <v>3173</v>
      </c>
      <c r="D789" t="s">
        <v>276</v>
      </c>
      <c r="E789">
        <v>4877.1517367300003</v>
      </c>
      <c r="F789">
        <v>568.1</v>
      </c>
      <c r="G789">
        <v>16.646492020626201</v>
      </c>
      <c r="H789">
        <v>5.0550313904662296</v>
      </c>
      <c r="I789">
        <v>18.428995404712399</v>
      </c>
      <c r="J789">
        <v>1.4391313217406601</v>
      </c>
      <c r="K789">
        <v>512.885307259108</v>
      </c>
      <c r="L789">
        <v>447.11237035885699</v>
      </c>
      <c r="M789">
        <v>59.839958285578398</v>
      </c>
      <c r="N789">
        <v>1.3355887721408399</v>
      </c>
      <c r="O789">
        <v>5.0871325470867701</v>
      </c>
      <c r="P789">
        <v>65.097355419935994</v>
      </c>
    </row>
    <row r="790" spans="1:17" hidden="1" x14ac:dyDescent="0.3">
      <c r="A790" t="s">
        <v>1725</v>
      </c>
      <c r="B790" t="s">
        <v>1726</v>
      </c>
      <c r="C790" t="s">
        <v>3184</v>
      </c>
      <c r="E790">
        <v>4845.4738434000001</v>
      </c>
      <c r="F790">
        <v>2635.65</v>
      </c>
      <c r="G790">
        <v>7418.4112690759403</v>
      </c>
      <c r="H790">
        <v>162.64518090673701</v>
      </c>
      <c r="I790">
        <v>553.25754848497195</v>
      </c>
      <c r="J790">
        <v>21.8894718932352</v>
      </c>
      <c r="K790">
        <v>1369.2797524488401</v>
      </c>
      <c r="L790">
        <v>750.55400529846099</v>
      </c>
      <c r="M790">
        <v>99.984856714295404</v>
      </c>
      <c r="N790">
        <v>0.72415858254115795</v>
      </c>
      <c r="O790">
        <v>0</v>
      </c>
      <c r="P790">
        <v>7449.8424520194803</v>
      </c>
    </row>
    <row r="791" spans="1:17" x14ac:dyDescent="0.3">
      <c r="A791" t="s">
        <v>1727</v>
      </c>
      <c r="B791" t="s">
        <v>1728</v>
      </c>
      <c r="C791" t="s">
        <v>3175</v>
      </c>
      <c r="D791" t="s">
        <v>187</v>
      </c>
      <c r="E791">
        <v>4843.60057125</v>
      </c>
      <c r="F791">
        <v>677.25</v>
      </c>
      <c r="G791">
        <v>2.1750510276636699</v>
      </c>
      <c r="H791">
        <v>-2.3003267574915598</v>
      </c>
      <c r="I791">
        <v>-3.54172454347021</v>
      </c>
      <c r="J791">
        <v>-0.55212401556207802</v>
      </c>
      <c r="K791">
        <v>675.50506100634902</v>
      </c>
      <c r="L791">
        <v>623.74424141350698</v>
      </c>
      <c r="M791">
        <v>50.773353341197598</v>
      </c>
      <c r="N791">
        <v>0.37145978968113702</v>
      </c>
      <c r="O791">
        <v>17.9992617201919</v>
      </c>
      <c r="P791">
        <v>64.881314668289704</v>
      </c>
      <c r="Q791">
        <v>0.126783974447857</v>
      </c>
    </row>
    <row r="792" spans="1:17" hidden="1" x14ac:dyDescent="0.3">
      <c r="A792" t="s">
        <v>1729</v>
      </c>
      <c r="B792" t="s">
        <v>1730</v>
      </c>
      <c r="C792" t="s">
        <v>3184</v>
      </c>
      <c r="D792" t="s">
        <v>187</v>
      </c>
      <c r="E792">
        <v>4841.53748283</v>
      </c>
      <c r="F792">
        <v>631.1</v>
      </c>
      <c r="G792">
        <v>7.7155483981043798</v>
      </c>
      <c r="H792">
        <v>4.2237556703016299</v>
      </c>
      <c r="I792">
        <v>-1.94375779876732</v>
      </c>
      <c r="J792">
        <v>6.5598092956941496</v>
      </c>
      <c r="K792">
        <v>611.99938343894905</v>
      </c>
      <c r="L792">
        <v>566.33044344387895</v>
      </c>
      <c r="M792">
        <v>54.7742155362467</v>
      </c>
      <c r="N792">
        <v>0.63653626178694001</v>
      </c>
      <c r="O792">
        <v>11.3928062113769</v>
      </c>
      <c r="P792">
        <v>57.283489096573199</v>
      </c>
      <c r="Q792">
        <v>0.15956775939440701</v>
      </c>
    </row>
    <row r="793" spans="1:17" hidden="1" x14ac:dyDescent="0.3">
      <c r="A793" t="s">
        <v>1731</v>
      </c>
      <c r="B793" t="s">
        <v>1732</v>
      </c>
      <c r="C793" t="s">
        <v>3184</v>
      </c>
      <c r="D793" t="s">
        <v>395</v>
      </c>
      <c r="E793">
        <v>4841.3800799999999</v>
      </c>
      <c r="F793">
        <v>300</v>
      </c>
      <c r="G793">
        <v>-38.6668044648696</v>
      </c>
      <c r="H793">
        <v>-13.764981977241201</v>
      </c>
      <c r="I793">
        <v>-22.839892602408302</v>
      </c>
      <c r="J793">
        <v>-10.992444509171699</v>
      </c>
      <c r="O793">
        <v>16.6666666666666</v>
      </c>
      <c r="P793">
        <v>1.67768174885611</v>
      </c>
    </row>
    <row r="794" spans="1:17" x14ac:dyDescent="0.3">
      <c r="A794" t="s">
        <v>1733</v>
      </c>
      <c r="B794" t="s">
        <v>1734</v>
      </c>
      <c r="C794" t="s">
        <v>3183</v>
      </c>
      <c r="D794" t="s">
        <v>270</v>
      </c>
      <c r="E794">
        <v>4839.4290946749998</v>
      </c>
      <c r="F794">
        <v>290.35000000000002</v>
      </c>
      <c r="G794">
        <v>-3.49551429405152</v>
      </c>
      <c r="H794">
        <v>-1.0811188442755499</v>
      </c>
      <c r="I794">
        <v>-3.4133900918917499</v>
      </c>
      <c r="J794">
        <v>5.9814808913245701</v>
      </c>
      <c r="K794">
        <v>286.29415708165902</v>
      </c>
      <c r="L794">
        <v>272.72335043550402</v>
      </c>
      <c r="M794">
        <v>63.6832082950339</v>
      </c>
      <c r="N794">
        <v>0.55043591432454797</v>
      </c>
      <c r="O794">
        <v>15.722403995178199</v>
      </c>
      <c r="P794">
        <v>38.064669519733698</v>
      </c>
      <c r="Q794">
        <v>-4.5367042715480997E-2</v>
      </c>
    </row>
    <row r="795" spans="1:17" hidden="1" x14ac:dyDescent="0.3">
      <c r="A795" t="s">
        <v>1735</v>
      </c>
      <c r="B795" t="s">
        <v>1736</v>
      </c>
      <c r="C795" t="s">
        <v>3184</v>
      </c>
      <c r="D795" t="s">
        <v>124</v>
      </c>
      <c r="E795">
        <v>4835.5712551199904</v>
      </c>
      <c r="F795">
        <v>49.8</v>
      </c>
      <c r="G795">
        <v>6.71028723677132</v>
      </c>
      <c r="H795">
        <v>2.8269948025062202</v>
      </c>
      <c r="I795">
        <v>-15.8046718826758</v>
      </c>
      <c r="J795">
        <v>-2.6613897197996201</v>
      </c>
      <c r="K795">
        <v>49.008219866893</v>
      </c>
      <c r="L795">
        <v>46.936976529757402</v>
      </c>
      <c r="M795">
        <v>46.997864038834798</v>
      </c>
      <c r="N795">
        <v>0.80220188763717604</v>
      </c>
      <c r="O795">
        <v>31.325301204819201</v>
      </c>
      <c r="P795">
        <v>55.868544600938897</v>
      </c>
      <c r="Q795">
        <v>5.7994620177373002E-2</v>
      </c>
    </row>
    <row r="796" spans="1:17" x14ac:dyDescent="0.3">
      <c r="A796" t="s">
        <v>1737</v>
      </c>
      <c r="B796" t="s">
        <v>1738</v>
      </c>
      <c r="C796" t="s">
        <v>3178</v>
      </c>
      <c r="D796" t="s">
        <v>1565</v>
      </c>
      <c r="E796">
        <v>4805.2859169599997</v>
      </c>
      <c r="F796">
        <v>402.4</v>
      </c>
      <c r="G796">
        <v>-6.8445946235447197</v>
      </c>
      <c r="H796">
        <v>-6.7380131678321504</v>
      </c>
      <c r="I796">
        <v>-7.1406592212343201</v>
      </c>
      <c r="J796">
        <v>1.615753888525</v>
      </c>
      <c r="K796">
        <v>401.83196792987599</v>
      </c>
      <c r="L796">
        <v>371.17666204801702</v>
      </c>
      <c r="M796">
        <v>38.742927654750503</v>
      </c>
      <c r="N796">
        <v>0.46553367595864098</v>
      </c>
      <c r="O796">
        <v>11.7668986083498</v>
      </c>
      <c r="P796">
        <v>41.069237510955297</v>
      </c>
      <c r="Q796">
        <v>7.6168725715614005E-2</v>
      </c>
    </row>
    <row r="797" spans="1:17" hidden="1" x14ac:dyDescent="0.3">
      <c r="A797" t="s">
        <v>1739</v>
      </c>
      <c r="B797" t="s">
        <v>1740</v>
      </c>
      <c r="C797" t="s">
        <v>3184</v>
      </c>
      <c r="D797" t="s">
        <v>390</v>
      </c>
      <c r="E797">
        <v>4763.8572376000002</v>
      </c>
      <c r="F797">
        <v>11212.4</v>
      </c>
      <c r="G797">
        <v>-10.9674808474198</v>
      </c>
      <c r="H797">
        <v>-17.512313465888401</v>
      </c>
      <c r="I797">
        <v>14.496387405279</v>
      </c>
      <c r="J797">
        <v>-7.8474482530317298</v>
      </c>
      <c r="K797">
        <v>12142.0695991213</v>
      </c>
      <c r="L797">
        <v>10768.864370657</v>
      </c>
      <c r="M797">
        <v>26.364654879836301</v>
      </c>
      <c r="N797">
        <v>0.67977231968317198</v>
      </c>
      <c r="O797">
        <v>27.399129535157499</v>
      </c>
      <c r="P797">
        <v>34.558219075335202</v>
      </c>
      <c r="Q797">
        <v>-4.5423895939964001E-2</v>
      </c>
    </row>
    <row r="798" spans="1:17" x14ac:dyDescent="0.3">
      <c r="A798" t="s">
        <v>1741</v>
      </c>
      <c r="B798" t="s">
        <v>1742</v>
      </c>
      <c r="C798" t="s">
        <v>3178</v>
      </c>
      <c r="D798" t="s">
        <v>835</v>
      </c>
      <c r="E798">
        <v>4760.3954739000001</v>
      </c>
      <c r="F798">
        <v>388.2</v>
      </c>
      <c r="G798">
        <v>-28.6239795537033</v>
      </c>
      <c r="H798">
        <v>-5.7200568596598398</v>
      </c>
      <c r="I798">
        <v>5.1797986140114096</v>
      </c>
      <c r="J798">
        <v>-0.603388441739796</v>
      </c>
      <c r="K798">
        <v>372.54146943313901</v>
      </c>
      <c r="L798">
        <v>350.727246660726</v>
      </c>
      <c r="M798">
        <v>51.781658365155998</v>
      </c>
      <c r="N798">
        <v>0.62651586759850297</v>
      </c>
      <c r="O798">
        <v>15.893869139618699</v>
      </c>
      <c r="P798">
        <v>44.877775704422397</v>
      </c>
      <c r="Q798">
        <v>-6.3015816452440003E-3</v>
      </c>
    </row>
    <row r="799" spans="1:17" hidden="1" x14ac:dyDescent="0.3">
      <c r="A799" t="s">
        <v>1743</v>
      </c>
      <c r="B799" t="s">
        <v>1744</v>
      </c>
      <c r="C799" t="s">
        <v>3184</v>
      </c>
      <c r="D799" t="s">
        <v>613</v>
      </c>
      <c r="E799">
        <v>4749.1333324500001</v>
      </c>
      <c r="F799">
        <v>1876.55</v>
      </c>
      <c r="G799">
        <v>62.557549159634597</v>
      </c>
      <c r="H799">
        <v>-2.8630345215914001</v>
      </c>
      <c r="I799">
        <v>69.944747557380893</v>
      </c>
      <c r="J799">
        <v>-0.81055224707223905</v>
      </c>
      <c r="K799">
        <v>1762.1788175164299</v>
      </c>
      <c r="L799">
        <v>1378.1322717161199</v>
      </c>
      <c r="M799">
        <v>49.250060591853703</v>
      </c>
      <c r="N799">
        <v>0.58413210193481802</v>
      </c>
      <c r="O799">
        <v>9.2163811249367207</v>
      </c>
      <c r="P799">
        <v>131.34438759785399</v>
      </c>
      <c r="Q799">
        <v>0.142264416823009</v>
      </c>
    </row>
    <row r="800" spans="1:17" x14ac:dyDescent="0.3">
      <c r="A800" t="s">
        <v>1745</v>
      </c>
      <c r="B800" t="s">
        <v>1746</v>
      </c>
      <c r="C800" t="s">
        <v>3178</v>
      </c>
      <c r="D800" t="s">
        <v>835</v>
      </c>
      <c r="E800">
        <v>4719.7065752999997</v>
      </c>
      <c r="F800">
        <v>381.4</v>
      </c>
      <c r="G800">
        <v>94.516684355044305</v>
      </c>
      <c r="H800">
        <v>-4.2116093257657701</v>
      </c>
      <c r="I800">
        <v>40.963873418106303</v>
      </c>
      <c r="J800">
        <v>-2.1715725881266899</v>
      </c>
      <c r="K800">
        <v>368.59526721730799</v>
      </c>
      <c r="L800">
        <v>297.84287282692702</v>
      </c>
      <c r="M800">
        <v>48.849029452673797</v>
      </c>
      <c r="N800">
        <v>0.53472412208735298</v>
      </c>
      <c r="O800">
        <v>8.0099632931305695</v>
      </c>
      <c r="P800">
        <v>156.23110513940199</v>
      </c>
      <c r="Q800">
        <v>7.7221977527411001E-2</v>
      </c>
    </row>
    <row r="801" spans="1:17" x14ac:dyDescent="0.3">
      <c r="A801" t="s">
        <v>1747</v>
      </c>
      <c r="B801" t="s">
        <v>1748</v>
      </c>
      <c r="C801" t="s">
        <v>3173</v>
      </c>
      <c r="D801" t="s">
        <v>54</v>
      </c>
      <c r="E801">
        <v>4718.1041999999998</v>
      </c>
      <c r="F801">
        <v>513.20000000000005</v>
      </c>
      <c r="G801">
        <v>-35.064644590327497</v>
      </c>
      <c r="H801">
        <v>-14.5127529282778</v>
      </c>
      <c r="I801">
        <v>-3.4048832367350101</v>
      </c>
      <c r="J801">
        <v>-0.62082743740457902</v>
      </c>
      <c r="K801">
        <v>532.05249186896503</v>
      </c>
      <c r="L801">
        <v>514.18129874274598</v>
      </c>
      <c r="M801">
        <v>28.199107081612201</v>
      </c>
      <c r="N801">
        <v>0.48974056496472701</v>
      </c>
      <c r="O801">
        <v>23.7334372564302</v>
      </c>
      <c r="P801">
        <v>19.058113907899301</v>
      </c>
      <c r="Q801">
        <v>-5.1819790410216997E-2</v>
      </c>
    </row>
    <row r="802" spans="1:17" x14ac:dyDescent="0.3">
      <c r="A802" t="s">
        <v>1749</v>
      </c>
      <c r="B802" t="s">
        <v>1750</v>
      </c>
      <c r="C802" t="s">
        <v>3185</v>
      </c>
      <c r="D802" t="s">
        <v>117</v>
      </c>
      <c r="E802">
        <v>4705.17082269</v>
      </c>
      <c r="F802">
        <v>275.14999999999998</v>
      </c>
      <c r="G802">
        <v>49.350683022300601</v>
      </c>
      <c r="H802">
        <v>-2.98443991136247</v>
      </c>
      <c r="I802">
        <v>-5.2573691360154502</v>
      </c>
      <c r="J802">
        <v>2.8840786917445298</v>
      </c>
      <c r="K802">
        <v>274.98779387339499</v>
      </c>
      <c r="L802">
        <v>251.843590029925</v>
      </c>
      <c r="M802">
        <v>55.757527025404698</v>
      </c>
      <c r="N802">
        <v>0.84558020100890097</v>
      </c>
      <c r="O802">
        <v>16.463747047065201</v>
      </c>
      <c r="P802">
        <v>112.635239567233</v>
      </c>
      <c r="Q802">
        <v>7.7766434465748005E-2</v>
      </c>
    </row>
    <row r="803" spans="1:17" x14ac:dyDescent="0.3">
      <c r="A803" t="s">
        <v>1751</v>
      </c>
      <c r="B803" t="s">
        <v>1752</v>
      </c>
      <c r="C803" t="s">
        <v>3180</v>
      </c>
      <c r="D803" t="s">
        <v>74</v>
      </c>
      <c r="E803">
        <v>4703.0720000000001</v>
      </c>
      <c r="F803">
        <v>668.05</v>
      </c>
      <c r="G803">
        <v>21.109061376593999</v>
      </c>
      <c r="H803">
        <v>-17.620341743862099</v>
      </c>
      <c r="I803">
        <v>-41.310454355093903</v>
      </c>
      <c r="J803">
        <v>-5.5322728276900897</v>
      </c>
      <c r="K803">
        <v>779.64313151693602</v>
      </c>
      <c r="L803">
        <v>776.56350000946099</v>
      </c>
      <c r="M803">
        <v>15.6347147156405</v>
      </c>
      <c r="N803">
        <v>0.59680130238132101</v>
      </c>
      <c r="O803">
        <v>74.388144599955098</v>
      </c>
      <c r="P803">
        <v>62.7405602923264</v>
      </c>
      <c r="Q803">
        <v>6.3666255679123998E-2</v>
      </c>
    </row>
    <row r="804" spans="1:17" x14ac:dyDescent="0.3">
      <c r="A804" t="s">
        <v>1753</v>
      </c>
      <c r="B804" t="s">
        <v>1754</v>
      </c>
      <c r="C804" t="s">
        <v>3175</v>
      </c>
      <c r="D804" t="s">
        <v>187</v>
      </c>
      <c r="E804">
        <v>4697.6054583750001</v>
      </c>
      <c r="F804">
        <v>117.75</v>
      </c>
      <c r="G804">
        <v>-31.3036319231256</v>
      </c>
      <c r="H804">
        <v>-6.6213215259372102</v>
      </c>
      <c r="I804">
        <v>-27.927428192018201</v>
      </c>
      <c r="J804">
        <v>-1.5752875144096099</v>
      </c>
      <c r="K804">
        <v>125.813127876054</v>
      </c>
      <c r="L804">
        <v>124.046293048442</v>
      </c>
      <c r="M804">
        <v>30.175283367088198</v>
      </c>
      <c r="N804">
        <v>0.96005534681845395</v>
      </c>
      <c r="O804">
        <v>27.099787685774899</v>
      </c>
      <c r="P804">
        <v>15.046409379579799</v>
      </c>
      <c r="Q804">
        <v>3.1803756155080001E-3</v>
      </c>
    </row>
    <row r="805" spans="1:17" hidden="1" x14ac:dyDescent="0.3">
      <c r="A805" t="s">
        <v>1755</v>
      </c>
      <c r="B805" t="s">
        <v>1756</v>
      </c>
      <c r="C805" t="s">
        <v>3184</v>
      </c>
      <c r="D805" t="s">
        <v>1757</v>
      </c>
      <c r="E805">
        <v>4689.5017500000004</v>
      </c>
      <c r="F805">
        <v>418.5</v>
      </c>
      <c r="G805">
        <v>8.2469066206605302</v>
      </c>
      <c r="H805">
        <v>-2.0306604334331202</v>
      </c>
      <c r="I805">
        <v>-30.733048205388101</v>
      </c>
      <c r="J805">
        <v>-3.8061134559976799</v>
      </c>
      <c r="K805">
        <v>421.35652101646798</v>
      </c>
      <c r="L805">
        <v>410.729658763477</v>
      </c>
      <c r="M805">
        <v>32.736871349555202</v>
      </c>
      <c r="N805">
        <v>0.71430111068441804</v>
      </c>
      <c r="O805">
        <v>52.568697729988003</v>
      </c>
      <c r="P805">
        <v>39.678089564194302</v>
      </c>
      <c r="Q805">
        <v>0.25268067652486098</v>
      </c>
    </row>
    <row r="806" spans="1:17" hidden="1" x14ac:dyDescent="0.3">
      <c r="A806" t="s">
        <v>1758</v>
      </c>
      <c r="B806" t="s">
        <v>1759</v>
      </c>
      <c r="C806" t="s">
        <v>3184</v>
      </c>
      <c r="D806" t="s">
        <v>54</v>
      </c>
      <c r="E806">
        <v>4684.4561727509999</v>
      </c>
      <c r="F806">
        <v>85.49</v>
      </c>
      <c r="G806">
        <v>100.878599665161</v>
      </c>
      <c r="H806">
        <v>9.6912582273895804</v>
      </c>
      <c r="I806">
        <v>72.492538599895397</v>
      </c>
      <c r="J806">
        <v>4.6987818780333201E-2</v>
      </c>
      <c r="K806">
        <v>77.652580105418394</v>
      </c>
      <c r="L806">
        <v>58.617513840405501</v>
      </c>
      <c r="M806">
        <v>42.705240728800398</v>
      </c>
      <c r="N806">
        <v>0.47747232775025</v>
      </c>
      <c r="O806">
        <v>18.025500058486301</v>
      </c>
      <c r="P806">
        <v>173.13099041533499</v>
      </c>
      <c r="Q806">
        <v>4.0047402731856002E-2</v>
      </c>
    </row>
    <row r="807" spans="1:17" hidden="1" x14ac:dyDescent="0.3">
      <c r="A807" t="s">
        <v>1760</v>
      </c>
      <c r="B807" t="s">
        <v>1761</v>
      </c>
      <c r="C807" t="s">
        <v>3184</v>
      </c>
      <c r="D807" t="s">
        <v>988</v>
      </c>
      <c r="E807">
        <v>4651.1628254999996</v>
      </c>
      <c r="F807">
        <v>3709.15</v>
      </c>
      <c r="G807">
        <v>12.078451042382699</v>
      </c>
      <c r="H807">
        <v>7.9668632771724903</v>
      </c>
      <c r="I807">
        <v>41.181103535856401</v>
      </c>
      <c r="J807">
        <v>9.6588917375063303</v>
      </c>
      <c r="K807">
        <v>3278.6031924907702</v>
      </c>
      <c r="L807">
        <v>2918.7909073103401</v>
      </c>
      <c r="M807">
        <v>81.5529781107156</v>
      </c>
      <c r="N807">
        <v>1.3690819627494999</v>
      </c>
      <c r="O807">
        <v>0.83172694552659998</v>
      </c>
      <c r="P807">
        <v>69.429471953224905</v>
      </c>
      <c r="Q807">
        <v>3.6708225240325E-2</v>
      </c>
    </row>
    <row r="808" spans="1:17" hidden="1" x14ac:dyDescent="0.3">
      <c r="A808" t="s">
        <v>1762</v>
      </c>
      <c r="B808" t="s">
        <v>1763</v>
      </c>
      <c r="C808" t="s">
        <v>3184</v>
      </c>
      <c r="D808" t="s">
        <v>613</v>
      </c>
      <c r="E808">
        <v>4647.0729134499998</v>
      </c>
      <c r="F808">
        <v>2323.25</v>
      </c>
      <c r="G808">
        <v>105.351246286725</v>
      </c>
      <c r="H808">
        <v>-2.2580316725968301</v>
      </c>
      <c r="I808">
        <v>31.432215106073301</v>
      </c>
      <c r="J808">
        <v>-0.82129079643495995</v>
      </c>
      <c r="K808">
        <v>2090.2761828058201</v>
      </c>
      <c r="L808">
        <v>1732.9304350623199</v>
      </c>
      <c r="M808">
        <v>65.082144059310806</v>
      </c>
      <c r="N808">
        <v>0.54611638497327897</v>
      </c>
      <c r="O808">
        <v>3.6522113418702098</v>
      </c>
      <c r="P808">
        <v>140.98853793890299</v>
      </c>
      <c r="Q808">
        <v>0.18374679667854399</v>
      </c>
    </row>
    <row r="809" spans="1:17" hidden="1" x14ac:dyDescent="0.3">
      <c r="A809" t="s">
        <v>1764</v>
      </c>
      <c r="B809" t="s">
        <v>1765</v>
      </c>
      <c r="C809" t="s">
        <v>3184</v>
      </c>
      <c r="D809" t="s">
        <v>261</v>
      </c>
      <c r="E809">
        <v>4643.5856829599998</v>
      </c>
      <c r="F809">
        <v>1309.3499999999999</v>
      </c>
      <c r="G809">
        <v>87.030483862172304</v>
      </c>
      <c r="H809">
        <v>-6.5912044683754596</v>
      </c>
      <c r="I809">
        <v>46.393873057498297</v>
      </c>
      <c r="J809">
        <v>1.80826073303285</v>
      </c>
      <c r="K809">
        <v>1259.6704635782301</v>
      </c>
      <c r="L809">
        <v>991.08507898739902</v>
      </c>
      <c r="M809">
        <v>56.770839753970598</v>
      </c>
      <c r="N809">
        <v>0.49849667073949699</v>
      </c>
      <c r="O809">
        <v>10.512849887348599</v>
      </c>
      <c r="P809">
        <v>124.107830551989</v>
      </c>
      <c r="Q809">
        <v>0.213513610864175</v>
      </c>
    </row>
    <row r="810" spans="1:17" x14ac:dyDescent="0.3">
      <c r="A810" t="s">
        <v>1766</v>
      </c>
      <c r="B810" t="s">
        <v>1767</v>
      </c>
      <c r="C810" t="s">
        <v>3183</v>
      </c>
      <c r="D810" t="s">
        <v>472</v>
      </c>
      <c r="E810">
        <v>4643.2857903300001</v>
      </c>
      <c r="F810">
        <v>405.35</v>
      </c>
      <c r="G810">
        <v>-3.47979405464491</v>
      </c>
      <c r="H810">
        <v>7.5037217385107198</v>
      </c>
      <c r="I810">
        <v>-6.6392173176317204</v>
      </c>
      <c r="J810">
        <v>5.6766514076311099</v>
      </c>
      <c r="K810">
        <v>382.93936992215401</v>
      </c>
      <c r="L810">
        <v>364.81557269516401</v>
      </c>
      <c r="M810">
        <v>58.636477947992702</v>
      </c>
      <c r="N810">
        <v>1.75861069670096</v>
      </c>
      <c r="O810">
        <v>13.198470457629201</v>
      </c>
      <c r="P810">
        <v>43.970875510566501</v>
      </c>
      <c r="Q810">
        <v>0.11807251263374299</v>
      </c>
    </row>
    <row r="811" spans="1:17" hidden="1" x14ac:dyDescent="0.3">
      <c r="A811" t="s">
        <v>1768</v>
      </c>
      <c r="B811" t="s">
        <v>1769</v>
      </c>
      <c r="C811" t="s">
        <v>3184</v>
      </c>
      <c r="D811" t="s">
        <v>43</v>
      </c>
      <c r="E811">
        <v>4642.4776033999997</v>
      </c>
      <c r="F811">
        <v>659.75</v>
      </c>
      <c r="G811">
        <v>10.725679801564199</v>
      </c>
      <c r="H811">
        <v>7.0902987397267596</v>
      </c>
      <c r="I811">
        <v>13.999893539298601</v>
      </c>
      <c r="J811">
        <v>-6.5678294399948696</v>
      </c>
      <c r="K811">
        <v>614.04804204521201</v>
      </c>
      <c r="M811">
        <v>53.2619144707948</v>
      </c>
      <c r="N811">
        <v>0.78399778375598195</v>
      </c>
      <c r="O811">
        <v>8.5486926866237205</v>
      </c>
      <c r="P811">
        <v>53.234235280455202</v>
      </c>
    </row>
    <row r="812" spans="1:17" x14ac:dyDescent="0.3">
      <c r="A812" t="s">
        <v>1770</v>
      </c>
      <c r="B812" t="s">
        <v>1771</v>
      </c>
      <c r="C812" t="s">
        <v>613</v>
      </c>
      <c r="D812" t="s">
        <v>613</v>
      </c>
      <c r="E812">
        <v>4640.8392030000005</v>
      </c>
      <c r="F812">
        <v>224.7</v>
      </c>
      <c r="G812">
        <v>26.1424495950356</v>
      </c>
      <c r="H812">
        <v>-3.0810861656049</v>
      </c>
      <c r="I812">
        <v>23.399749952023502</v>
      </c>
      <c r="J812">
        <v>3.6352178662233001</v>
      </c>
      <c r="K812">
        <v>211.95527276624199</v>
      </c>
      <c r="L812">
        <v>186.225733852887</v>
      </c>
      <c r="M812">
        <v>69.932927333769399</v>
      </c>
      <c r="N812">
        <v>0.76203738913778596</v>
      </c>
      <c r="O812">
        <v>8.2331998219848703</v>
      </c>
      <c r="P812">
        <v>67.561521252796396</v>
      </c>
      <c r="Q812">
        <v>8.2794457933408006E-2</v>
      </c>
    </row>
    <row r="813" spans="1:17" hidden="1" x14ac:dyDescent="0.3">
      <c r="A813" t="s">
        <v>1772</v>
      </c>
      <c r="B813" t="s">
        <v>1773</v>
      </c>
      <c r="C813" t="s">
        <v>3184</v>
      </c>
      <c r="D813" t="s">
        <v>54</v>
      </c>
      <c r="E813">
        <v>4633.4024074999998</v>
      </c>
      <c r="F813">
        <v>658.1</v>
      </c>
      <c r="G813">
        <v>26.348725951215599</v>
      </c>
      <c r="H813">
        <v>10.2293140376359</v>
      </c>
      <c r="I813">
        <v>17.9658527265182</v>
      </c>
      <c r="J813">
        <v>-0.68313450537869402</v>
      </c>
      <c r="K813">
        <v>597.507306577284</v>
      </c>
      <c r="L813">
        <v>533.32695177320704</v>
      </c>
      <c r="M813">
        <v>71.751709851260699</v>
      </c>
      <c r="N813">
        <v>0.82779587429851098</v>
      </c>
      <c r="O813">
        <v>5.5614648229752301</v>
      </c>
      <c r="P813">
        <v>64.937343358396006</v>
      </c>
      <c r="Q813">
        <v>8.6976317084487997E-2</v>
      </c>
    </row>
    <row r="814" spans="1:17" hidden="1" x14ac:dyDescent="0.3">
      <c r="A814" t="s">
        <v>1774</v>
      </c>
      <c r="B814" t="s">
        <v>1775</v>
      </c>
      <c r="C814" t="s">
        <v>3184</v>
      </c>
      <c r="D814" t="s">
        <v>261</v>
      </c>
      <c r="E814">
        <v>4631.9304973500002</v>
      </c>
      <c r="F814">
        <v>1009.85</v>
      </c>
      <c r="G814">
        <v>150.74440663956599</v>
      </c>
      <c r="H814">
        <v>-2.5360589703935799</v>
      </c>
      <c r="I814">
        <v>82.872537095027994</v>
      </c>
      <c r="J814">
        <v>-2.6738475720592101</v>
      </c>
      <c r="K814">
        <v>949.03784737911406</v>
      </c>
      <c r="L814">
        <v>711.85391272130096</v>
      </c>
      <c r="M814">
        <v>48.9797171211425</v>
      </c>
      <c r="N814">
        <v>1.79941242957201</v>
      </c>
      <c r="O814">
        <v>8.0358469079566195</v>
      </c>
      <c r="P814">
        <v>226.07361963190101</v>
      </c>
      <c r="Q814">
        <v>9.4422625707493005E-2</v>
      </c>
    </row>
    <row r="815" spans="1:17" hidden="1" x14ac:dyDescent="0.3">
      <c r="A815" t="s">
        <v>1776</v>
      </c>
      <c r="B815" t="s">
        <v>1777</v>
      </c>
      <c r="C815" t="s">
        <v>3184</v>
      </c>
      <c r="D815" t="s">
        <v>111</v>
      </c>
      <c r="E815">
        <v>4614.3910361050002</v>
      </c>
      <c r="F815">
        <v>1334.05</v>
      </c>
      <c r="G815">
        <v>674.64132460933604</v>
      </c>
      <c r="H815">
        <v>6.4812562559434301</v>
      </c>
      <c r="I815">
        <v>185.33188953250701</v>
      </c>
      <c r="J815">
        <v>10.185752234713901</v>
      </c>
      <c r="K815">
        <v>1054.36462005623</v>
      </c>
      <c r="L815">
        <v>684.04712350092905</v>
      </c>
      <c r="M815">
        <v>80.796049289567307</v>
      </c>
      <c r="N815">
        <v>1.16556598748657</v>
      </c>
      <c r="O815">
        <v>0.79832090251490395</v>
      </c>
      <c r="P815">
        <v>719.94468346650206</v>
      </c>
      <c r="Q815">
        <v>0.180992402262175</v>
      </c>
    </row>
    <row r="816" spans="1:17" hidden="1" x14ac:dyDescent="0.3">
      <c r="A816" t="s">
        <v>1778</v>
      </c>
      <c r="B816" t="s">
        <v>1779</v>
      </c>
      <c r="C816" t="s">
        <v>3184</v>
      </c>
      <c r="D816" t="s">
        <v>1565</v>
      </c>
      <c r="E816">
        <v>4607.6962346999999</v>
      </c>
      <c r="F816">
        <v>8713.7999999999993</v>
      </c>
      <c r="G816">
        <v>-7.7302921460748903</v>
      </c>
      <c r="H816">
        <v>0.17166802144343901</v>
      </c>
      <c r="I816">
        <v>26.887511824099601</v>
      </c>
      <c r="J816">
        <v>-2.7538539974842098</v>
      </c>
      <c r="K816">
        <v>8549.9281591624494</v>
      </c>
      <c r="L816">
        <v>7693.1166031721104</v>
      </c>
      <c r="M816">
        <v>43.894353424960499</v>
      </c>
      <c r="N816">
        <v>0.30681637514968901</v>
      </c>
      <c r="O816">
        <v>4.4205742615162302</v>
      </c>
      <c r="P816">
        <v>49.978055266305702</v>
      </c>
      <c r="Q816">
        <v>5.0107049392260003E-3</v>
      </c>
    </row>
    <row r="817" spans="1:17" x14ac:dyDescent="0.3">
      <c r="A817" t="s">
        <v>1780</v>
      </c>
      <c r="B817" t="s">
        <v>1781</v>
      </c>
      <c r="C817" t="s">
        <v>3175</v>
      </c>
      <c r="D817" t="s">
        <v>187</v>
      </c>
      <c r="E817">
        <v>4604.7561152999997</v>
      </c>
      <c r="F817">
        <v>1749.55</v>
      </c>
      <c r="G817">
        <v>63.098351455354297</v>
      </c>
      <c r="H817">
        <v>8.6000349950585893</v>
      </c>
      <c r="I817">
        <v>37.268287790000798</v>
      </c>
      <c r="J817">
        <v>1.40495558160823</v>
      </c>
      <c r="K817">
        <v>1547.54687554981</v>
      </c>
      <c r="L817">
        <v>1292.65427039889</v>
      </c>
      <c r="M817">
        <v>71.098553283942096</v>
      </c>
      <c r="N817">
        <v>0.46026267935392301</v>
      </c>
      <c r="O817">
        <v>2.31202309165214</v>
      </c>
      <c r="P817">
        <v>112.84063260340599</v>
      </c>
      <c r="Q817">
        <v>0.120101530184647</v>
      </c>
    </row>
    <row r="818" spans="1:17" x14ac:dyDescent="0.3">
      <c r="A818" t="s">
        <v>1782</v>
      </c>
      <c r="B818" t="s">
        <v>1783</v>
      </c>
      <c r="C818" t="s">
        <v>3181</v>
      </c>
      <c r="D818" t="s">
        <v>124</v>
      </c>
      <c r="E818">
        <v>4604.7547546349997</v>
      </c>
      <c r="F818">
        <v>234.29</v>
      </c>
      <c r="G818">
        <v>-26.2268722116074</v>
      </c>
      <c r="H818">
        <v>-3.878954219398</v>
      </c>
      <c r="I818">
        <v>0.72641412250237603</v>
      </c>
      <c r="J818">
        <v>4.2639780241841203</v>
      </c>
      <c r="K818">
        <v>226.11729403421401</v>
      </c>
      <c r="L818">
        <v>220.20346252353201</v>
      </c>
      <c r="M818">
        <v>56.560394766461599</v>
      </c>
      <c r="N818">
        <v>1.0341506573341701</v>
      </c>
      <c r="O818">
        <v>18.656366042084599</v>
      </c>
      <c r="P818">
        <v>40.377471539844201</v>
      </c>
      <c r="Q818">
        <v>6.3600163035875998E-2</v>
      </c>
    </row>
    <row r="819" spans="1:17" hidden="1" x14ac:dyDescent="0.3">
      <c r="A819" t="s">
        <v>1784</v>
      </c>
      <c r="B819" t="s">
        <v>1785</v>
      </c>
      <c r="C819" t="s">
        <v>3184</v>
      </c>
      <c r="D819" t="s">
        <v>252</v>
      </c>
      <c r="E819">
        <v>4604.0793624949902</v>
      </c>
      <c r="F819">
        <v>1090.8499999999999</v>
      </c>
      <c r="G819">
        <v>608.12813909036402</v>
      </c>
      <c r="H819">
        <v>14.0363870273367</v>
      </c>
      <c r="I819">
        <v>120.280689455201</v>
      </c>
      <c r="J819">
        <v>10.653154283556701</v>
      </c>
      <c r="K819">
        <v>907.72964547989898</v>
      </c>
      <c r="L819">
        <v>616.48010758086696</v>
      </c>
      <c r="M819">
        <v>63.143613974362097</v>
      </c>
      <c r="N819">
        <v>0.84490600641700697</v>
      </c>
      <c r="O819">
        <v>8.0808543796122301</v>
      </c>
      <c r="P819">
        <v>655.95980595980495</v>
      </c>
      <c r="Q819">
        <v>0.21471316061951901</v>
      </c>
    </row>
    <row r="820" spans="1:17" x14ac:dyDescent="0.3">
      <c r="A820" t="s">
        <v>1786</v>
      </c>
      <c r="B820" t="s">
        <v>1787</v>
      </c>
      <c r="C820" t="s">
        <v>3172</v>
      </c>
      <c r="D820" t="s">
        <v>46</v>
      </c>
      <c r="E820">
        <v>4601.5066988999997</v>
      </c>
      <c r="F820">
        <v>57</v>
      </c>
      <c r="G820">
        <v>-20.751571293048301</v>
      </c>
      <c r="H820">
        <v>2.7597553242586699</v>
      </c>
      <c r="I820">
        <v>-21.0769078969929</v>
      </c>
      <c r="J820">
        <v>-3.14666223040861</v>
      </c>
      <c r="K820">
        <v>58.332022863680201</v>
      </c>
      <c r="L820">
        <v>57.6636375928341</v>
      </c>
      <c r="M820">
        <v>40.612356664888402</v>
      </c>
      <c r="N820">
        <v>0.78631151970480995</v>
      </c>
      <c r="O820">
        <v>38.5964912280701</v>
      </c>
      <c r="P820">
        <v>35.552913198573101</v>
      </c>
      <c r="Q820">
        <v>8.6338871110128002E-2</v>
      </c>
    </row>
    <row r="821" spans="1:17" x14ac:dyDescent="0.3">
      <c r="A821" t="s">
        <v>1788</v>
      </c>
      <c r="B821" t="s">
        <v>1789</v>
      </c>
      <c r="C821" t="s">
        <v>3181</v>
      </c>
      <c r="D821" t="s">
        <v>261</v>
      </c>
      <c r="E821">
        <v>4594.9959793500002</v>
      </c>
      <c r="F821">
        <v>504.7</v>
      </c>
      <c r="G821">
        <v>-11.975561641758601</v>
      </c>
      <c r="H821">
        <v>-3.51639718096233</v>
      </c>
      <c r="I821">
        <v>8.2788904309549007</v>
      </c>
      <c r="J821">
        <v>3.3712196521864701</v>
      </c>
      <c r="K821">
        <v>520.05268472130194</v>
      </c>
      <c r="L821">
        <v>481.32983908456299</v>
      </c>
      <c r="M821">
        <v>46.225616843365401</v>
      </c>
      <c r="N821">
        <v>0.51402032074088</v>
      </c>
      <c r="O821">
        <v>21.626708936001499</v>
      </c>
      <c r="P821">
        <v>40.155512357678397</v>
      </c>
      <c r="Q821">
        <v>-4.6804323467733999E-2</v>
      </c>
    </row>
    <row r="822" spans="1:17" x14ac:dyDescent="0.3">
      <c r="A822" t="s">
        <v>1790</v>
      </c>
      <c r="B822" t="s">
        <v>1791</v>
      </c>
      <c r="C822" t="s">
        <v>3173</v>
      </c>
      <c r="D822" t="s">
        <v>54</v>
      </c>
      <c r="E822">
        <v>4589.8704187499998</v>
      </c>
      <c r="F822">
        <v>372.25</v>
      </c>
      <c r="G822">
        <v>-4.9016112236153697</v>
      </c>
      <c r="H822">
        <v>10.100779072852299</v>
      </c>
      <c r="I822">
        <v>19.513696251050799</v>
      </c>
      <c r="J822">
        <v>-3.5702806038299002</v>
      </c>
      <c r="K822">
        <v>354.29001887591699</v>
      </c>
      <c r="L822">
        <v>322.29125267961598</v>
      </c>
      <c r="M822">
        <v>47.069488096313101</v>
      </c>
      <c r="N822">
        <v>0.77266726357764604</v>
      </c>
      <c r="O822">
        <v>10.38280725319</v>
      </c>
      <c r="P822">
        <v>48.840463814474198</v>
      </c>
      <c r="Q822">
        <v>-5.2986307365128001E-2</v>
      </c>
    </row>
    <row r="823" spans="1:17" x14ac:dyDescent="0.3">
      <c r="A823" t="s">
        <v>1792</v>
      </c>
      <c r="B823" t="s">
        <v>1793</v>
      </c>
      <c r="C823" t="s">
        <v>3172</v>
      </c>
      <c r="D823" t="s">
        <v>46</v>
      </c>
      <c r="E823">
        <v>4585.7376095700001</v>
      </c>
      <c r="F823">
        <v>662.7</v>
      </c>
      <c r="G823">
        <v>-20.109160433874699</v>
      </c>
      <c r="H823">
        <v>-7.4900283272319204</v>
      </c>
      <c r="I823">
        <v>4.2221460602347198</v>
      </c>
      <c r="J823">
        <v>-3.2797562798440101</v>
      </c>
      <c r="K823">
        <v>682.42749080762201</v>
      </c>
      <c r="L823">
        <v>626.32207970915204</v>
      </c>
      <c r="M823">
        <v>32.682218400294701</v>
      </c>
      <c r="N823">
        <v>0.33728896813827097</v>
      </c>
      <c r="O823">
        <v>52.263467632412798</v>
      </c>
      <c r="P823">
        <v>55.2899824253075</v>
      </c>
      <c r="Q823">
        <v>0.12899539112349501</v>
      </c>
    </row>
    <row r="824" spans="1:17" x14ac:dyDescent="0.3">
      <c r="A824" t="s">
        <v>1794</v>
      </c>
      <c r="B824" t="s">
        <v>1795</v>
      </c>
      <c r="C824" t="s">
        <v>3180</v>
      </c>
      <c r="D824" t="s">
        <v>428</v>
      </c>
      <c r="E824">
        <v>4563.2471541879904</v>
      </c>
      <c r="F824">
        <v>91.33</v>
      </c>
      <c r="G824">
        <v>-28.175106063940799</v>
      </c>
      <c r="H824">
        <v>-10.628242158092201</v>
      </c>
      <c r="I824">
        <v>-28.829924287723401</v>
      </c>
      <c r="J824">
        <v>-1.9246059770255199</v>
      </c>
      <c r="K824">
        <v>98.987022220812605</v>
      </c>
      <c r="L824">
        <v>100.162081575725</v>
      </c>
      <c r="M824">
        <v>12.981482962512599</v>
      </c>
      <c r="N824">
        <v>0.71480376889451303</v>
      </c>
      <c r="O824">
        <v>33.088798861272302</v>
      </c>
      <c r="P824">
        <v>7.1319648093841597</v>
      </c>
      <c r="Q824">
        <v>-8.6807663282779998E-3</v>
      </c>
    </row>
    <row r="825" spans="1:17" x14ac:dyDescent="0.3">
      <c r="A825" t="s">
        <v>1796</v>
      </c>
      <c r="B825" t="s">
        <v>1797</v>
      </c>
      <c r="C825" t="s">
        <v>3179</v>
      </c>
      <c r="D825" t="s">
        <v>127</v>
      </c>
      <c r="E825">
        <v>4561.8566978250001</v>
      </c>
      <c r="F825">
        <v>964.45</v>
      </c>
      <c r="G825">
        <v>33.488447699421002</v>
      </c>
      <c r="H825">
        <v>12.650135410488099</v>
      </c>
      <c r="I825">
        <v>20.7908639776178</v>
      </c>
      <c r="J825">
        <v>-0.86010945516216697</v>
      </c>
      <c r="K825">
        <v>914.37456203344505</v>
      </c>
      <c r="L825">
        <v>807.67519463831798</v>
      </c>
      <c r="M825">
        <v>49.158731576786899</v>
      </c>
      <c r="N825">
        <v>2.3929662362319499</v>
      </c>
      <c r="O825">
        <v>7.2424698014412296</v>
      </c>
      <c r="P825">
        <v>77.370114942528701</v>
      </c>
      <c r="Q825">
        <v>-4.0104150799681E-2</v>
      </c>
    </row>
    <row r="826" spans="1:17" hidden="1" x14ac:dyDescent="0.3">
      <c r="A826" t="s">
        <v>1798</v>
      </c>
      <c r="B826" t="s">
        <v>1799</v>
      </c>
      <c r="C826" t="s">
        <v>3184</v>
      </c>
      <c r="D826" t="s">
        <v>287</v>
      </c>
      <c r="E826">
        <v>4532.0159289000003</v>
      </c>
      <c r="F826">
        <v>239.1</v>
      </c>
      <c r="G826">
        <v>139.53436556054601</v>
      </c>
      <c r="H826">
        <v>1.52837042667951</v>
      </c>
      <c r="I826">
        <v>138.48712105495201</v>
      </c>
      <c r="J826">
        <v>-6.1596106286437999</v>
      </c>
      <c r="K826">
        <v>246.22161921363499</v>
      </c>
      <c r="L826">
        <v>187.35906771996301</v>
      </c>
      <c r="M826">
        <v>34.020551014937503</v>
      </c>
      <c r="N826">
        <v>0.66296822387718701</v>
      </c>
      <c r="O826">
        <v>36.679213718109501</v>
      </c>
      <c r="P826">
        <v>210.51948051948</v>
      </c>
      <c r="Q826">
        <v>0.127934902645301</v>
      </c>
    </row>
    <row r="827" spans="1:17" x14ac:dyDescent="0.3">
      <c r="A827" t="s">
        <v>1800</v>
      </c>
      <c r="B827" t="s">
        <v>1801</v>
      </c>
      <c r="C827" t="s">
        <v>3173</v>
      </c>
      <c r="D827" t="s">
        <v>54</v>
      </c>
      <c r="E827">
        <v>4530.7792259999997</v>
      </c>
      <c r="F827">
        <v>562.95000000000005</v>
      </c>
      <c r="G827">
        <v>63.935813412530699</v>
      </c>
      <c r="H827">
        <v>0.12707157079361101</v>
      </c>
      <c r="I827">
        <v>42.7278903589499</v>
      </c>
      <c r="J827">
        <v>-10.355231088784199</v>
      </c>
      <c r="K827">
        <v>539.76291859454705</v>
      </c>
      <c r="L827">
        <v>418.75810506090801</v>
      </c>
      <c r="M827">
        <v>30.0303268106343</v>
      </c>
      <c r="N827">
        <v>0.64526620421234504</v>
      </c>
      <c r="O827">
        <v>19.904076738609099</v>
      </c>
      <c r="P827">
        <v>139.655172413793</v>
      </c>
      <c r="Q827">
        <v>-2.4283091401950002E-3</v>
      </c>
    </row>
    <row r="828" spans="1:17" hidden="1" x14ac:dyDescent="0.3">
      <c r="A828" t="s">
        <v>1802</v>
      </c>
      <c r="B828" t="s">
        <v>1803</v>
      </c>
      <c r="C828" t="s">
        <v>3184</v>
      </c>
      <c r="D828" t="s">
        <v>124</v>
      </c>
      <c r="E828">
        <v>4505.9418158999997</v>
      </c>
      <c r="F828">
        <v>430.5</v>
      </c>
      <c r="G828">
        <v>-23.7119285959796</v>
      </c>
      <c r="K828">
        <v>425.76520424318301</v>
      </c>
      <c r="L828">
        <v>384.46648021701702</v>
      </c>
      <c r="M828">
        <v>38.331602171758398</v>
      </c>
      <c r="N828">
        <v>1</v>
      </c>
      <c r="O828">
        <v>7.2938443670151001</v>
      </c>
      <c r="P828">
        <v>18.939079983423099</v>
      </c>
      <c r="Q828">
        <v>9.3594908740256E-2</v>
      </c>
    </row>
    <row r="829" spans="1:17" hidden="1" x14ac:dyDescent="0.3">
      <c r="A829" t="s">
        <v>1804</v>
      </c>
      <c r="B829" t="s">
        <v>1805</v>
      </c>
      <c r="C829" t="s">
        <v>3184</v>
      </c>
      <c r="D829" t="s">
        <v>187</v>
      </c>
      <c r="E829">
        <v>4503.5651898799997</v>
      </c>
      <c r="F829">
        <v>2225.9499999999998</v>
      </c>
      <c r="G829">
        <v>15.812078177683301</v>
      </c>
      <c r="H829">
        <v>25.321525071692498</v>
      </c>
      <c r="I829">
        <v>40.138251220833901</v>
      </c>
      <c r="J829">
        <v>-8.8892742309451496</v>
      </c>
      <c r="K829">
        <v>1968.02592122174</v>
      </c>
      <c r="M829">
        <v>52.5881071850391</v>
      </c>
      <c r="N829">
        <v>1.29095780406616</v>
      </c>
      <c r="O829">
        <v>16.804061187358201</v>
      </c>
      <c r="P829">
        <v>84.894924827643393</v>
      </c>
    </row>
    <row r="830" spans="1:17" hidden="1" x14ac:dyDescent="0.3">
      <c r="A830" t="s">
        <v>1806</v>
      </c>
      <c r="B830" t="s">
        <v>1807</v>
      </c>
      <c r="C830" t="s">
        <v>3184</v>
      </c>
      <c r="D830" t="s">
        <v>46</v>
      </c>
      <c r="E830">
        <v>4487.7035858199997</v>
      </c>
      <c r="F830">
        <v>28.7</v>
      </c>
      <c r="G830">
        <v>94.629868538875698</v>
      </c>
      <c r="H830">
        <v>16.178887071672399</v>
      </c>
      <c r="I830">
        <v>54.983546517951297</v>
      </c>
      <c r="J830">
        <v>-5.9491456550209403</v>
      </c>
      <c r="K830">
        <v>26.103907848967498</v>
      </c>
      <c r="L830">
        <v>21.0562476234619</v>
      </c>
      <c r="M830">
        <v>37.117142076241798</v>
      </c>
      <c r="N830">
        <v>0.76181687257832598</v>
      </c>
      <c r="O830">
        <v>16.5505226480836</v>
      </c>
      <c r="P830">
        <v>132.170809630582</v>
      </c>
      <c r="Q830">
        <v>0.109771213883933</v>
      </c>
    </row>
    <row r="831" spans="1:17" x14ac:dyDescent="0.3">
      <c r="A831" t="s">
        <v>1808</v>
      </c>
      <c r="B831" t="s">
        <v>1809</v>
      </c>
      <c r="C831" t="s">
        <v>3175</v>
      </c>
      <c r="D831" t="s">
        <v>187</v>
      </c>
      <c r="E831">
        <v>4481.9477933580001</v>
      </c>
      <c r="F831">
        <v>176.26</v>
      </c>
      <c r="G831">
        <v>-12.054278101000699</v>
      </c>
      <c r="H831">
        <v>0.139345115956442</v>
      </c>
      <c r="I831">
        <v>-19.208318114159798</v>
      </c>
      <c r="J831">
        <v>2.91188258402588</v>
      </c>
      <c r="K831">
        <v>177.442148087699</v>
      </c>
      <c r="L831">
        <v>171.41729316116599</v>
      </c>
      <c r="M831">
        <v>62.2036913062108</v>
      </c>
      <c r="N831">
        <v>1.3222217388236499</v>
      </c>
      <c r="O831">
        <v>28.049472370361901</v>
      </c>
      <c r="P831">
        <v>39.833399444664799</v>
      </c>
      <c r="Q831">
        <v>4.2235396574235001E-2</v>
      </c>
    </row>
    <row r="832" spans="1:17" x14ac:dyDescent="0.3">
      <c r="A832" t="s">
        <v>1810</v>
      </c>
      <c r="B832" t="s">
        <v>1811</v>
      </c>
      <c r="C832" t="s">
        <v>3179</v>
      </c>
      <c r="D832" t="s">
        <v>1454</v>
      </c>
      <c r="E832">
        <v>4455.1537970649997</v>
      </c>
      <c r="F832">
        <v>82.15</v>
      </c>
      <c r="G832">
        <v>25.045007532656602</v>
      </c>
      <c r="H832">
        <v>-11.167430269556</v>
      </c>
      <c r="I832">
        <v>-15.3602198303099</v>
      </c>
      <c r="J832">
        <v>-0.59361100655573895</v>
      </c>
      <c r="K832">
        <v>86.655394518868704</v>
      </c>
      <c r="L832">
        <v>77.525348654241299</v>
      </c>
      <c r="M832">
        <v>34.261959155523201</v>
      </c>
      <c r="N832">
        <v>0.75175701071804502</v>
      </c>
      <c r="O832">
        <v>25.6847230675593</v>
      </c>
      <c r="P832">
        <v>91.491841491841498</v>
      </c>
      <c r="Q832">
        <v>0.153747035079284</v>
      </c>
    </row>
    <row r="833" spans="1:17" hidden="1" x14ac:dyDescent="0.3">
      <c r="A833" t="s">
        <v>1812</v>
      </c>
      <c r="B833" t="s">
        <v>1813</v>
      </c>
      <c r="C833" t="s">
        <v>3184</v>
      </c>
      <c r="D833" t="s">
        <v>753</v>
      </c>
      <c r="E833">
        <v>4449.3999170859997</v>
      </c>
      <c r="F833">
        <v>288.38</v>
      </c>
      <c r="G833">
        <v>2.34438879650423</v>
      </c>
      <c r="H833">
        <v>1.5994888914454899</v>
      </c>
      <c r="I833">
        <v>0.58896796965467102</v>
      </c>
      <c r="J833">
        <v>1.69454080515796</v>
      </c>
      <c r="K833">
        <v>278.98141539880299</v>
      </c>
      <c r="L833">
        <v>257.419685749959</v>
      </c>
      <c r="M833">
        <v>58.987597709054498</v>
      </c>
      <c r="N833">
        <v>1.3168516784655</v>
      </c>
      <c r="O833">
        <v>1.9453498855676401</v>
      </c>
      <c r="P833">
        <v>38.404684200422302</v>
      </c>
      <c r="Q833">
        <v>3.7892634135868998E-2</v>
      </c>
    </row>
    <row r="834" spans="1:17" hidden="1" x14ac:dyDescent="0.3">
      <c r="A834" t="s">
        <v>1814</v>
      </c>
      <c r="B834" t="s">
        <v>1815</v>
      </c>
      <c r="C834" t="s">
        <v>3184</v>
      </c>
      <c r="D834" t="s">
        <v>54</v>
      </c>
      <c r="E834">
        <v>4424.0592609900004</v>
      </c>
      <c r="F834">
        <v>773.1</v>
      </c>
      <c r="G834">
        <v>11.3652706951806</v>
      </c>
      <c r="H834">
        <v>16.141742498171901</v>
      </c>
      <c r="I834">
        <v>56.062210544329801</v>
      </c>
      <c r="J834">
        <v>-3.0326059229874098</v>
      </c>
      <c r="K834">
        <v>694.34266504846903</v>
      </c>
      <c r="M834">
        <v>54.7173831724077</v>
      </c>
      <c r="N834">
        <v>0.62009971443133804</v>
      </c>
      <c r="O834">
        <v>8.8539645582718691</v>
      </c>
      <c r="P834">
        <v>83.481666073335603</v>
      </c>
    </row>
    <row r="835" spans="1:17" hidden="1" x14ac:dyDescent="0.3">
      <c r="A835" t="s">
        <v>1816</v>
      </c>
      <c r="B835" t="s">
        <v>1817</v>
      </c>
      <c r="C835" t="s">
        <v>3184</v>
      </c>
      <c r="D835" t="s">
        <v>261</v>
      </c>
      <c r="E835">
        <v>4416.4617676799999</v>
      </c>
      <c r="F835">
        <v>1384.8</v>
      </c>
      <c r="G835">
        <v>2.0049319148203999</v>
      </c>
      <c r="H835">
        <v>-0.67376446012520097</v>
      </c>
      <c r="I835">
        <v>-4.8557106204200098</v>
      </c>
      <c r="J835">
        <v>-0.51641630887623602</v>
      </c>
      <c r="K835">
        <v>1371.7718337125</v>
      </c>
      <c r="L835">
        <v>1279.2635536140799</v>
      </c>
      <c r="M835">
        <v>49.831980917545501</v>
      </c>
      <c r="N835">
        <v>0.81026177609971595</v>
      </c>
      <c r="O835">
        <v>13.7203928365106</v>
      </c>
      <c r="P835">
        <v>43.666355431061298</v>
      </c>
      <c r="Q835">
        <v>0.11977845172014601</v>
      </c>
    </row>
    <row r="836" spans="1:17" x14ac:dyDescent="0.3">
      <c r="A836" t="s">
        <v>1818</v>
      </c>
      <c r="B836" t="s">
        <v>1819</v>
      </c>
      <c r="C836" t="s">
        <v>3179</v>
      </c>
      <c r="D836" t="s">
        <v>292</v>
      </c>
      <c r="E836">
        <v>4416.2363518839902</v>
      </c>
      <c r="F836">
        <v>200.69</v>
      </c>
      <c r="G836">
        <v>0.775668176360781</v>
      </c>
      <c r="H836">
        <v>-2.9471166274990002</v>
      </c>
      <c r="I836">
        <v>-20.060352966338002</v>
      </c>
      <c r="J836">
        <v>-1.21107848445948</v>
      </c>
      <c r="K836">
        <v>201.90498710707001</v>
      </c>
      <c r="L836">
        <v>190.13950983759301</v>
      </c>
      <c r="M836">
        <v>36.772417365559001</v>
      </c>
      <c r="N836">
        <v>0.62146768701271204</v>
      </c>
      <c r="O836">
        <v>18.516119388111001</v>
      </c>
      <c r="P836">
        <v>46.489051094890499</v>
      </c>
    </row>
    <row r="837" spans="1:17" x14ac:dyDescent="0.3">
      <c r="A837" t="s">
        <v>1820</v>
      </c>
      <c r="B837" t="s">
        <v>1821</v>
      </c>
      <c r="C837" t="s">
        <v>3181</v>
      </c>
      <c r="D837" t="s">
        <v>124</v>
      </c>
      <c r="E837">
        <v>4415.3857768999997</v>
      </c>
      <c r="F837">
        <v>2167.9</v>
      </c>
      <c r="G837">
        <v>39.937537660394902</v>
      </c>
      <c r="H837">
        <v>-9.7801258094642698</v>
      </c>
      <c r="I837">
        <v>1.94486813541107</v>
      </c>
      <c r="J837">
        <v>-1.7591180728945</v>
      </c>
      <c r="K837">
        <v>2208.2683459057198</v>
      </c>
      <c r="L837">
        <v>1932.0427114040999</v>
      </c>
      <c r="M837">
        <v>39.627913296189902</v>
      </c>
      <c r="N837">
        <v>0.44013389999553398</v>
      </c>
      <c r="O837">
        <v>13.028737487891499</v>
      </c>
      <c r="P837">
        <v>80.207813798836199</v>
      </c>
      <c r="Q837">
        <v>0.27748069722506102</v>
      </c>
    </row>
    <row r="838" spans="1:17" x14ac:dyDescent="0.3">
      <c r="A838" t="s">
        <v>1822</v>
      </c>
      <c r="B838" t="s">
        <v>1823</v>
      </c>
      <c r="C838" t="s">
        <v>3176</v>
      </c>
      <c r="D838" t="s">
        <v>124</v>
      </c>
      <c r="E838">
        <v>4398.9765062320002</v>
      </c>
      <c r="F838">
        <v>244.09</v>
      </c>
      <c r="G838">
        <v>-6.5130662598081104</v>
      </c>
      <c r="H838">
        <v>8.9694044791512493</v>
      </c>
      <c r="I838">
        <v>7.3939652504970796</v>
      </c>
      <c r="J838">
        <v>12.5385875695544</v>
      </c>
      <c r="K838">
        <v>225.06338556080999</v>
      </c>
      <c r="L838">
        <v>215.29304984803699</v>
      </c>
      <c r="M838">
        <v>75.3861380887286</v>
      </c>
      <c r="N838">
        <v>0.86922462270586998</v>
      </c>
      <c r="O838">
        <v>12.642877627104699</v>
      </c>
      <c r="P838">
        <v>53.467463061930196</v>
      </c>
      <c r="Q838">
        <v>9.5901601126025998E-2</v>
      </c>
    </row>
    <row r="839" spans="1:17" hidden="1" x14ac:dyDescent="0.3">
      <c r="A839" t="s">
        <v>1824</v>
      </c>
      <c r="B839" t="s">
        <v>1825</v>
      </c>
      <c r="C839" t="s">
        <v>3184</v>
      </c>
      <c r="D839" t="s">
        <v>988</v>
      </c>
      <c r="E839">
        <v>4391.3618842650003</v>
      </c>
      <c r="F839">
        <v>542.54999999999995</v>
      </c>
      <c r="G839">
        <v>-7.67433987784037</v>
      </c>
      <c r="H839">
        <v>10.201917489562399</v>
      </c>
      <c r="I839">
        <v>34.457960975351099</v>
      </c>
      <c r="J839">
        <v>1.46014461611144</v>
      </c>
      <c r="K839">
        <v>456.92001853273899</v>
      </c>
      <c r="L839">
        <v>416.34891253586102</v>
      </c>
      <c r="M839">
        <v>80.565651591144899</v>
      </c>
      <c r="N839">
        <v>1.9656763665855601</v>
      </c>
      <c r="O839">
        <v>3.21629342917704</v>
      </c>
      <c r="P839">
        <v>60.494009761869499</v>
      </c>
      <c r="Q839">
        <v>2.3223357406999999E-4</v>
      </c>
    </row>
    <row r="840" spans="1:17" hidden="1" x14ac:dyDescent="0.3">
      <c r="A840" t="s">
        <v>1826</v>
      </c>
      <c r="B840" t="s">
        <v>1827</v>
      </c>
      <c r="C840" t="s">
        <v>3184</v>
      </c>
      <c r="D840" t="s">
        <v>395</v>
      </c>
      <c r="E840">
        <v>4383.8116457610004</v>
      </c>
      <c r="F840">
        <v>117.87</v>
      </c>
      <c r="G840">
        <v>-47.3884021948707</v>
      </c>
      <c r="H840">
        <v>-3.9634608650327801</v>
      </c>
      <c r="I840">
        <v>-16.968287817474199</v>
      </c>
      <c r="J840">
        <v>-1.0512949676965599</v>
      </c>
      <c r="K840">
        <v>120.71064885863601</v>
      </c>
      <c r="L840">
        <v>125.82418623817701</v>
      </c>
      <c r="M840">
        <v>38.792152632031502</v>
      </c>
      <c r="N840">
        <v>0.81394191992518405</v>
      </c>
      <c r="O840">
        <v>30.313056757444599</v>
      </c>
      <c r="P840">
        <v>8.3862068965517107</v>
      </c>
    </row>
    <row r="841" spans="1:17" x14ac:dyDescent="0.3">
      <c r="A841" t="s">
        <v>1828</v>
      </c>
      <c r="B841" t="s">
        <v>1829</v>
      </c>
      <c r="C841" t="s">
        <v>3181</v>
      </c>
      <c r="D841" t="s">
        <v>1830</v>
      </c>
      <c r="E841">
        <v>4375.4726926559997</v>
      </c>
      <c r="F841">
        <v>64.760000000000005</v>
      </c>
      <c r="G841">
        <v>-29.366565134235099</v>
      </c>
      <c r="H841">
        <v>-9.9196384718393205</v>
      </c>
      <c r="I841">
        <v>3.8791237528757399</v>
      </c>
      <c r="J841">
        <v>-1.06849926067291</v>
      </c>
      <c r="K841">
        <v>68.7814073144867</v>
      </c>
      <c r="L841">
        <v>65.001931996092907</v>
      </c>
      <c r="M841">
        <v>27.773281900730002</v>
      </c>
      <c r="N841">
        <v>0.43104569117734698</v>
      </c>
      <c r="O841">
        <v>30.003088326127202</v>
      </c>
      <c r="P841">
        <v>48.5321100917431</v>
      </c>
      <c r="Q841">
        <v>3.8210524532378998E-2</v>
      </c>
    </row>
    <row r="842" spans="1:17" x14ac:dyDescent="0.3">
      <c r="A842" t="s">
        <v>1831</v>
      </c>
      <c r="B842" t="s">
        <v>1832</v>
      </c>
      <c r="C842" t="s">
        <v>3181</v>
      </c>
      <c r="D842" t="s">
        <v>106</v>
      </c>
      <c r="E842">
        <v>4327.8367691699996</v>
      </c>
      <c r="F842">
        <v>1109.7</v>
      </c>
      <c r="G842">
        <v>22.384050267360902</v>
      </c>
      <c r="H842">
        <v>-14.610840777419501</v>
      </c>
      <c r="I842">
        <v>55.645728918927396</v>
      </c>
      <c r="J842">
        <v>-4.6924311414642998</v>
      </c>
      <c r="K842">
        <v>1179.6832611801799</v>
      </c>
      <c r="L842">
        <v>1006.8597236209</v>
      </c>
      <c r="M842">
        <v>46.3067056412076</v>
      </c>
      <c r="N842">
        <v>0.203811877470815</v>
      </c>
      <c r="O842">
        <v>43.5252771019194</v>
      </c>
      <c r="P842">
        <v>81.918032786885206</v>
      </c>
      <c r="Q842">
        <v>4.6917561348070999E-2</v>
      </c>
    </row>
    <row r="843" spans="1:17" hidden="1" x14ac:dyDescent="0.3">
      <c r="A843" t="s">
        <v>1833</v>
      </c>
      <c r="B843" t="s">
        <v>1834</v>
      </c>
      <c r="C843" t="s">
        <v>3184</v>
      </c>
      <c r="D843" t="s">
        <v>270</v>
      </c>
      <c r="E843">
        <v>4321.2277031249996</v>
      </c>
      <c r="F843">
        <v>2457.25</v>
      </c>
      <c r="G843">
        <v>92.209317625294403</v>
      </c>
      <c r="H843">
        <v>-13.522784962571199</v>
      </c>
      <c r="I843">
        <v>49.616774472802</v>
      </c>
      <c r="J843">
        <v>-2.2536398289053001</v>
      </c>
      <c r="K843">
        <v>2475.306891232</v>
      </c>
      <c r="L843">
        <v>2003.9085051187601</v>
      </c>
      <c r="M843">
        <v>47.807440368246901</v>
      </c>
      <c r="N843">
        <v>0.45078756191016001</v>
      </c>
      <c r="O843">
        <v>17.204191677688399</v>
      </c>
      <c r="P843">
        <v>137.82907471931799</v>
      </c>
      <c r="Q843">
        <v>5.6924418878657998E-2</v>
      </c>
    </row>
    <row r="844" spans="1:17" hidden="1" x14ac:dyDescent="0.3">
      <c r="A844" t="s">
        <v>1835</v>
      </c>
      <c r="B844" t="s">
        <v>1836</v>
      </c>
      <c r="C844" t="s">
        <v>3184</v>
      </c>
      <c r="D844" t="s">
        <v>276</v>
      </c>
      <c r="E844">
        <v>4299.9924959600003</v>
      </c>
      <c r="F844">
        <v>812.05</v>
      </c>
      <c r="G844">
        <v>9.3053855140051809</v>
      </c>
      <c r="H844">
        <v>-8.3145192466900308</v>
      </c>
      <c r="I844">
        <v>18.176618540014701</v>
      </c>
      <c r="J844">
        <v>-0.13198042810503799</v>
      </c>
      <c r="K844">
        <v>815.32193890052497</v>
      </c>
      <c r="L844">
        <v>702.90197539324095</v>
      </c>
      <c r="M844">
        <v>30.823644310316801</v>
      </c>
      <c r="N844">
        <v>0.210507094816375</v>
      </c>
      <c r="O844">
        <v>14.6912135952219</v>
      </c>
      <c r="P844">
        <v>60.230860299920998</v>
      </c>
      <c r="Q844">
        <v>-7.9273025523293003E-2</v>
      </c>
    </row>
    <row r="845" spans="1:17" hidden="1" x14ac:dyDescent="0.3">
      <c r="A845" t="s">
        <v>1837</v>
      </c>
      <c r="B845" t="s">
        <v>1838</v>
      </c>
      <c r="C845" t="s">
        <v>3184</v>
      </c>
      <c r="D845" t="s">
        <v>1839</v>
      </c>
      <c r="E845">
        <v>4255.0801754879903</v>
      </c>
      <c r="F845">
        <v>141.88</v>
      </c>
      <c r="G845">
        <v>22.368275051046101</v>
      </c>
      <c r="H845">
        <v>2.5592535172731501</v>
      </c>
      <c r="I845">
        <v>17.180005942792601</v>
      </c>
      <c r="J845">
        <v>5.8975019472470898</v>
      </c>
      <c r="K845">
        <v>138.30537241945601</v>
      </c>
      <c r="L845">
        <v>121.476080938528</v>
      </c>
      <c r="M845">
        <v>53.135079343805103</v>
      </c>
      <c r="N845">
        <v>0.26893535430320997</v>
      </c>
      <c r="O845">
        <v>15.590639977445701</v>
      </c>
      <c r="P845">
        <v>71.145958986730903</v>
      </c>
      <c r="Q845">
        <v>6.7384785925525006E-2</v>
      </c>
    </row>
    <row r="846" spans="1:17" hidden="1" x14ac:dyDescent="0.3">
      <c r="A846" t="s">
        <v>1840</v>
      </c>
      <c r="B846" t="s">
        <v>1841</v>
      </c>
      <c r="C846" t="s">
        <v>3184</v>
      </c>
      <c r="D846" t="s">
        <v>390</v>
      </c>
      <c r="E846">
        <v>4236.3888940999996</v>
      </c>
      <c r="F846">
        <v>340.45</v>
      </c>
      <c r="G846">
        <v>129.65010540002399</v>
      </c>
      <c r="H846">
        <v>-16.040928205493302</v>
      </c>
      <c r="I846">
        <v>92.316823336907106</v>
      </c>
      <c r="J846">
        <v>-6.1997535458358897</v>
      </c>
      <c r="K846">
        <v>354.82279928696801</v>
      </c>
      <c r="L846">
        <v>259.87035839079999</v>
      </c>
      <c r="M846">
        <v>20.242891304974901</v>
      </c>
      <c r="N846">
        <v>0.285513853341469</v>
      </c>
      <c r="O846">
        <v>31.502423263327898</v>
      </c>
      <c r="P846">
        <v>176.473932109793</v>
      </c>
      <c r="Q846">
        <v>0.16146036221002799</v>
      </c>
    </row>
    <row r="847" spans="1:17" hidden="1" x14ac:dyDescent="0.3">
      <c r="A847" t="s">
        <v>1842</v>
      </c>
      <c r="B847" t="s">
        <v>1843</v>
      </c>
      <c r="C847" t="s">
        <v>3184</v>
      </c>
      <c r="D847" t="s">
        <v>132</v>
      </c>
      <c r="E847">
        <v>4228.4729773299996</v>
      </c>
      <c r="F847">
        <v>326.89999999999998</v>
      </c>
      <c r="G847">
        <v>365.000100275904</v>
      </c>
      <c r="H847">
        <v>18.736458204734301</v>
      </c>
      <c r="I847">
        <v>125.73939816957299</v>
      </c>
      <c r="J847">
        <v>23.321950881007499</v>
      </c>
      <c r="K847">
        <v>258.05037075710101</v>
      </c>
      <c r="L847">
        <v>178.86714975707301</v>
      </c>
      <c r="M847">
        <v>84.253377451477405</v>
      </c>
      <c r="N847">
        <v>1.03353398480723</v>
      </c>
      <c r="O847">
        <v>5.3227286631997597</v>
      </c>
      <c r="P847">
        <v>548.61111111111097</v>
      </c>
      <c r="Q847">
        <v>0.17793979437465399</v>
      </c>
    </row>
    <row r="848" spans="1:17" hidden="1" x14ac:dyDescent="0.3">
      <c r="A848" t="s">
        <v>1844</v>
      </c>
      <c r="B848" t="s">
        <v>1845</v>
      </c>
      <c r="C848" t="s">
        <v>3184</v>
      </c>
      <c r="D848" t="s">
        <v>465</v>
      </c>
      <c r="E848">
        <v>4217.6905814900001</v>
      </c>
      <c r="F848">
        <v>919.7</v>
      </c>
      <c r="G848">
        <v>46.022871371260401</v>
      </c>
      <c r="H848">
        <v>-18.209436763429601</v>
      </c>
      <c r="I848">
        <v>44.831838818622103</v>
      </c>
      <c r="J848">
        <v>-3.8907617169377402</v>
      </c>
      <c r="K848">
        <v>910.32076925890794</v>
      </c>
      <c r="L848">
        <v>737.15137930513299</v>
      </c>
      <c r="M848">
        <v>53.504331938148603</v>
      </c>
      <c r="N848">
        <v>0.31620458665687401</v>
      </c>
      <c r="O848">
        <v>19.060563227139198</v>
      </c>
      <c r="P848">
        <v>82.8974843392661</v>
      </c>
      <c r="Q848">
        <v>0.157715258040139</v>
      </c>
    </row>
    <row r="849" spans="1:17" x14ac:dyDescent="0.3">
      <c r="A849" t="s">
        <v>1846</v>
      </c>
      <c r="B849" t="s">
        <v>1847</v>
      </c>
      <c r="C849" t="s">
        <v>3180</v>
      </c>
      <c r="D849" t="s">
        <v>428</v>
      </c>
      <c r="E849">
        <v>4205.2987913999996</v>
      </c>
      <c r="F849">
        <v>1095.7</v>
      </c>
      <c r="G849">
        <v>-55.303898847097997</v>
      </c>
      <c r="H849">
        <v>-2.76044480000995</v>
      </c>
      <c r="I849">
        <v>-13.1209899699095</v>
      </c>
      <c r="J849">
        <v>1.3173924677622699</v>
      </c>
      <c r="K849">
        <v>1120.2253474736301</v>
      </c>
      <c r="L849">
        <v>1188.2649829690899</v>
      </c>
      <c r="M849">
        <v>48.147474201959703</v>
      </c>
      <c r="N849">
        <v>1.3019325262783801</v>
      </c>
      <c r="O849">
        <v>34.612576435155603</v>
      </c>
      <c r="P849">
        <v>9.8060830786190305</v>
      </c>
      <c r="Q849">
        <v>-8.0302301687115996E-2</v>
      </c>
    </row>
    <row r="850" spans="1:17" hidden="1" x14ac:dyDescent="0.3">
      <c r="A850" t="s">
        <v>1848</v>
      </c>
      <c r="B850" t="s">
        <v>1849</v>
      </c>
      <c r="C850" t="s">
        <v>3184</v>
      </c>
      <c r="D850" t="s">
        <v>46</v>
      </c>
      <c r="E850">
        <v>4198.9619713049997</v>
      </c>
      <c r="F850">
        <v>756.15</v>
      </c>
      <c r="G850">
        <v>131.57751270864</v>
      </c>
      <c r="H850">
        <v>-13.2543332864946</v>
      </c>
      <c r="I850">
        <v>63.366143120110799</v>
      </c>
      <c r="J850">
        <v>-5.2348675864510996</v>
      </c>
      <c r="K850">
        <v>777.70135066821194</v>
      </c>
      <c r="L850">
        <v>598.53189803355394</v>
      </c>
      <c r="M850">
        <v>31.074201210575499</v>
      </c>
      <c r="N850">
        <v>0.43036219902010298</v>
      </c>
      <c r="O850">
        <v>23.6527144085168</v>
      </c>
      <c r="P850">
        <v>182.672897196261</v>
      </c>
    </row>
    <row r="851" spans="1:17" hidden="1" x14ac:dyDescent="0.3">
      <c r="A851" t="s">
        <v>1850</v>
      </c>
      <c r="B851" t="s">
        <v>1851</v>
      </c>
      <c r="C851" t="s">
        <v>3184</v>
      </c>
      <c r="D851" t="s">
        <v>261</v>
      </c>
      <c r="E851">
        <v>4196.4259220000004</v>
      </c>
      <c r="F851">
        <v>429.65</v>
      </c>
      <c r="G851">
        <v>17.4683154966323</v>
      </c>
      <c r="H851">
        <v>-8.8396361539708792</v>
      </c>
      <c r="I851">
        <v>5.6168272867522404</v>
      </c>
      <c r="J851">
        <v>-0.228543677408971</v>
      </c>
      <c r="K851">
        <v>442.70250357576401</v>
      </c>
      <c r="L851">
        <v>400.51645492928401</v>
      </c>
      <c r="M851">
        <v>48.5133795201955</v>
      </c>
      <c r="N851">
        <v>0.44202723404435901</v>
      </c>
      <c r="O851">
        <v>26.381938787385</v>
      </c>
      <c r="P851">
        <v>55.783176214648201</v>
      </c>
      <c r="Q851">
        <v>0.14251530265481099</v>
      </c>
    </row>
    <row r="852" spans="1:17" hidden="1" x14ac:dyDescent="0.3">
      <c r="A852" t="s">
        <v>1852</v>
      </c>
      <c r="B852" t="s">
        <v>1853</v>
      </c>
      <c r="C852" t="s">
        <v>3184</v>
      </c>
      <c r="D852" t="s">
        <v>999</v>
      </c>
      <c r="E852">
        <v>4191.77813298</v>
      </c>
      <c r="F852">
        <v>183.86</v>
      </c>
      <c r="G852">
        <v>72.254193718209194</v>
      </c>
      <c r="H852">
        <v>-5.6683233416732701</v>
      </c>
      <c r="I852">
        <v>62.7447443423438</v>
      </c>
      <c r="J852">
        <v>-0.46980072717886701</v>
      </c>
      <c r="K852">
        <v>175.753732948276</v>
      </c>
      <c r="L852">
        <v>144.74889603003501</v>
      </c>
      <c r="M852">
        <v>49.6430473452602</v>
      </c>
      <c r="N852">
        <v>0.80084094511729298</v>
      </c>
      <c r="O852">
        <v>21.723050146850799</v>
      </c>
      <c r="P852">
        <v>118.70737509912701</v>
      </c>
    </row>
    <row r="853" spans="1:17" x14ac:dyDescent="0.3">
      <c r="A853" t="s">
        <v>1854</v>
      </c>
      <c r="B853" t="s">
        <v>1855</v>
      </c>
      <c r="C853" t="s">
        <v>3169</v>
      </c>
      <c r="D853" t="s">
        <v>51</v>
      </c>
      <c r="E853">
        <v>4172.7770268800004</v>
      </c>
      <c r="F853">
        <v>585.20000000000005</v>
      </c>
      <c r="G853">
        <v>-59.161964048813203</v>
      </c>
      <c r="H853">
        <v>-6.4892520233823801</v>
      </c>
      <c r="I853">
        <v>-49.315190881706897</v>
      </c>
      <c r="J853">
        <v>-1.0858438924018701</v>
      </c>
      <c r="K853">
        <v>631.01153932671298</v>
      </c>
      <c r="L853">
        <v>748.05316406742202</v>
      </c>
      <c r="M853">
        <v>30.512315245838199</v>
      </c>
      <c r="N853">
        <v>1.06479590708043</v>
      </c>
      <c r="O853">
        <v>112.440191387559</v>
      </c>
      <c r="P853">
        <v>0.34293552812070199</v>
      </c>
      <c r="Q853">
        <v>-1.9061094388489999E-3</v>
      </c>
    </row>
    <row r="854" spans="1:17" hidden="1" x14ac:dyDescent="0.3">
      <c r="A854" t="s">
        <v>1856</v>
      </c>
      <c r="B854" t="s">
        <v>1857</v>
      </c>
      <c r="C854" t="s">
        <v>3184</v>
      </c>
      <c r="D854" t="s">
        <v>140</v>
      </c>
      <c r="E854">
        <v>4157.4449480000003</v>
      </c>
      <c r="F854">
        <v>5451.1</v>
      </c>
      <c r="G854">
        <v>201.63330854823201</v>
      </c>
      <c r="H854">
        <v>-13.985560007383199</v>
      </c>
      <c r="I854">
        <v>19.3272866307519</v>
      </c>
      <c r="J854">
        <v>-4.3858687319653296</v>
      </c>
      <c r="K854">
        <v>5860.9567789807797</v>
      </c>
      <c r="L854">
        <v>4862.8832609123901</v>
      </c>
      <c r="M854">
        <v>28.925544871827501</v>
      </c>
      <c r="N854">
        <v>0.66827071470027</v>
      </c>
      <c r="O854">
        <v>29.368384362789101</v>
      </c>
      <c r="P854">
        <v>247.85743913723201</v>
      </c>
      <c r="Q854">
        <v>0.30455021321995601</v>
      </c>
    </row>
    <row r="855" spans="1:17" hidden="1" x14ac:dyDescent="0.3">
      <c r="A855" t="s">
        <v>1858</v>
      </c>
      <c r="B855" t="s">
        <v>1859</v>
      </c>
      <c r="C855" t="s">
        <v>3184</v>
      </c>
      <c r="D855" t="s">
        <v>472</v>
      </c>
      <c r="E855">
        <v>4134.6293258699998</v>
      </c>
      <c r="F855">
        <v>298.7</v>
      </c>
      <c r="G855">
        <v>59.736817056466101</v>
      </c>
      <c r="H855">
        <v>15.738369966538301</v>
      </c>
      <c r="I855">
        <v>25.524951692374099</v>
      </c>
      <c r="J855">
        <v>18.8879872509725</v>
      </c>
      <c r="K855">
        <v>244.75620807767899</v>
      </c>
      <c r="L855">
        <v>203.81530120904799</v>
      </c>
      <c r="M855">
        <v>69.258528157198</v>
      </c>
      <c r="N855">
        <v>2.5054197036877999</v>
      </c>
      <c r="O855">
        <v>8.4265148978908506</v>
      </c>
      <c r="P855">
        <v>132.27060653188099</v>
      </c>
      <c r="Q855">
        <v>5.9019885378459001E-2</v>
      </c>
    </row>
    <row r="856" spans="1:17" hidden="1" x14ac:dyDescent="0.3">
      <c r="A856" t="s">
        <v>1860</v>
      </c>
      <c r="B856" t="s">
        <v>1861</v>
      </c>
      <c r="C856" t="s">
        <v>3184</v>
      </c>
      <c r="D856" t="s">
        <v>261</v>
      </c>
      <c r="E856">
        <v>4112.1024141099997</v>
      </c>
      <c r="F856">
        <v>4054.1</v>
      </c>
      <c r="G856">
        <v>5.0773949307696098</v>
      </c>
      <c r="H856">
        <v>1.90749266176486</v>
      </c>
      <c r="I856">
        <v>62.160352263661203</v>
      </c>
      <c r="J856">
        <v>3.8034445372986001</v>
      </c>
      <c r="K856">
        <v>3754.3884728953799</v>
      </c>
      <c r="L856">
        <v>3172.8850428096298</v>
      </c>
      <c r="M856">
        <v>77.166897634482893</v>
      </c>
      <c r="N856">
        <v>0.44896887693779097</v>
      </c>
      <c r="O856">
        <v>4.7088133001159402</v>
      </c>
      <c r="P856">
        <v>88.0380333951762</v>
      </c>
      <c r="Q856">
        <v>0.117919916457134</v>
      </c>
    </row>
    <row r="857" spans="1:17" hidden="1" x14ac:dyDescent="0.3">
      <c r="A857" t="s">
        <v>1862</v>
      </c>
      <c r="B857" t="s">
        <v>1863</v>
      </c>
      <c r="C857" t="s">
        <v>3184</v>
      </c>
      <c r="D857" t="s">
        <v>465</v>
      </c>
      <c r="E857">
        <v>4096.8422988000002</v>
      </c>
      <c r="F857">
        <v>664.8</v>
      </c>
      <c r="G857">
        <v>-37.6851489591863</v>
      </c>
      <c r="H857">
        <v>6.40855038873912</v>
      </c>
      <c r="I857">
        <v>-21.306398740647001</v>
      </c>
      <c r="J857">
        <v>0.68827985686888704</v>
      </c>
      <c r="K857">
        <v>653.11162595221901</v>
      </c>
      <c r="L857">
        <v>674.65247633698596</v>
      </c>
      <c r="M857">
        <v>57.727136081399699</v>
      </c>
      <c r="N857">
        <v>0.92798163754859098</v>
      </c>
      <c r="O857">
        <v>24.466004813477699</v>
      </c>
      <c r="P857">
        <v>11.515558164891299</v>
      </c>
      <c r="Q857">
        <v>0.121111621521902</v>
      </c>
    </row>
    <row r="858" spans="1:17" hidden="1" x14ac:dyDescent="0.3">
      <c r="A858" t="s">
        <v>1864</v>
      </c>
      <c r="B858" t="s">
        <v>1865</v>
      </c>
      <c r="C858" t="s">
        <v>3184</v>
      </c>
      <c r="D858" t="s">
        <v>215</v>
      </c>
      <c r="E858">
        <v>4091.6311472399998</v>
      </c>
      <c r="F858">
        <v>183.56</v>
      </c>
      <c r="G858">
        <v>105.115208809043</v>
      </c>
      <c r="H858">
        <v>20.939248331355898</v>
      </c>
      <c r="I858">
        <v>109.760983676447</v>
      </c>
      <c r="J858">
        <v>0.36800754649645301</v>
      </c>
      <c r="K858">
        <v>148.799386856322</v>
      </c>
      <c r="L858">
        <v>108.660738238018</v>
      </c>
      <c r="M858">
        <v>57.846516163369003</v>
      </c>
      <c r="N858">
        <v>0.92649003214741599</v>
      </c>
      <c r="O858">
        <v>11.898016997167099</v>
      </c>
      <c r="P858">
        <v>164.11510791366899</v>
      </c>
      <c r="Q858">
        <v>0.29008193476134198</v>
      </c>
    </row>
    <row r="859" spans="1:17" hidden="1" x14ac:dyDescent="0.3">
      <c r="A859" t="s">
        <v>1866</v>
      </c>
      <c r="B859" t="s">
        <v>1867</v>
      </c>
      <c r="C859" t="s">
        <v>3184</v>
      </c>
      <c r="D859" t="s">
        <v>270</v>
      </c>
      <c r="E859">
        <v>4090.30820275</v>
      </c>
      <c r="F859">
        <v>3377.5</v>
      </c>
      <c r="G859">
        <v>15.3974915771808</v>
      </c>
      <c r="H859">
        <v>-1.35386157309094</v>
      </c>
      <c r="I859">
        <v>58.857879284380999</v>
      </c>
      <c r="J859">
        <v>-2.3405468276522798</v>
      </c>
      <c r="K859">
        <v>3124.5654684832798</v>
      </c>
      <c r="L859">
        <v>2502.22540115314</v>
      </c>
      <c r="M859">
        <v>54.113713926305799</v>
      </c>
      <c r="N859">
        <v>0.34841521645908002</v>
      </c>
      <c r="O859">
        <v>10.568467801628399</v>
      </c>
      <c r="P859">
        <v>123.875650415934</v>
      </c>
      <c r="Q859">
        <v>0.115486472486071</v>
      </c>
    </row>
    <row r="860" spans="1:17" hidden="1" x14ac:dyDescent="0.3">
      <c r="A860" t="s">
        <v>1868</v>
      </c>
      <c r="B860" t="s">
        <v>1869</v>
      </c>
      <c r="C860" t="s">
        <v>3184</v>
      </c>
      <c r="D860" t="s">
        <v>46</v>
      </c>
      <c r="E860">
        <v>4077.4534560000002</v>
      </c>
      <c r="F860">
        <v>2125.6</v>
      </c>
      <c r="G860">
        <v>497.91004577593299</v>
      </c>
      <c r="H860">
        <v>3.7046248864011999</v>
      </c>
      <c r="I860">
        <v>141.65442785992499</v>
      </c>
      <c r="J860">
        <v>8.0511662182716606</v>
      </c>
      <c r="K860">
        <v>2141.5492501870899</v>
      </c>
      <c r="L860">
        <v>1581.9959070023101</v>
      </c>
      <c r="M860">
        <v>49.931494510038</v>
      </c>
      <c r="N860">
        <v>0.60933399502052299</v>
      </c>
      <c r="O860">
        <v>40.383891607075597</v>
      </c>
      <c r="P860">
        <v>632.96551724137896</v>
      </c>
    </row>
    <row r="861" spans="1:17" x14ac:dyDescent="0.3">
      <c r="A861" t="s">
        <v>1870</v>
      </c>
      <c r="B861" t="s">
        <v>1871</v>
      </c>
      <c r="C861" t="s">
        <v>3187</v>
      </c>
      <c r="D861" t="s">
        <v>634</v>
      </c>
      <c r="E861">
        <v>4061.34735291999</v>
      </c>
      <c r="F861">
        <v>614.9</v>
      </c>
      <c r="G861">
        <v>-43.222891450204301</v>
      </c>
      <c r="H861">
        <v>-1.8864652081732201</v>
      </c>
      <c r="I861">
        <v>-15.2288221747715</v>
      </c>
      <c r="J861">
        <v>-1.74741789292165</v>
      </c>
      <c r="K861">
        <v>619.88376095909496</v>
      </c>
      <c r="L861">
        <v>632.50641879720001</v>
      </c>
      <c r="M861">
        <v>47.480078468198997</v>
      </c>
      <c r="N861">
        <v>0.63785410958956701</v>
      </c>
      <c r="O861">
        <v>32.541876727923203</v>
      </c>
      <c r="P861">
        <v>11.4757070340826</v>
      </c>
      <c r="Q861">
        <v>8.3764068110889003E-2</v>
      </c>
    </row>
    <row r="862" spans="1:17" hidden="1" x14ac:dyDescent="0.3">
      <c r="A862" t="s">
        <v>1872</v>
      </c>
      <c r="B862" t="s">
        <v>1873</v>
      </c>
      <c r="C862" t="s">
        <v>3184</v>
      </c>
      <c r="D862" t="s">
        <v>1072</v>
      </c>
      <c r="E862">
        <v>4060.8879999999999</v>
      </c>
      <c r="F862">
        <v>118</v>
      </c>
      <c r="G862">
        <v>-29.7070450124993</v>
      </c>
      <c r="K862">
        <v>104.378999999999</v>
      </c>
      <c r="M862">
        <v>99.990560428137201</v>
      </c>
      <c r="N862">
        <v>1</v>
      </c>
      <c r="O862">
        <v>0</v>
      </c>
      <c r="P862">
        <v>5.3571428571428603</v>
      </c>
    </row>
    <row r="863" spans="1:17" x14ac:dyDescent="0.3">
      <c r="A863" t="s">
        <v>1874</v>
      </c>
      <c r="B863" t="s">
        <v>1875</v>
      </c>
      <c r="C863" t="s">
        <v>3181</v>
      </c>
      <c r="D863" t="s">
        <v>261</v>
      </c>
      <c r="E863">
        <v>4058.4310468019999</v>
      </c>
      <c r="F863">
        <v>174.57</v>
      </c>
      <c r="G863">
        <v>-4.7475835240853401</v>
      </c>
      <c r="H863">
        <v>-0.23279380799322699</v>
      </c>
      <c r="I863">
        <v>18.525579091804801</v>
      </c>
      <c r="J863">
        <v>-0.97986806045500396</v>
      </c>
      <c r="K863">
        <v>169.365879532934</v>
      </c>
      <c r="L863">
        <v>152.99096546231999</v>
      </c>
      <c r="M863">
        <v>45.133350631177301</v>
      </c>
      <c r="N863">
        <v>0.82810562175198599</v>
      </c>
      <c r="O863">
        <v>10.385518703099001</v>
      </c>
      <c r="P863">
        <v>55.796519410977197</v>
      </c>
      <c r="Q863">
        <v>1.4196366341739E-2</v>
      </c>
    </row>
    <row r="864" spans="1:17" x14ac:dyDescent="0.3">
      <c r="A864" t="s">
        <v>1876</v>
      </c>
      <c r="B864" t="s">
        <v>1877</v>
      </c>
      <c r="C864" t="s">
        <v>3171</v>
      </c>
      <c r="D864" t="s">
        <v>233</v>
      </c>
      <c r="E864">
        <v>4041.8982328099901</v>
      </c>
      <c r="F864">
        <v>478.9</v>
      </c>
      <c r="G864">
        <v>-31.878121931165001</v>
      </c>
      <c r="H864">
        <v>-2.91840105498768</v>
      </c>
      <c r="I864">
        <v>-29.9640707949495</v>
      </c>
      <c r="J864">
        <v>-0.53414785612220494</v>
      </c>
      <c r="K864">
        <v>488.03638718176899</v>
      </c>
      <c r="L864">
        <v>500.67647193582201</v>
      </c>
      <c r="M864">
        <v>39.145845844668997</v>
      </c>
      <c r="N864">
        <v>1.04958164804802</v>
      </c>
      <c r="O864">
        <v>45.959490499060301</v>
      </c>
      <c r="P864">
        <v>7.1364653243847798</v>
      </c>
    </row>
    <row r="865" spans="1:17" hidden="1" x14ac:dyDescent="0.3">
      <c r="A865" t="s">
        <v>1878</v>
      </c>
      <c r="B865" t="s">
        <v>1879</v>
      </c>
      <c r="C865" t="s">
        <v>3184</v>
      </c>
      <c r="D865" t="s">
        <v>54</v>
      </c>
      <c r="E865">
        <v>4014.2803626</v>
      </c>
      <c r="F865">
        <v>368.4</v>
      </c>
      <c r="G865">
        <v>134.344115248078</v>
      </c>
      <c r="H865">
        <v>1.5526839726258601</v>
      </c>
      <c r="I865">
        <v>27.965487297727101</v>
      </c>
      <c r="J865">
        <v>3.2112482045948498</v>
      </c>
      <c r="K865">
        <v>347.19524051665701</v>
      </c>
      <c r="L865">
        <v>278.87046639581803</v>
      </c>
      <c r="M865">
        <v>56.066351493889698</v>
      </c>
      <c r="N865">
        <v>0.94461794546676503</v>
      </c>
      <c r="O865">
        <v>5.8631921824104198</v>
      </c>
      <c r="P865">
        <v>240.48059149722701</v>
      </c>
      <c r="Q865">
        <v>0.147463898577744</v>
      </c>
    </row>
    <row r="866" spans="1:17" hidden="1" x14ac:dyDescent="0.3">
      <c r="A866" t="s">
        <v>1880</v>
      </c>
      <c r="B866" t="s">
        <v>1881</v>
      </c>
      <c r="C866" t="s">
        <v>3184</v>
      </c>
      <c r="D866" t="s">
        <v>51</v>
      </c>
      <c r="E866">
        <v>3996.6488941500002</v>
      </c>
      <c r="F866">
        <v>293.7</v>
      </c>
      <c r="G866">
        <v>41.029181119883603</v>
      </c>
      <c r="H866">
        <v>7.8547397921429098</v>
      </c>
      <c r="I866">
        <v>31.355949084051201</v>
      </c>
      <c r="J866">
        <v>-3.6155708854609401</v>
      </c>
      <c r="K866">
        <v>275.80571054748299</v>
      </c>
      <c r="L866">
        <v>235.93597764119599</v>
      </c>
      <c r="M866">
        <v>45.0639486352527</v>
      </c>
      <c r="N866">
        <v>1.88093593976008</v>
      </c>
      <c r="O866">
        <v>16.785835886959401</v>
      </c>
      <c r="P866">
        <v>86.476190476190396</v>
      </c>
      <c r="Q866">
        <v>3.6259254924600002E-3</v>
      </c>
    </row>
    <row r="867" spans="1:17" hidden="1" x14ac:dyDescent="0.3">
      <c r="A867" t="s">
        <v>1882</v>
      </c>
      <c r="B867" t="s">
        <v>1883</v>
      </c>
      <c r="C867" t="s">
        <v>3184</v>
      </c>
      <c r="D867" t="s">
        <v>404</v>
      </c>
      <c r="E867">
        <v>3989.5724003199998</v>
      </c>
      <c r="F867">
        <v>270.39999999999998</v>
      </c>
      <c r="G867">
        <v>102.276682225005</v>
      </c>
      <c r="H867">
        <v>1.18611753278833</v>
      </c>
      <c r="I867">
        <v>123.79369261967901</v>
      </c>
      <c r="J867">
        <v>0.80287750051100204</v>
      </c>
      <c r="K867">
        <v>244.919215444842</v>
      </c>
      <c r="L867">
        <v>177.337933987345</v>
      </c>
      <c r="M867">
        <v>43.8199712358374</v>
      </c>
      <c r="N867">
        <v>0.57411619205381403</v>
      </c>
      <c r="O867">
        <v>24.889053254437801</v>
      </c>
      <c r="P867">
        <v>184.63157894736801</v>
      </c>
      <c r="Q867">
        <v>0.15278432005499001</v>
      </c>
    </row>
    <row r="868" spans="1:17" hidden="1" x14ac:dyDescent="0.3">
      <c r="A868" t="s">
        <v>1884</v>
      </c>
      <c r="B868" t="s">
        <v>1885</v>
      </c>
      <c r="C868" t="s">
        <v>3184</v>
      </c>
      <c r="D868" t="s">
        <v>481</v>
      </c>
      <c r="E868">
        <v>3989.1724610800002</v>
      </c>
      <c r="F868">
        <v>4617.3500000000004</v>
      </c>
      <c r="G868">
        <v>-6.3336484000496398</v>
      </c>
      <c r="H868">
        <v>6.9134233716989</v>
      </c>
      <c r="I868">
        <v>22.4764418482475</v>
      </c>
      <c r="J868">
        <v>3.5019812248301601</v>
      </c>
      <c r="K868">
        <v>4242.98718639458</v>
      </c>
      <c r="L868">
        <v>3784.38777913069</v>
      </c>
      <c r="M868">
        <v>65.6772397132995</v>
      </c>
      <c r="N868">
        <v>1.3659714259837601</v>
      </c>
      <c r="O868">
        <v>3.8257875188149</v>
      </c>
      <c r="P868">
        <v>54.0965825657455</v>
      </c>
      <c r="Q868">
        <v>1.9588528350619999E-2</v>
      </c>
    </row>
    <row r="869" spans="1:17" hidden="1" x14ac:dyDescent="0.3">
      <c r="A869" t="s">
        <v>1886</v>
      </c>
      <c r="B869" t="s">
        <v>1887</v>
      </c>
      <c r="C869" t="s">
        <v>3169</v>
      </c>
      <c r="D869" t="s">
        <v>1888</v>
      </c>
      <c r="E869">
        <v>3936.44464491999</v>
      </c>
      <c r="F869">
        <v>234.98</v>
      </c>
      <c r="G869">
        <v>-43.142623860310003</v>
      </c>
      <c r="H869">
        <v>0.17267844928975801</v>
      </c>
      <c r="I869">
        <v>-4.26572571267649</v>
      </c>
      <c r="J869">
        <v>3.5487365506419799</v>
      </c>
      <c r="K869">
        <v>230.81270925007601</v>
      </c>
      <c r="M869">
        <v>65.654611802616799</v>
      </c>
      <c r="N869">
        <v>0.98231865407470298</v>
      </c>
      <c r="O869">
        <v>19.584645501744799</v>
      </c>
      <c r="P869">
        <v>19.5218718209562</v>
      </c>
    </row>
    <row r="870" spans="1:17" hidden="1" x14ac:dyDescent="0.3">
      <c r="A870" t="s">
        <v>1889</v>
      </c>
      <c r="B870" t="s">
        <v>1890</v>
      </c>
      <c r="C870" t="s">
        <v>3184</v>
      </c>
      <c r="D870" t="s">
        <v>276</v>
      </c>
      <c r="E870">
        <v>3918.5623850000002</v>
      </c>
      <c r="F870">
        <v>427.45</v>
      </c>
      <c r="G870">
        <v>112.199481063305</v>
      </c>
      <c r="H870">
        <v>8.5536426796171998</v>
      </c>
      <c r="I870">
        <v>121.99995348813199</v>
      </c>
      <c r="J870">
        <v>-6.1162635026654302</v>
      </c>
      <c r="K870">
        <v>386.941977787908</v>
      </c>
      <c r="L870">
        <v>275.49977900786001</v>
      </c>
      <c r="M870">
        <v>38.7557274063631</v>
      </c>
      <c r="N870">
        <v>0.43211840764796</v>
      </c>
      <c r="O870">
        <v>13.2296174991227</v>
      </c>
      <c r="P870">
        <v>186.87919463087201</v>
      </c>
      <c r="Q870">
        <v>0.16018864282467801</v>
      </c>
    </row>
    <row r="871" spans="1:17" hidden="1" x14ac:dyDescent="0.3">
      <c r="A871" t="s">
        <v>1891</v>
      </c>
      <c r="B871" t="s">
        <v>1892</v>
      </c>
      <c r="C871" t="s">
        <v>3184</v>
      </c>
      <c r="D871" t="s">
        <v>507</v>
      </c>
      <c r="E871">
        <v>3913.4079900000002</v>
      </c>
      <c r="F871">
        <v>284.39999999999998</v>
      </c>
      <c r="G871">
        <v>54.2085037405392</v>
      </c>
      <c r="H871">
        <v>4.55306620236966</v>
      </c>
      <c r="I871">
        <v>47.328985865360998</v>
      </c>
      <c r="J871">
        <v>-2.0497289617363599</v>
      </c>
      <c r="K871">
        <v>263.74731875523099</v>
      </c>
      <c r="L871">
        <v>208.26135174631801</v>
      </c>
      <c r="M871">
        <v>47.966506019816897</v>
      </c>
      <c r="N871">
        <v>0.52731098693897105</v>
      </c>
      <c r="O871">
        <v>7.1378340365682202</v>
      </c>
      <c r="P871">
        <v>108.963997060984</v>
      </c>
      <c r="Q871">
        <v>0.23439612268212801</v>
      </c>
    </row>
    <row r="872" spans="1:17" hidden="1" x14ac:dyDescent="0.3">
      <c r="A872" t="s">
        <v>1893</v>
      </c>
      <c r="B872" t="s">
        <v>1894</v>
      </c>
      <c r="C872" t="s">
        <v>3184</v>
      </c>
      <c r="D872" t="s">
        <v>54</v>
      </c>
      <c r="E872">
        <v>3894.1110817499998</v>
      </c>
      <c r="F872">
        <v>2354.5</v>
      </c>
      <c r="G872">
        <v>50.911508247172797</v>
      </c>
      <c r="H872">
        <v>6.9604655855121997</v>
      </c>
      <c r="I872">
        <v>36.978192790355003</v>
      </c>
      <c r="J872">
        <v>2.3351355207557298</v>
      </c>
      <c r="K872">
        <v>2104.1212099751001</v>
      </c>
      <c r="L872">
        <v>1718.17264757259</v>
      </c>
      <c r="M872">
        <v>66.086904894725095</v>
      </c>
      <c r="N872">
        <v>0.41060848626971802</v>
      </c>
      <c r="O872">
        <v>2.8668507114036901</v>
      </c>
      <c r="P872">
        <v>92.196236888290201</v>
      </c>
      <c r="Q872">
        <v>0.13522984934210999</v>
      </c>
    </row>
    <row r="873" spans="1:17" hidden="1" x14ac:dyDescent="0.3">
      <c r="A873" t="s">
        <v>1895</v>
      </c>
      <c r="B873" t="s">
        <v>1896</v>
      </c>
      <c r="C873" t="s">
        <v>3184</v>
      </c>
      <c r="D873" t="s">
        <v>481</v>
      </c>
      <c r="E873">
        <v>3889.9762049249998</v>
      </c>
      <c r="F873">
        <v>3202.35</v>
      </c>
      <c r="G873">
        <v>29.851585055257399</v>
      </c>
      <c r="H873">
        <v>-5.2689898913574602</v>
      </c>
      <c r="I873">
        <v>21.803207840212</v>
      </c>
      <c r="J873">
        <v>-2.9004701720905701</v>
      </c>
      <c r="K873">
        <v>3154.2530629473499</v>
      </c>
      <c r="L873">
        <v>2717.4310558646698</v>
      </c>
      <c r="M873">
        <v>37.460083276012597</v>
      </c>
      <c r="N873">
        <v>0.36494080644981097</v>
      </c>
      <c r="O873">
        <v>8.3579246490858203</v>
      </c>
      <c r="P873">
        <v>66.217689193397703</v>
      </c>
      <c r="Q873">
        <v>6.9806695361307E-2</v>
      </c>
    </row>
    <row r="874" spans="1:17" hidden="1" x14ac:dyDescent="0.3">
      <c r="A874" t="s">
        <v>1897</v>
      </c>
      <c r="B874" t="s">
        <v>1898</v>
      </c>
      <c r="C874" t="s">
        <v>3184</v>
      </c>
      <c r="D874" t="s">
        <v>54</v>
      </c>
      <c r="E874">
        <v>3881.2408697300002</v>
      </c>
      <c r="F874">
        <v>387.05</v>
      </c>
      <c r="G874">
        <v>2.1494900504265102</v>
      </c>
      <c r="H874">
        <v>-9.8584768699807999</v>
      </c>
      <c r="I874">
        <v>17.288432781588298</v>
      </c>
      <c r="J874">
        <v>-6.5666000477270403</v>
      </c>
      <c r="K874">
        <v>381.41795748275399</v>
      </c>
      <c r="L874">
        <v>340.76988269882997</v>
      </c>
      <c r="M874">
        <v>41.760898432873198</v>
      </c>
      <c r="N874">
        <v>0.64985480492640801</v>
      </c>
      <c r="O874">
        <v>12.130215734401199</v>
      </c>
      <c r="P874">
        <v>63.071413524331099</v>
      </c>
      <c r="Q874">
        <v>6.2893442065850999E-2</v>
      </c>
    </row>
    <row r="875" spans="1:17" hidden="1" x14ac:dyDescent="0.3">
      <c r="A875" t="s">
        <v>1899</v>
      </c>
      <c r="B875" t="s">
        <v>1900</v>
      </c>
      <c r="C875" t="s">
        <v>3184</v>
      </c>
      <c r="D875" t="s">
        <v>1565</v>
      </c>
      <c r="E875">
        <v>3878.34</v>
      </c>
      <c r="F875">
        <v>349.4</v>
      </c>
      <c r="G875">
        <v>-50.896435911149297</v>
      </c>
      <c r="H875">
        <v>2.6915775752051898</v>
      </c>
      <c r="I875">
        <v>-7.2799802734458696</v>
      </c>
      <c r="J875">
        <v>-5.6337106027437702</v>
      </c>
      <c r="K875">
        <v>343.5726685523</v>
      </c>
      <c r="L875">
        <v>344.33275908935599</v>
      </c>
      <c r="M875">
        <v>37.4313784332059</v>
      </c>
      <c r="N875">
        <v>0.85424348700409103</v>
      </c>
      <c r="O875">
        <v>33.571837435603904</v>
      </c>
      <c r="P875">
        <v>20.316804407713501</v>
      </c>
      <c r="Q875">
        <v>-1.0992173795719E-2</v>
      </c>
    </row>
    <row r="876" spans="1:17" x14ac:dyDescent="0.3">
      <c r="A876" t="s">
        <v>1901</v>
      </c>
      <c r="B876" t="s">
        <v>1902</v>
      </c>
      <c r="C876" t="s">
        <v>3167</v>
      </c>
      <c r="D876" t="s">
        <v>270</v>
      </c>
      <c r="E876">
        <v>3868.2850589</v>
      </c>
      <c r="F876">
        <v>2276.15</v>
      </c>
      <c r="G876">
        <v>56.984031658510801</v>
      </c>
      <c r="H876">
        <v>-16.498347157637198</v>
      </c>
      <c r="I876">
        <v>41.436573406301399</v>
      </c>
      <c r="J876">
        <v>-5.4022199878698798</v>
      </c>
      <c r="K876">
        <v>2380.65085643063</v>
      </c>
      <c r="L876">
        <v>1974.59889539438</v>
      </c>
      <c r="M876">
        <v>34.010319282559202</v>
      </c>
      <c r="N876">
        <v>0.430825238556719</v>
      </c>
      <c r="O876">
        <v>23.014739801858301</v>
      </c>
      <c r="P876">
        <v>105.382359575907</v>
      </c>
      <c r="Q876">
        <v>5.087416928106E-3</v>
      </c>
    </row>
    <row r="877" spans="1:17" hidden="1" x14ac:dyDescent="0.3">
      <c r="A877" t="s">
        <v>1903</v>
      </c>
      <c r="B877" t="s">
        <v>1904</v>
      </c>
      <c r="C877" t="s">
        <v>3184</v>
      </c>
      <c r="D877" t="s">
        <v>270</v>
      </c>
      <c r="E877">
        <v>3864.7505935499998</v>
      </c>
      <c r="F877">
        <v>563.70000000000005</v>
      </c>
      <c r="G877">
        <v>42.926998312265702</v>
      </c>
      <c r="H877">
        <v>-8.3801678026754498</v>
      </c>
      <c r="I877">
        <v>4.1408165450559302</v>
      </c>
      <c r="J877">
        <v>-0.20792428281469999</v>
      </c>
      <c r="K877">
        <v>579.06706913562596</v>
      </c>
      <c r="L877">
        <v>508.25277520231998</v>
      </c>
      <c r="M877">
        <v>40.160433652852703</v>
      </c>
      <c r="N877">
        <v>0.30822532714402601</v>
      </c>
      <c r="O877">
        <v>16.196558453077799</v>
      </c>
      <c r="P877">
        <v>80.095846645367402</v>
      </c>
      <c r="Q877">
        <v>5.7245742664743998E-2</v>
      </c>
    </row>
    <row r="878" spans="1:17" hidden="1" x14ac:dyDescent="0.3">
      <c r="A878" t="s">
        <v>1905</v>
      </c>
      <c r="B878" t="s">
        <v>1906</v>
      </c>
      <c r="C878" t="s">
        <v>3184</v>
      </c>
      <c r="D878" t="s">
        <v>786</v>
      </c>
      <c r="E878">
        <v>3861.2989636110001</v>
      </c>
      <c r="F878">
        <v>35.729999999999997</v>
      </c>
      <c r="G878">
        <v>76.907009476291194</v>
      </c>
      <c r="H878">
        <v>47.864419275020602</v>
      </c>
      <c r="I878">
        <v>52.933464767983999</v>
      </c>
      <c r="J878">
        <v>26.987221497146201</v>
      </c>
      <c r="K878">
        <v>23.366062507158599</v>
      </c>
      <c r="L878">
        <v>22.457314870080101</v>
      </c>
      <c r="M878">
        <v>93.426727203865994</v>
      </c>
      <c r="N878">
        <v>3.8220015973744101</v>
      </c>
      <c r="O878">
        <v>2.15505177721804</v>
      </c>
      <c r="P878">
        <v>119.20245398773</v>
      </c>
      <c r="Q878">
        <v>-1.1617722489212E-2</v>
      </c>
    </row>
    <row r="879" spans="1:17" x14ac:dyDescent="0.3">
      <c r="A879" t="s">
        <v>1907</v>
      </c>
      <c r="B879" t="s">
        <v>1908</v>
      </c>
      <c r="C879" t="s">
        <v>3169</v>
      </c>
      <c r="D879" t="s">
        <v>24</v>
      </c>
      <c r="E879">
        <v>3848.16000191999</v>
      </c>
      <c r="F879">
        <v>122.72</v>
      </c>
      <c r="G879">
        <v>-32.622809352551499</v>
      </c>
      <c r="H879">
        <v>-1.6650056798856501</v>
      </c>
      <c r="I879">
        <v>-18.2846834522066</v>
      </c>
      <c r="J879">
        <v>3.0275688585356901</v>
      </c>
      <c r="K879">
        <v>123.64138672726401</v>
      </c>
      <c r="L879">
        <v>126.45229041190601</v>
      </c>
      <c r="M879">
        <v>56.7024921546478</v>
      </c>
      <c r="N879">
        <v>1.0465516374544499</v>
      </c>
      <c r="O879">
        <v>33.189374185136899</v>
      </c>
      <c r="P879">
        <v>11.6651501364877</v>
      </c>
      <c r="Q879">
        <v>1.9205942956943001E-2</v>
      </c>
    </row>
    <row r="880" spans="1:17" hidden="1" x14ac:dyDescent="0.3">
      <c r="A880" t="s">
        <v>1909</v>
      </c>
      <c r="B880" t="s">
        <v>1910</v>
      </c>
      <c r="C880" t="s">
        <v>3184</v>
      </c>
      <c r="D880" t="s">
        <v>187</v>
      </c>
      <c r="E880">
        <v>3833.1893292</v>
      </c>
      <c r="F880">
        <v>562.4</v>
      </c>
      <c r="G880">
        <v>19.771935755215999</v>
      </c>
      <c r="H880">
        <v>4.4610716589226103</v>
      </c>
      <c r="I880">
        <v>-0.145433060132344</v>
      </c>
      <c r="J880">
        <v>-0.88376809205714302</v>
      </c>
      <c r="K880">
        <v>546.18851643210905</v>
      </c>
      <c r="L880">
        <v>489.97761989774398</v>
      </c>
      <c r="M880">
        <v>51.844390067225</v>
      </c>
      <c r="N880">
        <v>2.1702338765442</v>
      </c>
      <c r="O880">
        <v>8.4548364153627507</v>
      </c>
      <c r="P880">
        <v>69.219196630058605</v>
      </c>
      <c r="Q880">
        <v>0.143750724814418</v>
      </c>
    </row>
    <row r="881" spans="1:17" x14ac:dyDescent="0.3">
      <c r="A881" t="s">
        <v>1911</v>
      </c>
      <c r="B881" t="s">
        <v>1912</v>
      </c>
      <c r="C881" t="s">
        <v>3185</v>
      </c>
      <c r="D881" t="s">
        <v>428</v>
      </c>
      <c r="E881">
        <v>3827.0672319599998</v>
      </c>
      <c r="F881">
        <v>24.82</v>
      </c>
      <c r="G881">
        <v>-37.0585593693893</v>
      </c>
      <c r="H881">
        <v>8.0869948607858895</v>
      </c>
      <c r="I881">
        <v>-28.972508428367501</v>
      </c>
      <c r="J881">
        <v>5.5811920469414904</v>
      </c>
      <c r="K881">
        <v>22.499238029711201</v>
      </c>
      <c r="L881">
        <v>23.800285675710501</v>
      </c>
      <c r="M881">
        <v>63.398448665163201</v>
      </c>
      <c r="N881">
        <v>0.99438239509269999</v>
      </c>
      <c r="O881">
        <v>81.909750201450393</v>
      </c>
      <c r="P881">
        <v>48.622754491017901</v>
      </c>
    </row>
    <row r="882" spans="1:17" hidden="1" x14ac:dyDescent="0.3">
      <c r="A882" t="s">
        <v>1913</v>
      </c>
      <c r="B882" t="s">
        <v>1914</v>
      </c>
      <c r="C882" t="s">
        <v>3184</v>
      </c>
      <c r="D882" t="s">
        <v>54</v>
      </c>
      <c r="E882">
        <v>3826.5979730499998</v>
      </c>
      <c r="F882">
        <v>1539.25</v>
      </c>
      <c r="G882">
        <v>163.318817056466</v>
      </c>
      <c r="H882">
        <v>6.5410437185838299</v>
      </c>
      <c r="I882">
        <v>60.049043993673401</v>
      </c>
      <c r="J882">
        <v>9.0048738230746892</v>
      </c>
      <c r="K882">
        <v>1351.4201998557401</v>
      </c>
      <c r="L882">
        <v>1047.9500425620299</v>
      </c>
      <c r="M882">
        <v>63.478431044787797</v>
      </c>
      <c r="N882">
        <v>0.869639794168096</v>
      </c>
      <c r="O882">
        <v>6.8702290076335801</v>
      </c>
      <c r="P882">
        <v>210.263157894736</v>
      </c>
      <c r="Q882">
        <v>0.2322385069258</v>
      </c>
    </row>
    <row r="883" spans="1:17" x14ac:dyDescent="0.3">
      <c r="A883" t="s">
        <v>1915</v>
      </c>
      <c r="B883" t="s">
        <v>1916</v>
      </c>
      <c r="C883" t="s">
        <v>3181</v>
      </c>
      <c r="D883" t="s">
        <v>140</v>
      </c>
      <c r="E883">
        <v>3824.8258532699901</v>
      </c>
      <c r="F883">
        <v>580.9</v>
      </c>
      <c r="G883">
        <v>-33.809134376186499</v>
      </c>
      <c r="H883">
        <v>14.236427929506</v>
      </c>
      <c r="I883">
        <v>-0.88125340555171705</v>
      </c>
      <c r="J883">
        <v>4.42302093990748</v>
      </c>
      <c r="K883">
        <v>541.60409105293297</v>
      </c>
      <c r="L883">
        <v>520.50279425232702</v>
      </c>
      <c r="M883">
        <v>50.805458605271802</v>
      </c>
      <c r="N883">
        <v>3.20570846063552</v>
      </c>
      <c r="O883">
        <v>14.821828197624299</v>
      </c>
      <c r="P883">
        <v>36.682352941176397</v>
      </c>
    </row>
    <row r="884" spans="1:17" hidden="1" x14ac:dyDescent="0.3">
      <c r="A884" t="s">
        <v>1917</v>
      </c>
      <c r="B884" t="s">
        <v>1918</v>
      </c>
      <c r="C884" t="s">
        <v>3184</v>
      </c>
      <c r="D884" t="s">
        <v>124</v>
      </c>
      <c r="E884">
        <v>3820.7476928449901</v>
      </c>
      <c r="F884">
        <v>1167.05</v>
      </c>
      <c r="G884">
        <v>56.076850475489302</v>
      </c>
      <c r="H884">
        <v>0.732516148109148</v>
      </c>
      <c r="I884">
        <v>7.01721565388931</v>
      </c>
      <c r="J884">
        <v>-2.75000034502821</v>
      </c>
      <c r="K884">
        <v>1092.62314244347</v>
      </c>
      <c r="L884">
        <v>942.11573575545503</v>
      </c>
      <c r="M884">
        <v>43.5052038344393</v>
      </c>
      <c r="N884">
        <v>0.97266814290929005</v>
      </c>
      <c r="O884">
        <v>13.9625551604472</v>
      </c>
      <c r="P884">
        <v>95.420294708640299</v>
      </c>
      <c r="Q884">
        <v>0.13736904650680301</v>
      </c>
    </row>
    <row r="885" spans="1:17" x14ac:dyDescent="0.3">
      <c r="A885" t="s">
        <v>1919</v>
      </c>
      <c r="B885" t="s">
        <v>1920</v>
      </c>
      <c r="C885" t="s">
        <v>3183</v>
      </c>
      <c r="D885" t="s">
        <v>270</v>
      </c>
      <c r="E885">
        <v>3801.7625849999999</v>
      </c>
      <c r="F885">
        <v>1227.9000000000001</v>
      </c>
      <c r="G885">
        <v>41.342139133291802</v>
      </c>
      <c r="H885">
        <v>-10.912466438587201</v>
      </c>
      <c r="I885">
        <v>36.721743061093399</v>
      </c>
      <c r="J885">
        <v>-4.0547535883279702</v>
      </c>
      <c r="K885">
        <v>1204.1492042348</v>
      </c>
      <c r="L885">
        <v>985.79979676080302</v>
      </c>
      <c r="M885">
        <v>42.298548983249297</v>
      </c>
      <c r="N885">
        <v>0.30016136537997001</v>
      </c>
      <c r="O885">
        <v>14.0076553465265</v>
      </c>
      <c r="P885">
        <v>97.586290127926603</v>
      </c>
      <c r="Q885">
        <v>1.5957573988961998E-2</v>
      </c>
    </row>
    <row r="886" spans="1:17" x14ac:dyDescent="0.3">
      <c r="A886" t="s">
        <v>1921</v>
      </c>
      <c r="B886" t="s">
        <v>1922</v>
      </c>
      <c r="C886" t="s">
        <v>3168</v>
      </c>
      <c r="D886" t="s">
        <v>287</v>
      </c>
      <c r="E886">
        <v>3800.1716928000001</v>
      </c>
      <c r="F886">
        <v>1392</v>
      </c>
      <c r="G886">
        <v>44.916444851487398</v>
      </c>
      <c r="H886">
        <v>-1.5369660775492</v>
      </c>
      <c r="I886">
        <v>-5.0051927400587601</v>
      </c>
      <c r="J886">
        <v>-0.27554864745952101</v>
      </c>
      <c r="K886">
        <v>1370.8140209522801</v>
      </c>
      <c r="L886">
        <v>1246.97017204858</v>
      </c>
      <c r="M886">
        <v>60.456246998862497</v>
      </c>
      <c r="N886">
        <v>0.63940942374711696</v>
      </c>
      <c r="O886">
        <v>1.65229885057471</v>
      </c>
      <c r="P886">
        <v>78.164597465762199</v>
      </c>
      <c r="Q886">
        <v>8.4303252337509002E-2</v>
      </c>
    </row>
    <row r="887" spans="1:17" hidden="1" x14ac:dyDescent="0.3">
      <c r="A887" t="s">
        <v>1923</v>
      </c>
      <c r="B887" t="s">
        <v>1924</v>
      </c>
      <c r="C887" t="s">
        <v>3184</v>
      </c>
      <c r="D887" t="s">
        <v>140</v>
      </c>
      <c r="E887">
        <v>3792.0769638849902</v>
      </c>
      <c r="F887">
        <v>313.85000000000002</v>
      </c>
      <c r="G887">
        <v>8.0887103660905701</v>
      </c>
      <c r="H887">
        <v>-20.676347712987901</v>
      </c>
      <c r="I887">
        <v>39.998108690865898</v>
      </c>
      <c r="J887">
        <v>-4.2054641744973402</v>
      </c>
      <c r="K887">
        <v>363.28422342537999</v>
      </c>
      <c r="M887">
        <v>25.4836071492923</v>
      </c>
      <c r="N887">
        <v>0.47513740556061701</v>
      </c>
      <c r="O887">
        <v>68.870479528437102</v>
      </c>
      <c r="P887">
        <v>85.271546635183</v>
      </c>
    </row>
    <row r="888" spans="1:17" hidden="1" x14ac:dyDescent="0.3">
      <c r="A888" t="s">
        <v>1925</v>
      </c>
      <c r="B888" t="s">
        <v>1926</v>
      </c>
      <c r="C888" t="s">
        <v>3184</v>
      </c>
      <c r="D888" t="s">
        <v>786</v>
      </c>
      <c r="E888">
        <v>3780.936163375</v>
      </c>
      <c r="F888">
        <v>812.75</v>
      </c>
      <c r="G888">
        <v>-50.127726733860399</v>
      </c>
      <c r="H888">
        <v>-12.635289790089301</v>
      </c>
      <c r="I888">
        <v>-12.214117156635499</v>
      </c>
      <c r="J888">
        <v>-8.2184716571180907</v>
      </c>
      <c r="K888">
        <v>853.94114929194302</v>
      </c>
      <c r="L888">
        <v>884.16260160875299</v>
      </c>
      <c r="M888">
        <v>30.184852084875601</v>
      </c>
      <c r="N888">
        <v>0.84679600296103497</v>
      </c>
      <c r="O888">
        <v>27.960627499230998</v>
      </c>
      <c r="P888">
        <v>13.0703951029493</v>
      </c>
      <c r="Q888">
        <v>-9.1229869130889998E-2</v>
      </c>
    </row>
    <row r="889" spans="1:17" x14ac:dyDescent="0.3">
      <c r="A889" t="s">
        <v>1927</v>
      </c>
      <c r="B889" t="s">
        <v>1928</v>
      </c>
      <c r="C889" t="s">
        <v>3183</v>
      </c>
      <c r="D889" t="s">
        <v>270</v>
      </c>
      <c r="E889">
        <v>3769.4590936199902</v>
      </c>
      <c r="F889">
        <v>151.47</v>
      </c>
      <c r="G889">
        <v>41.776364226277501</v>
      </c>
      <c r="H889">
        <v>-8.6958087046079307</v>
      </c>
      <c r="I889">
        <v>46.309144204870698</v>
      </c>
      <c r="J889">
        <v>-1.5959310449950801</v>
      </c>
      <c r="K889">
        <v>152.14976787849599</v>
      </c>
      <c r="L889">
        <v>124.337931998445</v>
      </c>
      <c r="M889">
        <v>37.366338480772001</v>
      </c>
      <c r="N889">
        <v>0.500431064884716</v>
      </c>
      <c r="O889">
        <v>16.854822737175599</v>
      </c>
      <c r="P889">
        <v>85.625</v>
      </c>
      <c r="Q889">
        <v>1.1699144009590001E-2</v>
      </c>
    </row>
    <row r="890" spans="1:17" hidden="1" x14ac:dyDescent="0.3">
      <c r="A890" t="s">
        <v>1929</v>
      </c>
      <c r="B890" t="s">
        <v>1930</v>
      </c>
      <c r="C890" t="s">
        <v>3184</v>
      </c>
      <c r="D890" t="s">
        <v>132</v>
      </c>
      <c r="E890">
        <v>3764.849916955</v>
      </c>
      <c r="F890">
        <v>826.45</v>
      </c>
      <c r="G890">
        <v>104.866172310218</v>
      </c>
      <c r="H890">
        <v>14.3278433085295</v>
      </c>
      <c r="I890">
        <v>1.3324109139751601</v>
      </c>
      <c r="J890">
        <v>13.151096947412499</v>
      </c>
      <c r="K890">
        <v>744.57791782496804</v>
      </c>
      <c r="L890">
        <v>640.67337408761102</v>
      </c>
      <c r="M890">
        <v>64.462997822195106</v>
      </c>
      <c r="N890">
        <v>2.4312251703969499</v>
      </c>
      <c r="O890">
        <v>9.1415088632101007</v>
      </c>
      <c r="P890">
        <v>167.459546925566</v>
      </c>
      <c r="Q890">
        <v>0.14857773219743001</v>
      </c>
    </row>
    <row r="891" spans="1:17" hidden="1" x14ac:dyDescent="0.3">
      <c r="A891" t="s">
        <v>1931</v>
      </c>
      <c r="B891" t="s">
        <v>1932</v>
      </c>
      <c r="C891" t="s">
        <v>3184</v>
      </c>
      <c r="D891" t="s">
        <v>332</v>
      </c>
      <c r="E891">
        <v>3763.8543313800001</v>
      </c>
      <c r="F891">
        <v>392.2</v>
      </c>
      <c r="G891">
        <v>57.489818983248398</v>
      </c>
      <c r="H891">
        <v>41.243168149013599</v>
      </c>
      <c r="I891">
        <v>131.45084702916299</v>
      </c>
      <c r="J891">
        <v>-4.1882053216220498</v>
      </c>
      <c r="K891">
        <v>304.52976122266898</v>
      </c>
      <c r="M891">
        <v>73.842131644586999</v>
      </c>
      <c r="N891">
        <v>1.83487643581559</v>
      </c>
      <c r="O891">
        <v>4.4620091789903098</v>
      </c>
      <c r="P891">
        <v>160.424966799468</v>
      </c>
    </row>
    <row r="892" spans="1:17" hidden="1" x14ac:dyDescent="0.3">
      <c r="A892" t="s">
        <v>1933</v>
      </c>
      <c r="B892" t="s">
        <v>1934</v>
      </c>
      <c r="C892" t="s">
        <v>3184</v>
      </c>
      <c r="D892" t="s">
        <v>132</v>
      </c>
      <c r="E892">
        <v>3760.1752190000002</v>
      </c>
      <c r="F892">
        <v>417.25</v>
      </c>
      <c r="G892">
        <v>-29.6628902606069</v>
      </c>
      <c r="H892">
        <v>-9.3227463873115308</v>
      </c>
      <c r="I892">
        <v>-18.297834513908398</v>
      </c>
      <c r="J892">
        <v>-0.123488399720424</v>
      </c>
      <c r="K892">
        <v>427.11886689238798</v>
      </c>
      <c r="L892">
        <v>424.14366099247201</v>
      </c>
      <c r="M892">
        <v>34.924691894668499</v>
      </c>
      <c r="N892">
        <v>8.8671075635077201E-2</v>
      </c>
      <c r="O892">
        <v>14.7992810065907</v>
      </c>
      <c r="P892">
        <v>9.5144356955380402</v>
      </c>
      <c r="Q892">
        <v>-2.0437854400635998E-2</v>
      </c>
    </row>
    <row r="893" spans="1:17" x14ac:dyDescent="0.3">
      <c r="A893" t="s">
        <v>1935</v>
      </c>
      <c r="B893" t="s">
        <v>1936</v>
      </c>
      <c r="C893" t="s">
        <v>3176</v>
      </c>
      <c r="D893" t="s">
        <v>124</v>
      </c>
      <c r="E893">
        <v>3759.52210608</v>
      </c>
      <c r="F893">
        <v>696.8</v>
      </c>
      <c r="G893">
        <v>35.167741144929998</v>
      </c>
      <c r="H893">
        <v>-3.0018695742906099</v>
      </c>
      <c r="I893">
        <v>-7.8489165616262104</v>
      </c>
      <c r="J893">
        <v>0.76269190104127105</v>
      </c>
      <c r="K893">
        <v>677.96426805097406</v>
      </c>
      <c r="L893">
        <v>638.13227609722799</v>
      </c>
      <c r="M893">
        <v>74.454339318605506</v>
      </c>
      <c r="N893">
        <v>1.3163455555166399</v>
      </c>
      <c r="O893">
        <v>26.291618828932201</v>
      </c>
      <c r="P893">
        <v>79.935442220787493</v>
      </c>
      <c r="Q893">
        <v>5.2994714004025001E-2</v>
      </c>
    </row>
    <row r="894" spans="1:17" x14ac:dyDescent="0.3">
      <c r="A894" t="s">
        <v>1937</v>
      </c>
      <c r="B894" t="s">
        <v>1938</v>
      </c>
      <c r="C894" t="s">
        <v>3181</v>
      </c>
      <c r="D894" t="s">
        <v>124</v>
      </c>
      <c r="E894">
        <v>3748.4284908</v>
      </c>
      <c r="F894">
        <v>856.6</v>
      </c>
      <c r="G894">
        <v>27.1837601172939</v>
      </c>
      <c r="H894">
        <v>7.4977174560225697</v>
      </c>
      <c r="I894">
        <v>-22.007243109044602</v>
      </c>
      <c r="J894">
        <v>1.09069187278436</v>
      </c>
      <c r="K894">
        <v>831.30046532135395</v>
      </c>
      <c r="L894">
        <v>775.91805421199103</v>
      </c>
      <c r="M894">
        <v>62.561349930486898</v>
      </c>
      <c r="N894">
        <v>0.66500712648062199</v>
      </c>
      <c r="O894">
        <v>26.430072379173399</v>
      </c>
      <c r="P894">
        <v>102.266824085005</v>
      </c>
      <c r="Q894">
        <v>8.1944397463108998E-2</v>
      </c>
    </row>
    <row r="895" spans="1:17" hidden="1" x14ac:dyDescent="0.3">
      <c r="A895" t="s">
        <v>1939</v>
      </c>
      <c r="B895" t="s">
        <v>1940</v>
      </c>
      <c r="C895" t="s">
        <v>3184</v>
      </c>
      <c r="D895" t="s">
        <v>1072</v>
      </c>
      <c r="E895">
        <v>3730.8735000000001</v>
      </c>
      <c r="F895">
        <v>62.33</v>
      </c>
      <c r="G895">
        <v>-43.044909545916099</v>
      </c>
      <c r="H895">
        <v>-6.0255581360310897</v>
      </c>
      <c r="I895">
        <v>-23.807511139982701</v>
      </c>
      <c r="J895">
        <v>-2.35431646087138</v>
      </c>
      <c r="K895">
        <v>63.481503775550699</v>
      </c>
      <c r="L895">
        <v>65.948418576612198</v>
      </c>
      <c r="M895">
        <v>80.428401478298795</v>
      </c>
      <c r="N895">
        <v>0.94338168637873798</v>
      </c>
      <c r="O895">
        <v>14.6317984918979</v>
      </c>
      <c r="P895">
        <v>2.1803278688524399</v>
      </c>
      <c r="Q895">
        <v>-6.679688381315E-3</v>
      </c>
    </row>
    <row r="896" spans="1:17" hidden="1" x14ac:dyDescent="0.3">
      <c r="A896" t="s">
        <v>1941</v>
      </c>
      <c r="B896" t="s">
        <v>1942</v>
      </c>
      <c r="C896" t="s">
        <v>3184</v>
      </c>
      <c r="D896" t="s">
        <v>753</v>
      </c>
      <c r="E896">
        <v>3724.7253936799998</v>
      </c>
      <c r="F896">
        <v>163.08000000000001</v>
      </c>
      <c r="G896">
        <v>4.5368010484622001</v>
      </c>
      <c r="H896">
        <v>0.93210202773038797</v>
      </c>
      <c r="I896">
        <v>-6.9567027932644496</v>
      </c>
      <c r="J896">
        <v>2.5124929927549799</v>
      </c>
      <c r="K896">
        <v>158.67891603060099</v>
      </c>
      <c r="L896">
        <v>149.079680414677</v>
      </c>
      <c r="M896">
        <v>58.331342908403499</v>
      </c>
      <c r="N896">
        <v>0.76838081817184001</v>
      </c>
      <c r="O896">
        <v>7.3092960510178804</v>
      </c>
      <c r="P896">
        <v>44.510412051395598</v>
      </c>
      <c r="Q896">
        <v>8.2626113561340003E-3</v>
      </c>
    </row>
    <row r="897" spans="1:17" x14ac:dyDescent="0.3">
      <c r="A897" t="s">
        <v>1943</v>
      </c>
      <c r="B897" t="s">
        <v>1944</v>
      </c>
      <c r="C897" t="s">
        <v>3181</v>
      </c>
      <c r="D897" t="s">
        <v>124</v>
      </c>
      <c r="E897">
        <v>3723.535488</v>
      </c>
      <c r="F897">
        <v>646.4</v>
      </c>
      <c r="G897">
        <v>-7.0277957225946199</v>
      </c>
      <c r="H897">
        <v>9.9614683371041703</v>
      </c>
      <c r="I897">
        <v>4.3437712273334199</v>
      </c>
      <c r="J897">
        <v>3.2462276388965901</v>
      </c>
      <c r="K897">
        <v>590.90902531495897</v>
      </c>
      <c r="L897">
        <v>570.08312304412595</v>
      </c>
      <c r="M897">
        <v>73.200008567100895</v>
      </c>
      <c r="N897">
        <v>1.2508209153133401</v>
      </c>
      <c r="O897">
        <v>7.0467202970297</v>
      </c>
      <c r="P897">
        <v>40.521739130434703</v>
      </c>
      <c r="Q897">
        <v>0.12645690994978701</v>
      </c>
    </row>
    <row r="898" spans="1:17" hidden="1" x14ac:dyDescent="0.3">
      <c r="A898" t="s">
        <v>1945</v>
      </c>
      <c r="B898" t="s">
        <v>1946</v>
      </c>
      <c r="C898" t="s">
        <v>3184</v>
      </c>
      <c r="D898" t="s">
        <v>83</v>
      </c>
      <c r="E898">
        <v>3713.9566645999998</v>
      </c>
      <c r="F898">
        <v>1642.55</v>
      </c>
      <c r="G898">
        <v>127.40115238580699</v>
      </c>
      <c r="H898">
        <v>22.529390364825201</v>
      </c>
      <c r="I898">
        <v>76.484373521897794</v>
      </c>
      <c r="J898">
        <v>-4.15993383484936</v>
      </c>
      <c r="K898">
        <v>1478.92243896893</v>
      </c>
      <c r="L898">
        <v>1135.3781748143599</v>
      </c>
      <c r="M898">
        <v>50.2876566234591</v>
      </c>
      <c r="N898">
        <v>1.3473745860433901</v>
      </c>
      <c r="O898">
        <v>8.0301969498645498</v>
      </c>
      <c r="P898">
        <v>218.601493550577</v>
      </c>
      <c r="Q898">
        <v>0.184066115588844</v>
      </c>
    </row>
    <row r="899" spans="1:17" hidden="1" x14ac:dyDescent="0.3">
      <c r="A899" t="s">
        <v>1947</v>
      </c>
      <c r="B899" t="s">
        <v>1948</v>
      </c>
      <c r="C899" t="s">
        <v>3184</v>
      </c>
      <c r="D899" t="s">
        <v>83</v>
      </c>
      <c r="E899">
        <v>3708.2329199999999</v>
      </c>
      <c r="F899">
        <v>3015</v>
      </c>
      <c r="G899">
        <v>15.4700059085418</v>
      </c>
      <c r="H899">
        <v>-7.5938123134466498</v>
      </c>
      <c r="I899">
        <v>10.396105039453101</v>
      </c>
      <c r="J899">
        <v>4.2650627686984004</v>
      </c>
      <c r="K899">
        <v>3130.9114171269198</v>
      </c>
      <c r="L899">
        <v>2800.68555909719</v>
      </c>
      <c r="M899">
        <v>46.214719135301898</v>
      </c>
      <c r="N899">
        <v>1.6825660210209601</v>
      </c>
      <c r="O899">
        <v>26.542288557213901</v>
      </c>
      <c r="P899">
        <v>65.074324509293902</v>
      </c>
      <c r="Q899">
        <v>0.17832876386185401</v>
      </c>
    </row>
    <row r="900" spans="1:17" hidden="1" x14ac:dyDescent="0.3">
      <c r="A900" t="s">
        <v>1949</v>
      </c>
      <c r="B900" t="s">
        <v>1950</v>
      </c>
      <c r="C900" t="s">
        <v>3184</v>
      </c>
      <c r="D900" t="s">
        <v>83</v>
      </c>
      <c r="E900">
        <v>3698.8490504699998</v>
      </c>
      <c r="F900">
        <v>346.35</v>
      </c>
      <c r="G900">
        <v>142.36328345962801</v>
      </c>
      <c r="H900">
        <v>9.7540044786460296</v>
      </c>
      <c r="I900">
        <v>69.263623234379693</v>
      </c>
      <c r="J900">
        <v>2.3154505954095002</v>
      </c>
      <c r="K900">
        <v>297.24194182995802</v>
      </c>
      <c r="L900">
        <v>214.89755310380201</v>
      </c>
      <c r="M900">
        <v>43.477106659606299</v>
      </c>
      <c r="N900">
        <v>0.55392426840590603</v>
      </c>
      <c r="O900">
        <v>15.490111159231899</v>
      </c>
      <c r="P900">
        <v>188.024948024948</v>
      </c>
      <c r="Q900">
        <v>5.9813203594816997E-2</v>
      </c>
    </row>
    <row r="901" spans="1:17" hidden="1" x14ac:dyDescent="0.3">
      <c r="A901" t="s">
        <v>1951</v>
      </c>
      <c r="B901" t="s">
        <v>1952</v>
      </c>
      <c r="C901" t="s">
        <v>3184</v>
      </c>
      <c r="D901" t="s">
        <v>465</v>
      </c>
      <c r="E901">
        <v>3697.1991902699901</v>
      </c>
      <c r="F901">
        <v>583.95000000000005</v>
      </c>
      <c r="G901">
        <v>29.2816283953956</v>
      </c>
      <c r="H901">
        <v>-0.89809360953375295</v>
      </c>
      <c r="I901">
        <v>47.852691830053999</v>
      </c>
      <c r="K901">
        <v>555.13151102030702</v>
      </c>
      <c r="L901">
        <v>481.76224515429197</v>
      </c>
      <c r="M901">
        <v>64.780785260819798</v>
      </c>
      <c r="N901">
        <v>2.7871185268671099</v>
      </c>
      <c r="O901">
        <v>5.9851014641664397</v>
      </c>
      <c r="P901">
        <v>77.492401215805501</v>
      </c>
      <c r="Q901">
        <v>-3.9150349227047E-2</v>
      </c>
    </row>
    <row r="902" spans="1:17" hidden="1" x14ac:dyDescent="0.3">
      <c r="A902" t="s">
        <v>1953</v>
      </c>
      <c r="B902" t="s">
        <v>1954</v>
      </c>
      <c r="C902" t="s">
        <v>3184</v>
      </c>
      <c r="D902" t="s">
        <v>564</v>
      </c>
      <c r="E902">
        <v>3689.5210682960001</v>
      </c>
      <c r="F902">
        <v>154.28</v>
      </c>
      <c r="G902">
        <v>156.13638462403301</v>
      </c>
      <c r="H902">
        <v>19.011112031000302</v>
      </c>
      <c r="I902">
        <v>104.638412716215</v>
      </c>
      <c r="J902">
        <v>-3.1945172949594099E-2</v>
      </c>
      <c r="K902">
        <v>136.437962292658</v>
      </c>
      <c r="L902">
        <v>103.270809105374</v>
      </c>
      <c r="M902">
        <v>50.691559597361604</v>
      </c>
      <c r="N902">
        <v>0.58330616314129002</v>
      </c>
      <c r="O902">
        <v>14.7264713507907</v>
      </c>
      <c r="P902">
        <v>201.328125</v>
      </c>
      <c r="Q902">
        <v>6.1401945484685E-2</v>
      </c>
    </row>
    <row r="903" spans="1:17" hidden="1" x14ac:dyDescent="0.3">
      <c r="A903" t="s">
        <v>1955</v>
      </c>
      <c r="B903" t="s">
        <v>1956</v>
      </c>
      <c r="C903" t="s">
        <v>3184</v>
      </c>
      <c r="D903" t="s">
        <v>46</v>
      </c>
      <c r="E903">
        <v>3685.4418279000001</v>
      </c>
      <c r="F903">
        <v>662.6</v>
      </c>
      <c r="G903">
        <v>-36.031283728214497</v>
      </c>
      <c r="H903">
        <v>-14.563070154787599</v>
      </c>
      <c r="I903">
        <v>-20.204371865753298</v>
      </c>
      <c r="J903">
        <v>-4.7225957328483101</v>
      </c>
      <c r="K903">
        <v>711.957766360753</v>
      </c>
      <c r="M903">
        <v>29.322958943701199</v>
      </c>
      <c r="N903">
        <v>0.43330514981142898</v>
      </c>
      <c r="O903">
        <v>35.413522487171697</v>
      </c>
      <c r="P903">
        <v>20.472727272727202</v>
      </c>
    </row>
    <row r="904" spans="1:17" hidden="1" x14ac:dyDescent="0.3">
      <c r="A904" t="s">
        <v>1957</v>
      </c>
      <c r="B904" t="s">
        <v>1958</v>
      </c>
      <c r="C904" t="s">
        <v>3184</v>
      </c>
      <c r="D904" t="s">
        <v>83</v>
      </c>
      <c r="E904">
        <v>3679.0667579449901</v>
      </c>
      <c r="F904">
        <v>2694.35</v>
      </c>
      <c r="G904">
        <v>688.76668615844403</v>
      </c>
      <c r="H904">
        <v>-3.49373973088553</v>
      </c>
      <c r="I904">
        <v>151.55983402552101</v>
      </c>
      <c r="J904">
        <v>3.3882355252023402</v>
      </c>
      <c r="K904">
        <v>2427.08288696933</v>
      </c>
      <c r="L904">
        <v>1662.9946707725701</v>
      </c>
      <c r="M904">
        <v>60.792165470227403</v>
      </c>
      <c r="N904">
        <v>1.0384961395024499</v>
      </c>
      <c r="O904">
        <v>9.4883738192884994</v>
      </c>
      <c r="P904">
        <v>738.31673926571204</v>
      </c>
    </row>
    <row r="905" spans="1:17" x14ac:dyDescent="0.3">
      <c r="A905" t="s">
        <v>1959</v>
      </c>
      <c r="B905" t="s">
        <v>1960</v>
      </c>
      <c r="C905" t="s">
        <v>3181</v>
      </c>
      <c r="D905" t="s">
        <v>548</v>
      </c>
      <c r="E905">
        <v>3655.7025341399999</v>
      </c>
      <c r="F905">
        <v>328.2</v>
      </c>
      <c r="G905">
        <v>-23.859894841272201</v>
      </c>
      <c r="H905">
        <v>-4.7635960605141499</v>
      </c>
      <c r="I905">
        <v>-7.1263335500859801</v>
      </c>
      <c r="J905">
        <v>-3.9857414266847102</v>
      </c>
      <c r="K905">
        <v>345.63705121229799</v>
      </c>
      <c r="L905">
        <v>333.58629851946699</v>
      </c>
      <c r="M905">
        <v>34.489004078570403</v>
      </c>
      <c r="N905">
        <v>0.27755441335667902</v>
      </c>
      <c r="O905">
        <v>37.690432663010299</v>
      </c>
      <c r="P905">
        <v>39.481512962175898</v>
      </c>
    </row>
    <row r="906" spans="1:17" hidden="1" x14ac:dyDescent="0.3">
      <c r="A906" t="s">
        <v>1961</v>
      </c>
      <c r="B906" t="s">
        <v>1962</v>
      </c>
      <c r="C906" t="s">
        <v>3184</v>
      </c>
      <c r="D906" t="s">
        <v>215</v>
      </c>
      <c r="E906">
        <v>3646.1590586299999</v>
      </c>
      <c r="F906">
        <v>567.04999999999995</v>
      </c>
      <c r="G906">
        <v>135.85611378048199</v>
      </c>
      <c r="H906">
        <v>-13.7133673868674</v>
      </c>
      <c r="I906">
        <v>55.039725307732603</v>
      </c>
      <c r="J906">
        <v>-2.75918913233189</v>
      </c>
      <c r="K906">
        <v>576.25535209012605</v>
      </c>
      <c r="L906">
        <v>442.33991351424402</v>
      </c>
      <c r="M906">
        <v>36.927391326710101</v>
      </c>
      <c r="N906">
        <v>0.20569725403174799</v>
      </c>
      <c r="O906">
        <v>22.387796490609301</v>
      </c>
      <c r="P906">
        <v>216.78770949720601</v>
      </c>
      <c r="Q906">
        <v>0.18280711400847199</v>
      </c>
    </row>
    <row r="907" spans="1:17" hidden="1" x14ac:dyDescent="0.3">
      <c r="A907" t="s">
        <v>1963</v>
      </c>
      <c r="B907" t="s">
        <v>1964</v>
      </c>
      <c r="C907" t="s">
        <v>3184</v>
      </c>
      <c r="D907" t="s">
        <v>1604</v>
      </c>
      <c r="E907">
        <v>3638.5809017699999</v>
      </c>
      <c r="F907">
        <v>2145.3000000000002</v>
      </c>
      <c r="G907">
        <v>6.3308976472512404</v>
      </c>
      <c r="H907">
        <v>-13.025975267137699</v>
      </c>
      <c r="I907">
        <v>23.533777367220001</v>
      </c>
      <c r="J907">
        <v>2.10375933472617</v>
      </c>
      <c r="K907">
        <v>2161.3517703190901</v>
      </c>
      <c r="L907">
        <v>1877.21264195404</v>
      </c>
      <c r="M907">
        <v>48.013246617650402</v>
      </c>
      <c r="N907">
        <v>0.71087334060500396</v>
      </c>
      <c r="O907">
        <v>15.0887987694028</v>
      </c>
      <c r="P907">
        <v>51.498887751138703</v>
      </c>
      <c r="Q907">
        <v>0.109766055481167</v>
      </c>
    </row>
    <row r="908" spans="1:17" x14ac:dyDescent="0.3">
      <c r="A908" t="s">
        <v>1965</v>
      </c>
      <c r="B908" t="s">
        <v>1966</v>
      </c>
      <c r="C908" t="s">
        <v>3186</v>
      </c>
      <c r="D908" t="s">
        <v>1967</v>
      </c>
      <c r="E908">
        <v>3637.5647475000001</v>
      </c>
      <c r="F908">
        <v>20.55</v>
      </c>
      <c r="G908">
        <v>-32.155820624693199</v>
      </c>
      <c r="H908">
        <v>-6.7030807039290297</v>
      </c>
      <c r="I908">
        <v>-20.022875732235299</v>
      </c>
      <c r="J908">
        <v>-1.9308714648119201</v>
      </c>
      <c r="K908">
        <v>21.318405128230701</v>
      </c>
      <c r="L908">
        <v>21.2532140130585</v>
      </c>
      <c r="M908">
        <v>41.153740934496902</v>
      </c>
      <c r="N908">
        <v>0.56806289194224202</v>
      </c>
      <c r="O908">
        <v>36.009732360097303</v>
      </c>
      <c r="P908">
        <v>20.8823529411764</v>
      </c>
      <c r="Q908">
        <v>-6.8980247555192997E-2</v>
      </c>
    </row>
    <row r="909" spans="1:17" hidden="1" x14ac:dyDescent="0.3">
      <c r="A909" t="s">
        <v>1968</v>
      </c>
      <c r="B909" t="s">
        <v>1969</v>
      </c>
      <c r="C909" t="s">
        <v>3184</v>
      </c>
      <c r="D909" t="s">
        <v>54</v>
      </c>
      <c r="E909">
        <v>3629.6111387800001</v>
      </c>
      <c r="F909">
        <v>141.35</v>
      </c>
      <c r="G909">
        <v>50.135933305663301</v>
      </c>
      <c r="H909">
        <v>-13.5275092986058</v>
      </c>
      <c r="I909">
        <v>42.505348605728202</v>
      </c>
      <c r="J909">
        <v>-2.54698373354374</v>
      </c>
      <c r="K909">
        <v>144.097116127627</v>
      </c>
      <c r="L909">
        <v>117.61774415170299</v>
      </c>
      <c r="M909">
        <v>37.058520992482798</v>
      </c>
      <c r="N909">
        <v>0.36063266655776699</v>
      </c>
      <c r="O909">
        <v>19.561372479660399</v>
      </c>
      <c r="P909">
        <v>90.627107215104502</v>
      </c>
      <c r="Q909">
        <v>3.9398142183100001E-3</v>
      </c>
    </row>
    <row r="910" spans="1:17" hidden="1" x14ac:dyDescent="0.3">
      <c r="A910" t="s">
        <v>1970</v>
      </c>
      <c r="B910" t="s">
        <v>1971</v>
      </c>
      <c r="C910" t="s">
        <v>3179</v>
      </c>
      <c r="D910" t="s">
        <v>292</v>
      </c>
      <c r="E910">
        <v>3607.38537438399</v>
      </c>
      <c r="F910">
        <v>169.04</v>
      </c>
      <c r="G910">
        <v>-48.385248283745</v>
      </c>
      <c r="H910">
        <v>-6.73016616100844</v>
      </c>
      <c r="I910">
        <v>-31.105395799892801</v>
      </c>
      <c r="J910">
        <v>-0.25720956150285601</v>
      </c>
      <c r="K910">
        <v>176.06871467515199</v>
      </c>
      <c r="M910">
        <v>46.119245041107</v>
      </c>
      <c r="N910">
        <v>0.48812348491666302</v>
      </c>
      <c r="O910">
        <v>39.020350212967301</v>
      </c>
      <c r="P910">
        <v>15.3856655290102</v>
      </c>
    </row>
    <row r="911" spans="1:17" x14ac:dyDescent="0.3">
      <c r="A911" t="s">
        <v>1972</v>
      </c>
      <c r="B911" t="s">
        <v>1973</v>
      </c>
      <c r="C911" t="s">
        <v>3181</v>
      </c>
      <c r="D911" t="s">
        <v>270</v>
      </c>
      <c r="E911">
        <v>3603.2267883599998</v>
      </c>
      <c r="F911">
        <v>1147.8</v>
      </c>
      <c r="G911">
        <v>-30.7911127988604</v>
      </c>
      <c r="H911">
        <v>-8.4302037733534601</v>
      </c>
      <c r="I911">
        <v>22.801613399814901</v>
      </c>
      <c r="J911">
        <v>-1.8143708234651099</v>
      </c>
      <c r="K911">
        <v>1163.77230418109</v>
      </c>
      <c r="L911">
        <v>1077.9712329964</v>
      </c>
      <c r="M911">
        <v>32.330360588422302</v>
      </c>
      <c r="N911">
        <v>0.37639004697700001</v>
      </c>
      <c r="O911">
        <v>19.794389266422701</v>
      </c>
      <c r="P911">
        <v>52.704051087607198</v>
      </c>
      <c r="Q911">
        <v>-6.5605993588111006E-2</v>
      </c>
    </row>
    <row r="912" spans="1:17" hidden="1" x14ac:dyDescent="0.3">
      <c r="A912" t="s">
        <v>1974</v>
      </c>
      <c r="B912" t="s">
        <v>1975</v>
      </c>
      <c r="C912" t="s">
        <v>3184</v>
      </c>
      <c r="D912" t="s">
        <v>1976</v>
      </c>
      <c r="E912">
        <v>3599.5443749999999</v>
      </c>
      <c r="F912">
        <v>1415.75</v>
      </c>
      <c r="G912">
        <v>90.177958482465996</v>
      </c>
      <c r="H912">
        <v>-11.771714099717499</v>
      </c>
      <c r="I912">
        <v>14.579636964904401</v>
      </c>
      <c r="J912">
        <v>2.9759873500198601</v>
      </c>
      <c r="K912">
        <v>1442.3138029074</v>
      </c>
      <c r="L912">
        <v>1232.7247523199201</v>
      </c>
      <c r="M912">
        <v>44.475469733944202</v>
      </c>
      <c r="N912">
        <v>0.38727615986552599</v>
      </c>
      <c r="O912">
        <v>17.9551474483489</v>
      </c>
      <c r="P912">
        <v>129.23413212435199</v>
      </c>
      <c r="Q912">
        <v>1.4410265060186001E-2</v>
      </c>
    </row>
    <row r="913" spans="1:17" x14ac:dyDescent="0.3">
      <c r="A913" t="s">
        <v>1977</v>
      </c>
      <c r="B913" t="s">
        <v>1978</v>
      </c>
      <c r="C913" t="s">
        <v>3168</v>
      </c>
      <c r="D913" t="s">
        <v>21</v>
      </c>
      <c r="E913">
        <v>3596.4968791249999</v>
      </c>
      <c r="F913">
        <v>609.25</v>
      </c>
      <c r="G913">
        <v>-27.614193934417301</v>
      </c>
      <c r="H913">
        <v>-9.3387780629321497</v>
      </c>
      <c r="I913">
        <v>-10.2614855705685</v>
      </c>
      <c r="J913">
        <v>-0.20092207018434299</v>
      </c>
      <c r="K913">
        <v>624.55431678841899</v>
      </c>
      <c r="L913">
        <v>604.58845609787397</v>
      </c>
      <c r="M913">
        <v>33.039176213203099</v>
      </c>
      <c r="N913">
        <v>0.34840225706586597</v>
      </c>
      <c r="O913">
        <v>29.9138284776364</v>
      </c>
      <c r="P913">
        <v>35.3888888888888</v>
      </c>
      <c r="Q913">
        <v>5.3651254916257003E-2</v>
      </c>
    </row>
    <row r="914" spans="1:17" hidden="1" x14ac:dyDescent="0.3">
      <c r="A914" t="s">
        <v>1979</v>
      </c>
      <c r="B914" t="s">
        <v>1980</v>
      </c>
      <c r="C914" t="s">
        <v>3184</v>
      </c>
      <c r="D914" t="s">
        <v>132</v>
      </c>
      <c r="E914">
        <v>3578.1687824999999</v>
      </c>
      <c r="F914">
        <v>698.75</v>
      </c>
      <c r="G914">
        <v>28.100780526785801</v>
      </c>
      <c r="H914">
        <v>16.157019513368301</v>
      </c>
      <c r="I914">
        <v>18.3456953715297</v>
      </c>
      <c r="J914">
        <v>-5.8552948953774804</v>
      </c>
      <c r="K914">
        <v>618.06121376630995</v>
      </c>
      <c r="L914">
        <v>518.22647824482999</v>
      </c>
      <c r="M914">
        <v>66.340262898507305</v>
      </c>
      <c r="N914">
        <v>1.93468048749928</v>
      </c>
      <c r="O914">
        <v>5.4597495527727897</v>
      </c>
      <c r="P914">
        <v>106.914421083802</v>
      </c>
      <c r="Q914">
        <v>0.18358664144119499</v>
      </c>
    </row>
    <row r="915" spans="1:17" hidden="1" x14ac:dyDescent="0.3">
      <c r="A915" t="s">
        <v>1981</v>
      </c>
      <c r="B915" t="s">
        <v>1982</v>
      </c>
      <c r="C915" t="s">
        <v>3184</v>
      </c>
      <c r="D915" t="s">
        <v>287</v>
      </c>
      <c r="E915">
        <v>3568.783488</v>
      </c>
      <c r="F915">
        <v>163.6</v>
      </c>
      <c r="G915">
        <v>109.227834414512</v>
      </c>
      <c r="H915">
        <v>-23.298000668243599</v>
      </c>
      <c r="I915">
        <v>178.640333235474</v>
      </c>
      <c r="J915">
        <v>19.655074686041502</v>
      </c>
      <c r="K915">
        <v>189.123819232475</v>
      </c>
      <c r="L915">
        <v>140.32204788641201</v>
      </c>
      <c r="M915">
        <v>40.440723542859899</v>
      </c>
      <c r="N915">
        <v>2.6963843343666101</v>
      </c>
      <c r="O915">
        <v>59.535452322738401</v>
      </c>
      <c r="P915">
        <v>255.034722222222</v>
      </c>
      <c r="Q915">
        <v>0.21104651605761199</v>
      </c>
    </row>
    <row r="916" spans="1:17" hidden="1" x14ac:dyDescent="0.3">
      <c r="A916" t="s">
        <v>1983</v>
      </c>
      <c r="B916" t="s">
        <v>1984</v>
      </c>
      <c r="C916" t="s">
        <v>3184</v>
      </c>
      <c r="D916" t="s">
        <v>233</v>
      </c>
      <c r="E916">
        <v>3564.3561843749999</v>
      </c>
      <c r="F916">
        <v>1233.75</v>
      </c>
      <c r="G916">
        <v>9.6333036789221698</v>
      </c>
      <c r="H916">
        <v>31.333400184792399</v>
      </c>
      <c r="I916">
        <v>48.818998059994897</v>
      </c>
      <c r="J916">
        <v>-3.3270303169694002</v>
      </c>
      <c r="K916">
        <v>1082.48426112166</v>
      </c>
      <c r="L916">
        <v>915.68931023842595</v>
      </c>
      <c r="M916">
        <v>48.054326498544</v>
      </c>
      <c r="N916">
        <v>1.1244813357432899</v>
      </c>
      <c r="O916">
        <v>11.023302938196499</v>
      </c>
      <c r="P916">
        <v>86.564342960834693</v>
      </c>
      <c r="Q916">
        <v>-2.0500190566680999E-2</v>
      </c>
    </row>
    <row r="917" spans="1:17" hidden="1" x14ac:dyDescent="0.3">
      <c r="A917" t="s">
        <v>1985</v>
      </c>
      <c r="B917" t="s">
        <v>1986</v>
      </c>
      <c r="C917" t="s">
        <v>3184</v>
      </c>
      <c r="D917" t="s">
        <v>21</v>
      </c>
      <c r="E917">
        <v>3562.5972896099902</v>
      </c>
      <c r="F917">
        <v>662.1</v>
      </c>
      <c r="G917">
        <v>92.516051962605204</v>
      </c>
      <c r="H917">
        <v>-11.4960010579113</v>
      </c>
      <c r="I917">
        <v>19.160638342904601</v>
      </c>
      <c r="J917">
        <v>-3.6686942206870299</v>
      </c>
      <c r="K917">
        <v>634.43078135887004</v>
      </c>
      <c r="L917">
        <v>513.27333702057001</v>
      </c>
      <c r="M917">
        <v>50.053779420045302</v>
      </c>
      <c r="N917">
        <v>0.30429304378778199</v>
      </c>
      <c r="O917">
        <v>14.6352514725872</v>
      </c>
      <c r="P917">
        <v>138.12263981298301</v>
      </c>
      <c r="Q917">
        <v>0.100862300682377</v>
      </c>
    </row>
    <row r="918" spans="1:17" hidden="1" x14ac:dyDescent="0.3">
      <c r="A918" t="s">
        <v>1987</v>
      </c>
      <c r="B918" t="s">
        <v>1988</v>
      </c>
      <c r="C918" t="s">
        <v>3184</v>
      </c>
      <c r="D918" t="s">
        <v>103</v>
      </c>
      <c r="E918">
        <v>3560.9092129800001</v>
      </c>
      <c r="F918">
        <v>945.35</v>
      </c>
      <c r="G918">
        <v>20.006542326790498</v>
      </c>
      <c r="H918">
        <v>22.526074925890399</v>
      </c>
      <c r="I918">
        <v>-4.9937869973705397E-2</v>
      </c>
      <c r="J918">
        <v>28.557425028433599</v>
      </c>
      <c r="K918">
        <v>829.31373641099003</v>
      </c>
      <c r="L918">
        <v>773.45380942092095</v>
      </c>
      <c r="M918">
        <v>65.527230112813101</v>
      </c>
      <c r="N918">
        <v>2.78708760306783</v>
      </c>
      <c r="O918">
        <v>10.4352885174803</v>
      </c>
      <c r="P918">
        <v>75.993670296937495</v>
      </c>
      <c r="Q918">
        <v>7.9266458343746002E-2</v>
      </c>
    </row>
    <row r="919" spans="1:17" hidden="1" x14ac:dyDescent="0.3">
      <c r="A919" t="s">
        <v>1989</v>
      </c>
      <c r="B919" t="s">
        <v>1990</v>
      </c>
      <c r="C919" t="s">
        <v>3184</v>
      </c>
      <c r="D919" t="s">
        <v>21</v>
      </c>
      <c r="E919">
        <v>3543.3046057500001</v>
      </c>
      <c r="F919">
        <v>277.55</v>
      </c>
      <c r="G919">
        <v>-26.758532468348999</v>
      </c>
      <c r="H919">
        <v>17.7098054305613</v>
      </c>
      <c r="I919">
        <v>13.8741763904706</v>
      </c>
      <c r="J919">
        <v>1.4953081029642401</v>
      </c>
      <c r="K919">
        <v>252.66167510580399</v>
      </c>
      <c r="L919">
        <v>234.64604923577599</v>
      </c>
      <c r="M919">
        <v>54.546697477432197</v>
      </c>
      <c r="N919">
        <v>1.11437463380977</v>
      </c>
      <c r="O919">
        <v>15.9286615024319</v>
      </c>
      <c r="P919">
        <v>65.247678018575797</v>
      </c>
      <c r="Q919">
        <v>0.12065227657312701</v>
      </c>
    </row>
    <row r="920" spans="1:17" x14ac:dyDescent="0.3">
      <c r="A920" t="s">
        <v>1991</v>
      </c>
      <c r="B920" t="s">
        <v>1992</v>
      </c>
      <c r="C920" t="s">
        <v>3171</v>
      </c>
      <c r="D920" t="s">
        <v>195</v>
      </c>
      <c r="E920">
        <v>3525.5789960699999</v>
      </c>
      <c r="F920">
        <v>246.9</v>
      </c>
      <c r="G920">
        <v>-25.1462066198144</v>
      </c>
      <c r="H920">
        <v>-8.5624035421145006</v>
      </c>
      <c r="I920">
        <v>-3.1725770920015499</v>
      </c>
      <c r="J920">
        <v>-2.2965529213237899</v>
      </c>
      <c r="K920">
        <v>262.31833933156997</v>
      </c>
      <c r="L920">
        <v>246.81003024791701</v>
      </c>
      <c r="M920">
        <v>30.985706428585399</v>
      </c>
      <c r="N920">
        <v>0.46993009970350902</v>
      </c>
      <c r="O920">
        <v>17.0311867152693</v>
      </c>
      <c r="P920">
        <v>23.604505632039999</v>
      </c>
      <c r="Q920">
        <v>-4.6082789406248E-2</v>
      </c>
    </row>
    <row r="921" spans="1:17" x14ac:dyDescent="0.3">
      <c r="A921" t="s">
        <v>1993</v>
      </c>
      <c r="B921" t="s">
        <v>1994</v>
      </c>
      <c r="C921" t="s">
        <v>3181</v>
      </c>
      <c r="D921" t="s">
        <v>507</v>
      </c>
      <c r="E921">
        <v>3518.0157599999998</v>
      </c>
      <c r="F921">
        <v>406.35</v>
      </c>
      <c r="G921">
        <v>-7.8923823050903898</v>
      </c>
      <c r="H921">
        <v>-55.200436170278998</v>
      </c>
      <c r="I921">
        <v>-54.675381025968903</v>
      </c>
      <c r="J921">
        <v>-49.725813374553098</v>
      </c>
      <c r="K921">
        <v>445.26085893046098</v>
      </c>
      <c r="L921">
        <v>476.47816463906099</v>
      </c>
      <c r="M921">
        <v>46.746092363175997</v>
      </c>
      <c r="N921">
        <v>0.721263710518524</v>
      </c>
      <c r="O921">
        <v>83.948566506706001</v>
      </c>
      <c r="P921">
        <v>31.080645161290299</v>
      </c>
      <c r="Q921">
        <v>0.13912459765103399</v>
      </c>
    </row>
    <row r="922" spans="1:17" hidden="1" x14ac:dyDescent="0.3">
      <c r="A922" t="s">
        <v>1995</v>
      </c>
      <c r="B922" t="s">
        <v>1996</v>
      </c>
      <c r="C922" t="s">
        <v>3184</v>
      </c>
      <c r="D922" t="s">
        <v>46</v>
      </c>
      <c r="E922">
        <v>3498.69408621</v>
      </c>
      <c r="F922">
        <v>829.7</v>
      </c>
      <c r="G922">
        <v>-5.8364103825427804</v>
      </c>
      <c r="H922">
        <v>-16.330572678471999</v>
      </c>
      <c r="I922">
        <v>-24.388351995760299</v>
      </c>
      <c r="J922">
        <v>-5.2014658322637102</v>
      </c>
      <c r="K922">
        <v>920.21190604328103</v>
      </c>
      <c r="L922">
        <v>899.76645447047804</v>
      </c>
      <c r="M922">
        <v>41.723385030154503</v>
      </c>
      <c r="N922">
        <v>0.91788123841760105</v>
      </c>
      <c r="O922">
        <v>65.843075810533904</v>
      </c>
      <c r="P922">
        <v>29.5731389901093</v>
      </c>
    </row>
    <row r="923" spans="1:17" hidden="1" x14ac:dyDescent="0.3">
      <c r="A923" t="s">
        <v>1997</v>
      </c>
      <c r="B923" t="s">
        <v>1998</v>
      </c>
      <c r="C923" t="s">
        <v>3184</v>
      </c>
      <c r="D923" t="s">
        <v>57</v>
      </c>
      <c r="E923">
        <v>3495.4149546799999</v>
      </c>
      <c r="F923">
        <v>231.1</v>
      </c>
      <c r="G923">
        <v>34.4697502940828</v>
      </c>
      <c r="H923">
        <v>-7.3933389190380101</v>
      </c>
      <c r="I923">
        <v>15.8145517793197</v>
      </c>
      <c r="J923">
        <v>3.3672867501466599</v>
      </c>
      <c r="K923">
        <v>229.092288033426</v>
      </c>
      <c r="L923">
        <v>203.485896092545</v>
      </c>
      <c r="M923">
        <v>54.009418084255103</v>
      </c>
      <c r="N923">
        <v>0.60959362722690202</v>
      </c>
      <c r="O923">
        <v>16.789268714841999</v>
      </c>
      <c r="P923">
        <v>68.994515539305297</v>
      </c>
      <c r="Q923">
        <v>0.101147269738194</v>
      </c>
    </row>
    <row r="924" spans="1:17" hidden="1" x14ac:dyDescent="0.3">
      <c r="A924" t="s">
        <v>1999</v>
      </c>
      <c r="B924" t="s">
        <v>2000</v>
      </c>
      <c r="C924" t="s">
        <v>3184</v>
      </c>
      <c r="D924" t="s">
        <v>404</v>
      </c>
      <c r="E924">
        <v>3481.6828190699998</v>
      </c>
      <c r="F924">
        <v>1052.3</v>
      </c>
      <c r="G924">
        <v>44.054517048127998</v>
      </c>
      <c r="H924">
        <v>-17.3154381902797</v>
      </c>
      <c r="I924">
        <v>44.137664402798301</v>
      </c>
      <c r="J924">
        <v>-0.57381740485435395</v>
      </c>
      <c r="K924">
        <v>994.19963507859995</v>
      </c>
      <c r="L924">
        <v>796.81246916708096</v>
      </c>
      <c r="M924">
        <v>40.553026287539097</v>
      </c>
      <c r="N924">
        <v>0.42736748461926699</v>
      </c>
      <c r="O924">
        <v>29.240710823909499</v>
      </c>
      <c r="P924">
        <v>105.647840531561</v>
      </c>
      <c r="Q924">
        <v>-1.6890093632800001E-4</v>
      </c>
    </row>
    <row r="925" spans="1:17" x14ac:dyDescent="0.3">
      <c r="A925" t="s">
        <v>2001</v>
      </c>
      <c r="B925" t="s">
        <v>2002</v>
      </c>
      <c r="C925" t="s">
        <v>3179</v>
      </c>
      <c r="D925" t="s">
        <v>1454</v>
      </c>
      <c r="E925">
        <v>3478.0787789330002</v>
      </c>
      <c r="F925">
        <v>129.88999999999999</v>
      </c>
      <c r="G925">
        <v>-36.517043374662698</v>
      </c>
      <c r="H925">
        <v>-6.5511159800156298</v>
      </c>
      <c r="I925">
        <v>-11.5674268680169</v>
      </c>
      <c r="J925">
        <v>-0.85997842547098702</v>
      </c>
      <c r="K925">
        <v>131.09445042043799</v>
      </c>
      <c r="L925">
        <v>136.95821447054701</v>
      </c>
      <c r="M925">
        <v>45.4777312924898</v>
      </c>
      <c r="N925">
        <v>1.1707487345229199</v>
      </c>
      <c r="O925">
        <v>23.027176841943199</v>
      </c>
      <c r="P925">
        <v>24.3561512685495</v>
      </c>
      <c r="Q925">
        <v>-0.101988134731191</v>
      </c>
    </row>
    <row r="926" spans="1:17" hidden="1" x14ac:dyDescent="0.3">
      <c r="A926" t="s">
        <v>2003</v>
      </c>
      <c r="B926" t="s">
        <v>2004</v>
      </c>
      <c r="C926" t="s">
        <v>3184</v>
      </c>
      <c r="D926" t="s">
        <v>215</v>
      </c>
      <c r="E926">
        <v>3469.001900575</v>
      </c>
      <c r="F926">
        <v>194.17</v>
      </c>
      <c r="G926">
        <v>13.580019446309301</v>
      </c>
      <c r="H926">
        <v>4.8307027964693896</v>
      </c>
      <c r="I926">
        <v>32.2784402669852</v>
      </c>
      <c r="J926">
        <v>7.1262664852829198</v>
      </c>
      <c r="K926">
        <v>178.66789608583099</v>
      </c>
      <c r="L926">
        <v>148.46105382329699</v>
      </c>
      <c r="M926">
        <v>49.482163518154501</v>
      </c>
      <c r="N926">
        <v>1.3091270222197899</v>
      </c>
      <c r="O926">
        <v>11.1912241849925</v>
      </c>
      <c r="P926">
        <v>87.513278609367404</v>
      </c>
      <c r="Q926">
        <v>0.16084563104163899</v>
      </c>
    </row>
    <row r="927" spans="1:17" x14ac:dyDescent="0.3">
      <c r="A927" t="s">
        <v>2005</v>
      </c>
      <c r="B927" t="s">
        <v>2006</v>
      </c>
      <c r="C927" t="s">
        <v>3180</v>
      </c>
      <c r="D927" t="s">
        <v>428</v>
      </c>
      <c r="E927">
        <v>3464.540646985</v>
      </c>
      <c r="F927">
        <v>480.85</v>
      </c>
      <c r="G927">
        <v>-7.5486632990664502</v>
      </c>
      <c r="H927">
        <v>-1.4894669914107701</v>
      </c>
      <c r="I927">
        <v>-2.8081181371363901</v>
      </c>
      <c r="J927">
        <v>-1.35725157347796</v>
      </c>
      <c r="K927">
        <v>489.00585281431802</v>
      </c>
      <c r="L927">
        <v>460.23855729667901</v>
      </c>
      <c r="M927">
        <v>41.202599125010501</v>
      </c>
      <c r="N927">
        <v>0.61811035782455603</v>
      </c>
      <c r="O927">
        <v>15.3582198190703</v>
      </c>
      <c r="P927">
        <v>38.1554374371498</v>
      </c>
      <c r="Q927">
        <v>-8.9596234748063996E-2</v>
      </c>
    </row>
    <row r="928" spans="1:17" hidden="1" x14ac:dyDescent="0.3">
      <c r="A928" t="s">
        <v>2007</v>
      </c>
      <c r="B928" t="s">
        <v>2008</v>
      </c>
      <c r="C928" t="s">
        <v>3184</v>
      </c>
      <c r="D928" t="s">
        <v>2009</v>
      </c>
      <c r="E928">
        <v>3459.2794357799999</v>
      </c>
      <c r="F928">
        <v>779.8</v>
      </c>
      <c r="G928">
        <v>101.692882826271</v>
      </c>
      <c r="H928">
        <v>-4.7539162162341704</v>
      </c>
      <c r="I928">
        <v>133.572913772737</v>
      </c>
      <c r="J928">
        <v>-1.3877520524373901</v>
      </c>
      <c r="K928">
        <v>728.71370192700499</v>
      </c>
      <c r="M928">
        <v>49.570892077896197</v>
      </c>
      <c r="N928">
        <v>0.91894131132479595</v>
      </c>
      <c r="O928">
        <v>8.6175942549371705</v>
      </c>
      <c r="P928">
        <v>204.84753713838899</v>
      </c>
    </row>
    <row r="929" spans="1:17" x14ac:dyDescent="0.3">
      <c r="A929" t="s">
        <v>2010</v>
      </c>
      <c r="B929" t="s">
        <v>2011</v>
      </c>
      <c r="C929" t="s">
        <v>3178</v>
      </c>
      <c r="D929" t="s">
        <v>46</v>
      </c>
      <c r="E929">
        <v>3454.0993683000002</v>
      </c>
      <c r="F929">
        <v>2038.05</v>
      </c>
      <c r="G929">
        <v>-11.5529404872077</v>
      </c>
      <c r="H929">
        <v>-8.6866174605129506E-2</v>
      </c>
      <c r="I929">
        <v>9.4294712502157392</v>
      </c>
      <c r="J929">
        <v>0.116080137715855</v>
      </c>
      <c r="K929">
        <v>1975.06302668891</v>
      </c>
      <c r="L929">
        <v>1789.36116575047</v>
      </c>
      <c r="M929">
        <v>54.022857036844201</v>
      </c>
      <c r="N929">
        <v>0.53061720181755301</v>
      </c>
      <c r="O929">
        <v>11.1111111111111</v>
      </c>
      <c r="P929">
        <v>44.133663366336599</v>
      </c>
      <c r="Q929">
        <v>5.4111917913150002E-2</v>
      </c>
    </row>
    <row r="930" spans="1:17" hidden="1" x14ac:dyDescent="0.3">
      <c r="A930" t="s">
        <v>2012</v>
      </c>
      <c r="B930" t="s">
        <v>2013</v>
      </c>
      <c r="C930" t="s">
        <v>3184</v>
      </c>
      <c r="D930" t="s">
        <v>465</v>
      </c>
      <c r="E930">
        <v>3432.3975</v>
      </c>
      <c r="F930">
        <v>516.15</v>
      </c>
      <c r="G930">
        <v>113.887258121104</v>
      </c>
      <c r="H930">
        <v>33.0554902112967</v>
      </c>
      <c r="I930">
        <v>152.45597301136999</v>
      </c>
      <c r="J930">
        <v>0.99510437933708495</v>
      </c>
      <c r="K930">
        <v>388.09261997905901</v>
      </c>
      <c r="L930">
        <v>275.63225355175598</v>
      </c>
      <c r="M930">
        <v>66.841999180691701</v>
      </c>
      <c r="N930">
        <v>0.40142837340501297</v>
      </c>
      <c r="O930">
        <v>5.00823404049211</v>
      </c>
      <c r="P930">
        <v>191.610169491525</v>
      </c>
      <c r="Q930">
        <v>0.100878089700182</v>
      </c>
    </row>
    <row r="931" spans="1:17" hidden="1" x14ac:dyDescent="0.3">
      <c r="A931" t="s">
        <v>2014</v>
      </c>
      <c r="B931" t="s">
        <v>2015</v>
      </c>
      <c r="C931" t="s">
        <v>3184</v>
      </c>
      <c r="E931">
        <v>3424</v>
      </c>
      <c r="F931">
        <v>640</v>
      </c>
      <c r="G931">
        <v>826.65264939179497</v>
      </c>
      <c r="H931">
        <v>0.100922188111209</v>
      </c>
      <c r="I931">
        <v>-15.149083512401999</v>
      </c>
      <c r="J931">
        <v>0.92145071507577703</v>
      </c>
      <c r="K931">
        <v>634.036800936742</v>
      </c>
      <c r="L931">
        <v>512.61882202121296</v>
      </c>
      <c r="M931">
        <v>49.472688941259001</v>
      </c>
      <c r="N931">
        <v>0.72209906648981503</v>
      </c>
      <c r="O931">
        <v>23.8515625</v>
      </c>
      <c r="P931">
        <v>858.08383233532902</v>
      </c>
      <c r="Q931">
        <v>0.16041677513116401</v>
      </c>
    </row>
    <row r="932" spans="1:17" hidden="1" x14ac:dyDescent="0.3">
      <c r="A932" t="s">
        <v>2016</v>
      </c>
      <c r="B932" t="s">
        <v>2017</v>
      </c>
      <c r="C932" t="s">
        <v>3184</v>
      </c>
      <c r="D932" t="s">
        <v>440</v>
      </c>
      <c r="E932">
        <v>3411.974514</v>
      </c>
      <c r="F932">
        <v>193.74</v>
      </c>
      <c r="G932">
        <v>107.018047825696</v>
      </c>
      <c r="H932">
        <v>2.5868515951836399</v>
      </c>
      <c r="I932">
        <v>18.844028710738598</v>
      </c>
      <c r="J932">
        <v>-4.69166500594201</v>
      </c>
      <c r="K932">
        <v>179.383754129312</v>
      </c>
      <c r="L932">
        <v>145.10953616384299</v>
      </c>
      <c r="M932">
        <v>45.523356363807501</v>
      </c>
      <c r="N932">
        <v>0.75665544973344601</v>
      </c>
      <c r="O932">
        <v>8.8314235573448894</v>
      </c>
      <c r="P932">
        <v>143.85147891755801</v>
      </c>
      <c r="Q932">
        <v>0.11947149357108799</v>
      </c>
    </row>
    <row r="933" spans="1:17" hidden="1" x14ac:dyDescent="0.3">
      <c r="A933" t="s">
        <v>2018</v>
      </c>
      <c r="B933" t="s">
        <v>2019</v>
      </c>
      <c r="C933" t="s">
        <v>3184</v>
      </c>
      <c r="D933" t="s">
        <v>54</v>
      </c>
      <c r="E933">
        <v>3401.75637233</v>
      </c>
      <c r="F933">
        <v>787.9</v>
      </c>
      <c r="G933">
        <v>110.544138131121</v>
      </c>
      <c r="H933">
        <v>12.077222136453001</v>
      </c>
      <c r="I933">
        <v>101.131624168287</v>
      </c>
      <c r="J933">
        <v>6.0439805899166998</v>
      </c>
      <c r="K933">
        <v>700.53256947687396</v>
      </c>
      <c r="L933">
        <v>535.26175697930705</v>
      </c>
      <c r="M933">
        <v>58.143399240113602</v>
      </c>
      <c r="N933">
        <v>0.41857111203354003</v>
      </c>
      <c r="O933">
        <v>5.3433176799086102</v>
      </c>
      <c r="P933">
        <v>198.95797098506799</v>
      </c>
      <c r="Q933">
        <v>-3.3090040256605002E-2</v>
      </c>
    </row>
    <row r="934" spans="1:17" x14ac:dyDescent="0.3">
      <c r="A934" t="s">
        <v>2020</v>
      </c>
      <c r="B934" t="s">
        <v>2021</v>
      </c>
      <c r="C934" t="s">
        <v>3176</v>
      </c>
      <c r="D934" t="s">
        <v>124</v>
      </c>
      <c r="E934">
        <v>3371.2630477500002</v>
      </c>
      <c r="F934">
        <v>1158.05</v>
      </c>
      <c r="G934">
        <v>-18.063586271972301</v>
      </c>
      <c r="H934">
        <v>-1.5035443251385501</v>
      </c>
      <c r="I934">
        <v>-2.2144737639277698</v>
      </c>
      <c r="J934">
        <v>-3.4537842767778302</v>
      </c>
      <c r="K934">
        <v>1134.9902708278901</v>
      </c>
      <c r="L934">
        <v>1127.74045077858</v>
      </c>
      <c r="M934">
        <v>51.6561422565185</v>
      </c>
      <c r="N934">
        <v>1.5804295165523801</v>
      </c>
      <c r="O934">
        <v>17.352445922024</v>
      </c>
      <c r="P934">
        <v>21.261780104711999</v>
      </c>
      <c r="Q934">
        <v>-1.5847377695978E-2</v>
      </c>
    </row>
    <row r="935" spans="1:17" x14ac:dyDescent="0.3">
      <c r="A935" t="s">
        <v>2022</v>
      </c>
      <c r="B935" t="s">
        <v>2023</v>
      </c>
      <c r="C935" t="s">
        <v>3175</v>
      </c>
      <c r="D935" t="s">
        <v>187</v>
      </c>
      <c r="E935">
        <v>3365.1924453000001</v>
      </c>
      <c r="F935">
        <v>214.44</v>
      </c>
      <c r="G935">
        <v>-57.384221617566901</v>
      </c>
      <c r="H935">
        <v>-8.5905943016710804</v>
      </c>
      <c r="I935">
        <v>-23.924065865168298</v>
      </c>
      <c r="J935">
        <v>-0.44253262468055099</v>
      </c>
      <c r="K935">
        <v>220.78095911007301</v>
      </c>
      <c r="L935">
        <v>228.69180735044199</v>
      </c>
      <c r="M935">
        <v>47.379692408275901</v>
      </c>
      <c r="N935">
        <v>0.89949152218728601</v>
      </c>
      <c r="O935">
        <v>39.432941615370197</v>
      </c>
      <c r="P935">
        <v>12.537391760692699</v>
      </c>
      <c r="Q935">
        <v>1.52728371173E-4</v>
      </c>
    </row>
    <row r="936" spans="1:17" hidden="1" x14ac:dyDescent="0.3">
      <c r="A936" t="s">
        <v>2024</v>
      </c>
      <c r="B936" t="s">
        <v>2025</v>
      </c>
      <c r="C936" t="s">
        <v>3184</v>
      </c>
      <c r="D936" t="s">
        <v>1604</v>
      </c>
      <c r="E936">
        <v>3342.0735360939998</v>
      </c>
      <c r="F936">
        <v>147.74</v>
      </c>
      <c r="G936">
        <v>-36.726054738405502</v>
      </c>
      <c r="H936">
        <v>-10.0490025798097</v>
      </c>
      <c r="I936">
        <v>-11.268112888982101</v>
      </c>
      <c r="J936">
        <v>-5.4186949491316199</v>
      </c>
      <c r="K936">
        <v>153.960121518633</v>
      </c>
      <c r="L936">
        <v>150.98395847818199</v>
      </c>
      <c r="M936">
        <v>39.504829548905697</v>
      </c>
      <c r="N936">
        <v>0.34844955065071198</v>
      </c>
      <c r="O936">
        <v>21.219710301881602</v>
      </c>
      <c r="P936">
        <v>14.5271317829457</v>
      </c>
      <c r="Q936">
        <v>-3.71816759702E-4</v>
      </c>
    </row>
    <row r="937" spans="1:17" hidden="1" x14ac:dyDescent="0.3">
      <c r="A937" t="s">
        <v>2026</v>
      </c>
      <c r="B937" t="s">
        <v>2027</v>
      </c>
      <c r="C937" t="s">
        <v>3184</v>
      </c>
      <c r="D937" t="s">
        <v>187</v>
      </c>
      <c r="E937">
        <v>3341.18620108</v>
      </c>
      <c r="F937">
        <v>555.1</v>
      </c>
      <c r="G937">
        <v>3.8106248284238098</v>
      </c>
      <c r="H937">
        <v>-11.315182183850499</v>
      </c>
      <c r="I937">
        <v>-10.49160302578</v>
      </c>
      <c r="J937">
        <v>-6.5832761181775599</v>
      </c>
      <c r="K937">
        <v>599.15729061477998</v>
      </c>
      <c r="L937">
        <v>538.87450212451404</v>
      </c>
      <c r="M937">
        <v>22.4047407780909</v>
      </c>
      <c r="N937">
        <v>0.40235535675542999</v>
      </c>
      <c r="O937">
        <v>25.653035489101001</v>
      </c>
      <c r="P937">
        <v>60.758760498117503</v>
      </c>
      <c r="Q937">
        <v>6.5864029013715006E-2</v>
      </c>
    </row>
    <row r="938" spans="1:17" x14ac:dyDescent="0.3">
      <c r="A938" t="s">
        <v>2028</v>
      </c>
      <c r="B938" t="s">
        <v>2029</v>
      </c>
      <c r="C938" t="s">
        <v>3171</v>
      </c>
      <c r="D938" t="s">
        <v>519</v>
      </c>
      <c r="E938">
        <v>3333.4377436</v>
      </c>
      <c r="F938">
        <v>458.6</v>
      </c>
      <c r="G938">
        <v>-11.5827574894634</v>
      </c>
      <c r="H938">
        <v>-0.41763556467583002</v>
      </c>
      <c r="I938">
        <v>19.675964907128002</v>
      </c>
      <c r="J938">
        <v>4.0350316545183897</v>
      </c>
      <c r="K938">
        <v>442.37116757457301</v>
      </c>
      <c r="L938">
        <v>388.66003987666602</v>
      </c>
      <c r="M938">
        <v>47.113193495279297</v>
      </c>
      <c r="N938">
        <v>0.59900020183477698</v>
      </c>
      <c r="O938">
        <v>10.117749672917499</v>
      </c>
      <c r="P938">
        <v>55.431282833418003</v>
      </c>
      <c r="Q938">
        <v>-9.9623629257120008E-3</v>
      </c>
    </row>
    <row r="939" spans="1:17" hidden="1" x14ac:dyDescent="0.3">
      <c r="A939" t="s">
        <v>2030</v>
      </c>
      <c r="B939" t="s">
        <v>2031</v>
      </c>
      <c r="C939" t="s">
        <v>3184</v>
      </c>
      <c r="D939" t="s">
        <v>287</v>
      </c>
      <c r="E939">
        <v>3330.1999057399998</v>
      </c>
      <c r="F939">
        <v>1243.8499999999999</v>
      </c>
      <c r="G939">
        <v>-7.4491246330429099</v>
      </c>
      <c r="H939">
        <v>-12.7363308147259</v>
      </c>
      <c r="I939">
        <v>-15.624365928753599</v>
      </c>
      <c r="J939">
        <v>-1.37685822479765</v>
      </c>
      <c r="K939">
        <v>1331.3189723512701</v>
      </c>
      <c r="L939">
        <v>1315.9005333569301</v>
      </c>
      <c r="M939">
        <v>24.815995219905201</v>
      </c>
      <c r="N939">
        <v>0.402597987821605</v>
      </c>
      <c r="O939">
        <v>46.557060738834998</v>
      </c>
      <c r="P939">
        <v>27.6201713435592</v>
      </c>
      <c r="Q939">
        <v>7.0114113263540001E-2</v>
      </c>
    </row>
    <row r="940" spans="1:17" hidden="1" x14ac:dyDescent="0.3">
      <c r="A940" t="s">
        <v>2032</v>
      </c>
      <c r="B940" t="s">
        <v>2033</v>
      </c>
      <c r="C940" t="s">
        <v>3184</v>
      </c>
      <c r="D940" t="s">
        <v>270</v>
      </c>
      <c r="E940">
        <v>3321.6009144</v>
      </c>
      <c r="F940">
        <v>321</v>
      </c>
      <c r="G940">
        <v>28.469190655469902</v>
      </c>
      <c r="H940">
        <v>-4.6506743152394598</v>
      </c>
      <c r="I940">
        <v>69.784120486931997</v>
      </c>
      <c r="J940">
        <v>-1.8927934494260701</v>
      </c>
      <c r="K940">
        <v>344.12459182175598</v>
      </c>
      <c r="L940">
        <v>293.36425405952701</v>
      </c>
      <c r="M940">
        <v>30.411684868733001</v>
      </c>
      <c r="N940">
        <v>0.60766476337946296</v>
      </c>
      <c r="O940">
        <v>42.8348909657321</v>
      </c>
      <c r="P940">
        <v>100.625</v>
      </c>
      <c r="Q940">
        <v>0.21102586340909901</v>
      </c>
    </row>
    <row r="941" spans="1:17" hidden="1" x14ac:dyDescent="0.3">
      <c r="A941" t="s">
        <v>2034</v>
      </c>
      <c r="B941" t="s">
        <v>2035</v>
      </c>
      <c r="C941" t="s">
        <v>3184</v>
      </c>
      <c r="D941" t="s">
        <v>24</v>
      </c>
      <c r="E941">
        <v>3311.51314809</v>
      </c>
      <c r="F941">
        <v>397.95</v>
      </c>
      <c r="G941">
        <v>-5.4178833868523597</v>
      </c>
      <c r="H941">
        <v>-6.0709848696963604</v>
      </c>
      <c r="I941">
        <v>20.307614164829001</v>
      </c>
      <c r="J941">
        <v>-2.7082184625277099</v>
      </c>
      <c r="K941">
        <v>377.28455733149798</v>
      </c>
      <c r="L941">
        <v>326.32753262269102</v>
      </c>
      <c r="M941">
        <v>47.747957314752497</v>
      </c>
      <c r="N941">
        <v>0.53728153837882797</v>
      </c>
      <c r="O941">
        <v>17.35142605855</v>
      </c>
      <c r="P941">
        <v>59.562951082598197</v>
      </c>
      <c r="Q941">
        <v>-4.2195061309443997E-2</v>
      </c>
    </row>
    <row r="942" spans="1:17" x14ac:dyDescent="0.3">
      <c r="A942" t="s">
        <v>2036</v>
      </c>
      <c r="B942" t="s">
        <v>2037</v>
      </c>
      <c r="C942" t="s">
        <v>3183</v>
      </c>
      <c r="D942" t="s">
        <v>270</v>
      </c>
      <c r="E942">
        <v>3307.1362760000002</v>
      </c>
      <c r="F942">
        <v>323</v>
      </c>
      <c r="G942">
        <v>19.679928167577302</v>
      </c>
      <c r="H942">
        <v>-6.9223101467932597</v>
      </c>
      <c r="I942">
        <v>19.2600295452322</v>
      </c>
      <c r="J942">
        <v>-2.7751952966136599</v>
      </c>
      <c r="K942">
        <v>327.12673664552</v>
      </c>
      <c r="L942">
        <v>283.87230523658297</v>
      </c>
      <c r="M942">
        <v>35.360153836115103</v>
      </c>
      <c r="N942">
        <v>0.61389299606959602</v>
      </c>
      <c r="O942">
        <v>12.337461300309601</v>
      </c>
      <c r="P942">
        <v>71.2165385634773</v>
      </c>
      <c r="Q942">
        <v>-1.6354241186192001E-2</v>
      </c>
    </row>
    <row r="943" spans="1:17" hidden="1" x14ac:dyDescent="0.3">
      <c r="A943" t="s">
        <v>2038</v>
      </c>
      <c r="B943" t="s">
        <v>2039</v>
      </c>
      <c r="C943" t="s">
        <v>3184</v>
      </c>
      <c r="D943" t="s">
        <v>54</v>
      </c>
      <c r="E943">
        <v>3305.1929602750001</v>
      </c>
      <c r="F943">
        <v>358.55</v>
      </c>
      <c r="G943">
        <v>-23.6614203946909</v>
      </c>
      <c r="H943">
        <v>-5.6084765739757998</v>
      </c>
      <c r="I943">
        <v>-9.9308257524548509</v>
      </c>
      <c r="J943">
        <v>-5.1105232322332004</v>
      </c>
      <c r="K943">
        <v>355.71723638977397</v>
      </c>
      <c r="L943">
        <v>345.049777831472</v>
      </c>
      <c r="M943">
        <v>34.397128791978901</v>
      </c>
      <c r="N943">
        <v>0.60032801664399904</v>
      </c>
      <c r="O943">
        <v>15.743968763073401</v>
      </c>
      <c r="P943">
        <v>25.104675505931599</v>
      </c>
      <c r="Q943">
        <v>-7.6827020213588004E-2</v>
      </c>
    </row>
    <row r="944" spans="1:17" hidden="1" x14ac:dyDescent="0.3">
      <c r="A944" t="s">
        <v>2040</v>
      </c>
      <c r="B944" t="s">
        <v>2041</v>
      </c>
      <c r="C944" t="s">
        <v>3184</v>
      </c>
      <c r="D944" t="s">
        <v>51</v>
      </c>
      <c r="E944">
        <v>3301.98868636</v>
      </c>
      <c r="F944">
        <v>527.79999999999995</v>
      </c>
      <c r="G944">
        <v>2.9812115645906299</v>
      </c>
      <c r="H944">
        <v>0.96279712834033604</v>
      </c>
      <c r="I944">
        <v>3.3767929405685</v>
      </c>
      <c r="J944">
        <v>-0.60863750538153005</v>
      </c>
      <c r="K944">
        <v>526.16494754127098</v>
      </c>
      <c r="L944">
        <v>478.2847124745</v>
      </c>
      <c r="M944">
        <v>37.327273481043399</v>
      </c>
      <c r="N944">
        <v>0.70869523403362999</v>
      </c>
      <c r="O944">
        <v>12.7320954907161</v>
      </c>
      <c r="P944">
        <v>50.348953140578203</v>
      </c>
      <c r="Q944">
        <v>4.8505368496990997E-2</v>
      </c>
    </row>
    <row r="945" spans="1:17" hidden="1" x14ac:dyDescent="0.3">
      <c r="A945" t="s">
        <v>2042</v>
      </c>
      <c r="B945" t="s">
        <v>2043</v>
      </c>
      <c r="C945" t="s">
        <v>3184</v>
      </c>
      <c r="D945" t="s">
        <v>557</v>
      </c>
      <c r="E945">
        <v>3299.9292851800001</v>
      </c>
      <c r="F945">
        <v>313.10000000000002</v>
      </c>
      <c r="G945">
        <v>-61.992282965711603</v>
      </c>
      <c r="H945">
        <v>-2.3431107568658098</v>
      </c>
      <c r="I945">
        <v>2.2132265670929798</v>
      </c>
      <c r="J945">
        <v>-2.2647113453636201</v>
      </c>
      <c r="K945">
        <v>309.69031827824199</v>
      </c>
      <c r="L945">
        <v>309.642614844609</v>
      </c>
      <c r="M945">
        <v>50.491137931273997</v>
      </c>
      <c r="N945">
        <v>0.92565627401802097</v>
      </c>
      <c r="O945">
        <v>64.292558288086795</v>
      </c>
      <c r="P945">
        <v>27.224705404307201</v>
      </c>
    </row>
    <row r="946" spans="1:17" hidden="1" x14ac:dyDescent="0.3">
      <c r="A946" t="s">
        <v>2044</v>
      </c>
      <c r="B946" t="s">
        <v>2045</v>
      </c>
      <c r="C946" t="s">
        <v>3184</v>
      </c>
      <c r="D946" t="s">
        <v>132</v>
      </c>
      <c r="E946">
        <v>3298.7231824549999</v>
      </c>
      <c r="F946">
        <v>328.15</v>
      </c>
      <c r="G946">
        <v>26.5611136380742</v>
      </c>
      <c r="H946">
        <v>-3.8172232038860598</v>
      </c>
      <c r="I946">
        <v>-0.46392020387961702</v>
      </c>
      <c r="J946">
        <v>-4.9169888181305001</v>
      </c>
      <c r="K946">
        <v>350.86138379366599</v>
      </c>
      <c r="L946">
        <v>333.82319198859398</v>
      </c>
      <c r="M946">
        <v>39.610098729001201</v>
      </c>
      <c r="N946">
        <v>0.79321083677313298</v>
      </c>
      <c r="O946">
        <v>42.922444004266303</v>
      </c>
      <c r="P946">
        <v>68.066581306017895</v>
      </c>
      <c r="Q946">
        <v>4.2634217655694001E-2</v>
      </c>
    </row>
    <row r="947" spans="1:17" hidden="1" x14ac:dyDescent="0.3">
      <c r="A947" t="s">
        <v>2046</v>
      </c>
      <c r="B947" t="s">
        <v>2047</v>
      </c>
      <c r="C947" t="s">
        <v>3184</v>
      </c>
      <c r="D947" t="s">
        <v>132</v>
      </c>
      <c r="E947">
        <v>3287.1436135700001</v>
      </c>
      <c r="F947">
        <v>70.569999999999993</v>
      </c>
      <c r="G947">
        <v>27.5102584979076</v>
      </c>
      <c r="H947">
        <v>-19.654024486219601</v>
      </c>
      <c r="I947">
        <v>53.021774319166298</v>
      </c>
      <c r="J947">
        <v>-6.9280442675437603</v>
      </c>
      <c r="K947">
        <v>80.885933135420203</v>
      </c>
      <c r="M947">
        <v>26.787731085848101</v>
      </c>
      <c r="N947">
        <v>0.38651235322437499</v>
      </c>
      <c r="O947">
        <v>53.818903216664303</v>
      </c>
      <c r="P947">
        <v>96.0277777777777</v>
      </c>
    </row>
    <row r="948" spans="1:17" hidden="1" x14ac:dyDescent="0.3">
      <c r="A948" t="s">
        <v>2048</v>
      </c>
      <c r="B948" t="s">
        <v>2049</v>
      </c>
      <c r="C948" t="s">
        <v>3184</v>
      </c>
      <c r="D948" t="s">
        <v>46</v>
      </c>
      <c r="E948">
        <v>3280.5217673249999</v>
      </c>
      <c r="F948">
        <v>387.75</v>
      </c>
      <c r="G948">
        <v>54.050759175576403</v>
      </c>
      <c r="H948">
        <v>0.97088899564423503</v>
      </c>
      <c r="I948">
        <v>31.689176212374701</v>
      </c>
      <c r="J948">
        <v>-1.4602819916999099</v>
      </c>
      <c r="K948">
        <v>366.35549914128302</v>
      </c>
      <c r="L948">
        <v>307.22416629736603</v>
      </c>
      <c r="M948">
        <v>44.648988207557899</v>
      </c>
      <c r="N948">
        <v>1.1180038369059999</v>
      </c>
      <c r="O948">
        <v>7.0277240490006498</v>
      </c>
      <c r="P948">
        <v>107.020822210357</v>
      </c>
      <c r="Q948">
        <v>6.6108723105327005E-2</v>
      </c>
    </row>
    <row r="949" spans="1:17" hidden="1" x14ac:dyDescent="0.3">
      <c r="A949" t="s">
        <v>2050</v>
      </c>
      <c r="B949" t="s">
        <v>2051</v>
      </c>
      <c r="C949" t="s">
        <v>3184</v>
      </c>
      <c r="D949" t="s">
        <v>27</v>
      </c>
      <c r="E949">
        <v>3279.15</v>
      </c>
      <c r="F949">
        <v>52.05</v>
      </c>
      <c r="G949">
        <v>33.8069122945614</v>
      </c>
      <c r="H949">
        <v>-14.5089946840006</v>
      </c>
      <c r="I949">
        <v>35.703868453811097</v>
      </c>
      <c r="J949">
        <v>-3.7372292125914899</v>
      </c>
      <c r="K949">
        <v>57.2671701667037</v>
      </c>
      <c r="L949">
        <v>47.014358372964097</v>
      </c>
      <c r="M949">
        <v>31.5923597969519</v>
      </c>
      <c r="N949">
        <v>0.144168244789873</v>
      </c>
      <c r="O949">
        <v>95.830931796349603</v>
      </c>
      <c r="P949">
        <v>106.13861386138601</v>
      </c>
      <c r="Q949">
        <v>8.9733369646782996E-2</v>
      </c>
    </row>
    <row r="950" spans="1:17" hidden="1" x14ac:dyDescent="0.3">
      <c r="A950" t="s">
        <v>2052</v>
      </c>
      <c r="B950" t="s">
        <v>2053</v>
      </c>
      <c r="C950" t="s">
        <v>3184</v>
      </c>
      <c r="D950" t="s">
        <v>124</v>
      </c>
      <c r="E950">
        <v>3258.573142444</v>
      </c>
      <c r="F950">
        <v>181.96</v>
      </c>
      <c r="G950">
        <v>-3.8294999140807802</v>
      </c>
      <c r="H950">
        <v>-24.049294309279301</v>
      </c>
      <c r="I950">
        <v>-9.5669750437765408</v>
      </c>
      <c r="J950">
        <v>0.127568858535687</v>
      </c>
      <c r="K950">
        <v>193.09656551783601</v>
      </c>
      <c r="L950">
        <v>175.459840711645</v>
      </c>
      <c r="M950">
        <v>38.886308734760703</v>
      </c>
      <c r="N950">
        <v>0.65257062927825105</v>
      </c>
      <c r="O950">
        <v>30.248406243130301</v>
      </c>
      <c r="P950">
        <v>41.9898556379243</v>
      </c>
      <c r="Q950">
        <v>8.6658834179367997E-2</v>
      </c>
    </row>
    <row r="951" spans="1:17" hidden="1" x14ac:dyDescent="0.3">
      <c r="A951" t="s">
        <v>2054</v>
      </c>
      <c r="B951" t="s">
        <v>2055</v>
      </c>
      <c r="C951" t="s">
        <v>3184</v>
      </c>
      <c r="D951" t="s">
        <v>124</v>
      </c>
      <c r="E951">
        <v>3249.7816857799999</v>
      </c>
      <c r="F951">
        <v>18.82</v>
      </c>
      <c r="G951">
        <v>50.404565848736702</v>
      </c>
      <c r="H951">
        <v>7.4860078214426498</v>
      </c>
      <c r="I951">
        <v>-25.985223462024901</v>
      </c>
      <c r="J951">
        <v>-9.5333633708417995</v>
      </c>
      <c r="K951">
        <v>19.578234141545401</v>
      </c>
      <c r="L951">
        <v>18.3714512967852</v>
      </c>
      <c r="M951">
        <v>30.098941944900101</v>
      </c>
      <c r="N951">
        <v>1.8588452769541199</v>
      </c>
      <c r="O951">
        <v>80.393198724760893</v>
      </c>
      <c r="P951">
        <v>115.578465063001</v>
      </c>
      <c r="Q951">
        <v>0.11162790026916999</v>
      </c>
    </row>
    <row r="952" spans="1:17" hidden="1" x14ac:dyDescent="0.3">
      <c r="A952" t="s">
        <v>2056</v>
      </c>
      <c r="B952" t="s">
        <v>2057</v>
      </c>
      <c r="C952" t="s">
        <v>3184</v>
      </c>
      <c r="D952" t="s">
        <v>404</v>
      </c>
      <c r="E952">
        <v>3248.3763800000002</v>
      </c>
      <c r="F952">
        <v>12659.3</v>
      </c>
      <c r="G952">
        <v>-53.4937456632451</v>
      </c>
      <c r="H952">
        <v>-10.408158057974999</v>
      </c>
      <c r="I952">
        <v>-12.811415011208499</v>
      </c>
      <c r="J952">
        <v>-4.1934044210582702</v>
      </c>
      <c r="K952">
        <v>12450.7010378573</v>
      </c>
      <c r="L952">
        <v>12273.7056890762</v>
      </c>
      <c r="M952">
        <v>34.995834184780897</v>
      </c>
      <c r="N952">
        <v>0.38937268154430799</v>
      </c>
      <c r="O952">
        <v>38.837455467521799</v>
      </c>
      <c r="P952">
        <v>39.1131868131868</v>
      </c>
      <c r="Q952">
        <v>-5.5298700685982999E-2</v>
      </c>
    </row>
    <row r="953" spans="1:17" hidden="1" x14ac:dyDescent="0.3">
      <c r="A953" t="s">
        <v>2058</v>
      </c>
      <c r="B953" t="s">
        <v>2059</v>
      </c>
      <c r="C953" t="s">
        <v>3184</v>
      </c>
      <c r="D953" t="s">
        <v>80</v>
      </c>
      <c r="E953">
        <v>3233.47161396</v>
      </c>
      <c r="F953">
        <v>250.81</v>
      </c>
      <c r="G953">
        <v>81.570940198716698</v>
      </c>
      <c r="H953">
        <v>6.2917635470058304</v>
      </c>
      <c r="I953">
        <v>20.372958520445401</v>
      </c>
      <c r="J953">
        <v>1.9615453221299199</v>
      </c>
      <c r="K953">
        <v>240.73389685735799</v>
      </c>
      <c r="L953">
        <v>206.21225701900801</v>
      </c>
      <c r="M953">
        <v>54.488191584510197</v>
      </c>
      <c r="N953">
        <v>0.76569875202614202</v>
      </c>
      <c r="O953">
        <v>12.351979586140899</v>
      </c>
      <c r="P953">
        <v>117.151515151515</v>
      </c>
      <c r="Q953">
        <v>5.4572669328570002E-2</v>
      </c>
    </row>
    <row r="954" spans="1:17" hidden="1" x14ac:dyDescent="0.3">
      <c r="A954" t="s">
        <v>2060</v>
      </c>
      <c r="B954" t="s">
        <v>2061</v>
      </c>
      <c r="C954" t="s">
        <v>3184</v>
      </c>
      <c r="D954" t="s">
        <v>409</v>
      </c>
      <c r="E954">
        <v>3225.64716825</v>
      </c>
      <c r="F954">
        <v>4212.6499999999996</v>
      </c>
      <c r="G954">
        <v>-6.5823298820673797</v>
      </c>
      <c r="H954">
        <v>-10.680241598039499</v>
      </c>
      <c r="I954">
        <v>-6.7108729525506501</v>
      </c>
      <c r="J954">
        <v>-1.7382359506901801</v>
      </c>
      <c r="K954">
        <v>4385.0620303089599</v>
      </c>
      <c r="L954">
        <v>4206.4897241175104</v>
      </c>
      <c r="M954">
        <v>17.922793649154201</v>
      </c>
      <c r="N954">
        <v>0.35714782459087802</v>
      </c>
      <c r="O954">
        <v>20.9927242946838</v>
      </c>
      <c r="P954">
        <v>31.643255574131601</v>
      </c>
      <c r="Q954">
        <v>5.2622221489294997E-2</v>
      </c>
    </row>
    <row r="955" spans="1:17" hidden="1" x14ac:dyDescent="0.3">
      <c r="A955" t="s">
        <v>2062</v>
      </c>
      <c r="B955" t="s">
        <v>2063</v>
      </c>
      <c r="C955" t="s">
        <v>3184</v>
      </c>
      <c r="D955" t="s">
        <v>80</v>
      </c>
      <c r="E955">
        <v>3202.8682199999998</v>
      </c>
      <c r="F955">
        <v>1033.05</v>
      </c>
      <c r="G955">
        <v>82.894543197545005</v>
      </c>
      <c r="H955">
        <v>5.52875663606111</v>
      </c>
      <c r="I955">
        <v>117.695186913507</v>
      </c>
      <c r="J955">
        <v>-3.2776861598677098</v>
      </c>
      <c r="K955">
        <v>935.00989883284103</v>
      </c>
      <c r="L955">
        <v>693.33380756464101</v>
      </c>
      <c r="M955">
        <v>40.166431574843898</v>
      </c>
      <c r="N955">
        <v>0.43560427095294302</v>
      </c>
      <c r="O955">
        <v>11.1272445670587</v>
      </c>
      <c r="P955">
        <v>145.29265107443899</v>
      </c>
      <c r="Q955">
        <v>6.9931181372357001E-2</v>
      </c>
    </row>
    <row r="956" spans="1:17" hidden="1" x14ac:dyDescent="0.3">
      <c r="A956" t="s">
        <v>2064</v>
      </c>
      <c r="B956" t="s">
        <v>2065</v>
      </c>
      <c r="C956" t="s">
        <v>3184</v>
      </c>
      <c r="D956" t="s">
        <v>143</v>
      </c>
      <c r="E956">
        <v>3197.9287249650001</v>
      </c>
      <c r="F956">
        <v>49.79</v>
      </c>
      <c r="G956">
        <v>44.1949193492351</v>
      </c>
      <c r="H956">
        <v>-15.7977979415049</v>
      </c>
      <c r="I956">
        <v>6.4300426444176102</v>
      </c>
      <c r="J956">
        <v>-1.6633449024608999</v>
      </c>
      <c r="K956">
        <v>52.826941794526597</v>
      </c>
      <c r="L956">
        <v>45.670774580164299</v>
      </c>
      <c r="M956">
        <v>35.182959903237801</v>
      </c>
      <c r="N956">
        <v>0.391690203457217</v>
      </c>
      <c r="O956">
        <v>36.473187387025497</v>
      </c>
      <c r="P956">
        <v>101.578947368421</v>
      </c>
      <c r="Q956">
        <v>9.0665661365497002E-2</v>
      </c>
    </row>
    <row r="957" spans="1:17" hidden="1" x14ac:dyDescent="0.3">
      <c r="A957" t="s">
        <v>2066</v>
      </c>
      <c r="B957" t="s">
        <v>2067</v>
      </c>
      <c r="C957" t="s">
        <v>3184</v>
      </c>
      <c r="D957" t="s">
        <v>1375</v>
      </c>
      <c r="E957">
        <v>3184.58581749</v>
      </c>
      <c r="F957">
        <v>727.3</v>
      </c>
      <c r="G957">
        <v>-23.2583562907488</v>
      </c>
      <c r="H957">
        <v>-13.624935359325899</v>
      </c>
      <c r="I957">
        <v>26.141977213606701</v>
      </c>
      <c r="J957">
        <v>-9.9140306038299002</v>
      </c>
      <c r="K957">
        <v>777.776328529436</v>
      </c>
      <c r="L957">
        <v>692.56820393944895</v>
      </c>
      <c r="M957">
        <v>32.283516185089397</v>
      </c>
      <c r="N957">
        <v>0.55918807292763295</v>
      </c>
      <c r="O957">
        <v>35.157431596315099</v>
      </c>
      <c r="P957">
        <v>61.9100623330365</v>
      </c>
      <c r="Q957">
        <v>-5.2588368977503998E-2</v>
      </c>
    </row>
    <row r="958" spans="1:17" hidden="1" x14ac:dyDescent="0.3">
      <c r="A958" t="s">
        <v>2068</v>
      </c>
      <c r="B958" t="s">
        <v>2069</v>
      </c>
      <c r="C958" t="s">
        <v>3184</v>
      </c>
      <c r="D958" t="s">
        <v>1375</v>
      </c>
      <c r="E958">
        <v>3181.04884128</v>
      </c>
      <c r="F958">
        <v>216.2</v>
      </c>
      <c r="K958">
        <v>198.53034696656701</v>
      </c>
      <c r="L958">
        <v>172.215069946667</v>
      </c>
      <c r="M958">
        <v>81.1750791682543</v>
      </c>
      <c r="N958">
        <v>1</v>
      </c>
      <c r="Q958">
        <v>0.14788253940821999</v>
      </c>
    </row>
    <row r="959" spans="1:17" hidden="1" x14ac:dyDescent="0.3">
      <c r="A959" t="s">
        <v>2070</v>
      </c>
      <c r="B959" t="s">
        <v>2071</v>
      </c>
      <c r="C959" t="s">
        <v>3184</v>
      </c>
      <c r="D959" t="s">
        <v>46</v>
      </c>
      <c r="E959">
        <v>3162.467568</v>
      </c>
      <c r="F959">
        <v>253.72</v>
      </c>
      <c r="G959">
        <v>21.3201716621254</v>
      </c>
      <c r="H959">
        <v>-6.9144848454515797</v>
      </c>
      <c r="I959">
        <v>41.303582969638597</v>
      </c>
      <c r="J959">
        <v>3.4298578427989201</v>
      </c>
      <c r="K959">
        <v>235.145091710906</v>
      </c>
      <c r="L959">
        <v>210.432429832499</v>
      </c>
      <c r="M959">
        <v>73.633570338278901</v>
      </c>
      <c r="N959">
        <v>0.50779527310716999</v>
      </c>
      <c r="O959">
        <v>17.058174365442198</v>
      </c>
      <c r="P959">
        <v>79.943262411347504</v>
      </c>
    </row>
    <row r="960" spans="1:17" hidden="1" x14ac:dyDescent="0.3">
      <c r="A960" t="s">
        <v>2072</v>
      </c>
      <c r="B960" t="s">
        <v>2073</v>
      </c>
      <c r="C960" t="s">
        <v>3184</v>
      </c>
      <c r="D960" t="s">
        <v>292</v>
      </c>
      <c r="E960">
        <v>3159.5980933800001</v>
      </c>
      <c r="F960">
        <v>176.91</v>
      </c>
      <c r="G960">
        <v>70.175654663303703</v>
      </c>
      <c r="H960">
        <v>22.998921006371798</v>
      </c>
      <c r="I960">
        <v>29.285163808362199</v>
      </c>
      <c r="J960">
        <v>6.9124428736694696</v>
      </c>
      <c r="K960">
        <v>155.75633485897299</v>
      </c>
      <c r="L960">
        <v>135.515848444038</v>
      </c>
      <c r="M960">
        <v>60.371553455148899</v>
      </c>
      <c r="N960">
        <v>1.28886695936352</v>
      </c>
      <c r="O960">
        <v>8.64281272963653</v>
      </c>
      <c r="P960">
        <v>107.884841363102</v>
      </c>
      <c r="Q960">
        <v>0.168551253855482</v>
      </c>
    </row>
    <row r="961" spans="1:17" hidden="1" x14ac:dyDescent="0.3">
      <c r="A961" t="s">
        <v>2074</v>
      </c>
      <c r="B961" t="s">
        <v>2075</v>
      </c>
      <c r="C961" t="s">
        <v>3184</v>
      </c>
      <c r="D961" t="s">
        <v>140</v>
      </c>
      <c r="E961">
        <v>3158.3749158000001</v>
      </c>
      <c r="F961">
        <v>103.05</v>
      </c>
      <c r="G961">
        <v>42.639763002412103</v>
      </c>
      <c r="H961">
        <v>-3.71239949924033</v>
      </c>
      <c r="I961">
        <v>-12.605770331447401</v>
      </c>
      <c r="J961">
        <v>-2.30628550196549</v>
      </c>
      <c r="K961">
        <v>106.972436098017</v>
      </c>
      <c r="L961">
        <v>103.844944890062</v>
      </c>
      <c r="M961">
        <v>39.445182608137003</v>
      </c>
      <c r="N961">
        <v>0.84094688505618198</v>
      </c>
      <c r="O961">
        <v>56.914119359534197</v>
      </c>
      <c r="P961">
        <v>77.366609294320099</v>
      </c>
      <c r="Q961">
        <v>0.18481044207437899</v>
      </c>
    </row>
    <row r="962" spans="1:17" hidden="1" x14ac:dyDescent="0.3">
      <c r="A962" t="s">
        <v>2076</v>
      </c>
      <c r="B962" t="s">
        <v>2077</v>
      </c>
      <c r="C962" t="s">
        <v>3184</v>
      </c>
      <c r="D962" t="s">
        <v>132</v>
      </c>
      <c r="E962">
        <v>3150.0264605880002</v>
      </c>
      <c r="F962">
        <v>12.04</v>
      </c>
      <c r="G962">
        <v>314.49474298239198</v>
      </c>
      <c r="H962">
        <v>29.429015130303601</v>
      </c>
      <c r="I962">
        <v>-12.6982881750896</v>
      </c>
      <c r="J962">
        <v>8.5882303032702296</v>
      </c>
      <c r="K962">
        <v>10.6051355848727</v>
      </c>
      <c r="L962">
        <v>9.7263722413738503</v>
      </c>
      <c r="M962">
        <v>62.1183191884164</v>
      </c>
      <c r="N962">
        <v>1.8891417066238201</v>
      </c>
      <c r="O962">
        <v>64.451827242524899</v>
      </c>
      <c r="P962">
        <v>447.27272727272702</v>
      </c>
      <c r="Q962">
        <v>0.15166051844224199</v>
      </c>
    </row>
    <row r="963" spans="1:17" hidden="1" x14ac:dyDescent="0.3">
      <c r="A963" t="s">
        <v>2078</v>
      </c>
      <c r="B963" t="s">
        <v>2079</v>
      </c>
      <c r="C963" t="s">
        <v>3184</v>
      </c>
      <c r="D963" t="s">
        <v>564</v>
      </c>
      <c r="E963">
        <v>3144.3220903500001</v>
      </c>
      <c r="F963">
        <v>400.75</v>
      </c>
      <c r="G963">
        <v>108.61074577764001</v>
      </c>
      <c r="H963">
        <v>1.0423571192368399</v>
      </c>
      <c r="I963">
        <v>26.016013396354701</v>
      </c>
      <c r="J963">
        <v>-7.07946061992235</v>
      </c>
      <c r="K963">
        <v>387.52091314689898</v>
      </c>
      <c r="L963">
        <v>306.546052743639</v>
      </c>
      <c r="M963">
        <v>30.394618740572199</v>
      </c>
      <c r="N963">
        <v>0.67959105897124805</v>
      </c>
      <c r="O963">
        <v>24.516531503431001</v>
      </c>
      <c r="P963">
        <v>147.33837370776101</v>
      </c>
      <c r="Q963">
        <v>0.14687472947273</v>
      </c>
    </row>
    <row r="964" spans="1:17" hidden="1" x14ac:dyDescent="0.3">
      <c r="A964" t="s">
        <v>2080</v>
      </c>
      <c r="B964" t="s">
        <v>2081</v>
      </c>
      <c r="C964" t="s">
        <v>3184</v>
      </c>
      <c r="D964" t="s">
        <v>2082</v>
      </c>
      <c r="E964">
        <v>3132.16138658</v>
      </c>
      <c r="F964">
        <v>271.10000000000002</v>
      </c>
      <c r="G964">
        <v>11.2530275827819</v>
      </c>
      <c r="H964">
        <v>-8.5099195899259108</v>
      </c>
      <c r="I964">
        <v>8.8105981249852405</v>
      </c>
      <c r="J964">
        <v>6.1487508524600099</v>
      </c>
      <c r="K964">
        <v>264.35094261580599</v>
      </c>
      <c r="M964">
        <v>73.143760123730701</v>
      </c>
      <c r="N964">
        <v>0.84557324302833503</v>
      </c>
      <c r="O964">
        <v>21.726300258207299</v>
      </c>
      <c r="P964">
        <v>150.43879907621201</v>
      </c>
    </row>
    <row r="965" spans="1:17" hidden="1" x14ac:dyDescent="0.3">
      <c r="A965" t="s">
        <v>2083</v>
      </c>
      <c r="B965" t="s">
        <v>2084</v>
      </c>
      <c r="C965" t="s">
        <v>3184</v>
      </c>
      <c r="D965" t="s">
        <v>187</v>
      </c>
      <c r="E965">
        <v>3109.6876017599998</v>
      </c>
      <c r="F965">
        <v>1001.9</v>
      </c>
      <c r="G965">
        <v>16.069737188965199</v>
      </c>
      <c r="H965">
        <v>-6.7642737336914802</v>
      </c>
      <c r="I965">
        <v>48.749403459609802</v>
      </c>
      <c r="J965">
        <v>-5.69700272244717</v>
      </c>
      <c r="K965">
        <v>943.26210149914095</v>
      </c>
      <c r="L965">
        <v>782.85245513479595</v>
      </c>
      <c r="M965">
        <v>57.699395255493997</v>
      </c>
      <c r="N965">
        <v>0.71753164899298005</v>
      </c>
      <c r="O965">
        <v>13.5542469308314</v>
      </c>
      <c r="P965">
        <v>81.487184131872098</v>
      </c>
      <c r="Q965">
        <v>6.9495832426696005E-2</v>
      </c>
    </row>
    <row r="966" spans="1:17" hidden="1" x14ac:dyDescent="0.3">
      <c r="A966" t="s">
        <v>2085</v>
      </c>
      <c r="B966" t="s">
        <v>2086</v>
      </c>
      <c r="C966" t="s">
        <v>3184</v>
      </c>
      <c r="D966" t="s">
        <v>1375</v>
      </c>
      <c r="E966">
        <v>3081.2555440450001</v>
      </c>
      <c r="F966">
        <v>3393.95</v>
      </c>
      <c r="G966">
        <v>28.3104215560308</v>
      </c>
      <c r="H966">
        <v>-0.84454110069940502</v>
      </c>
      <c r="I966">
        <v>38.079391298931</v>
      </c>
      <c r="J966">
        <v>-2.4771006541840901</v>
      </c>
      <c r="K966">
        <v>3161.6450875270398</v>
      </c>
      <c r="L966">
        <v>2567.0481460746901</v>
      </c>
      <c r="M966">
        <v>48.619789525139097</v>
      </c>
      <c r="N966">
        <v>0.51090919094324605</v>
      </c>
      <c r="O966">
        <v>8.1763137347338599</v>
      </c>
      <c r="P966">
        <v>76.212974741050303</v>
      </c>
      <c r="Q966">
        <v>0.18608961617873199</v>
      </c>
    </row>
    <row r="967" spans="1:17" hidden="1" x14ac:dyDescent="0.3">
      <c r="A967" t="s">
        <v>2087</v>
      </c>
      <c r="B967" t="s">
        <v>2088</v>
      </c>
      <c r="C967" t="s">
        <v>3184</v>
      </c>
      <c r="D967" t="s">
        <v>273</v>
      </c>
      <c r="E967">
        <v>3073.6850272799902</v>
      </c>
      <c r="F967">
        <v>2.4</v>
      </c>
      <c r="G967">
        <v>97.1402456278947</v>
      </c>
      <c r="H967">
        <v>-10.3665372369847</v>
      </c>
      <c r="I967">
        <v>29.8502743734728</v>
      </c>
      <c r="J967">
        <v>3.8000206491692898</v>
      </c>
      <c r="K967">
        <v>2.5747203462290802</v>
      </c>
      <c r="L967">
        <v>2.1715483456426399</v>
      </c>
      <c r="M967">
        <v>45.282382516166699</v>
      </c>
      <c r="N967">
        <v>0.452545788247253</v>
      </c>
      <c r="O967">
        <v>80.4166666666666</v>
      </c>
      <c r="P967">
        <v>182.35294117647001</v>
      </c>
      <c r="Q967">
        <v>4.8715920528405003E-2</v>
      </c>
    </row>
    <row r="968" spans="1:17" hidden="1" x14ac:dyDescent="0.3">
      <c r="A968" t="s">
        <v>2089</v>
      </c>
      <c r="B968" t="s">
        <v>2090</v>
      </c>
      <c r="C968" t="s">
        <v>3184</v>
      </c>
      <c r="D968" t="s">
        <v>54</v>
      </c>
      <c r="E968">
        <v>3068.0791244729999</v>
      </c>
      <c r="F968">
        <v>140.69</v>
      </c>
      <c r="G968">
        <v>60.637076442131701</v>
      </c>
      <c r="H968">
        <v>-2.6264913579088698</v>
      </c>
      <c r="I968">
        <v>18.386205109403502</v>
      </c>
      <c r="J968">
        <v>-5.8845672225895997</v>
      </c>
      <c r="K968">
        <v>141.87067344568399</v>
      </c>
      <c r="L968">
        <v>116.61690575062499</v>
      </c>
      <c r="M968">
        <v>35.885921045582997</v>
      </c>
      <c r="N968">
        <v>0.88835460937572297</v>
      </c>
      <c r="O968">
        <v>20.335489373800499</v>
      </c>
      <c r="P968">
        <v>131.58847736625501</v>
      </c>
      <c r="Q968">
        <v>1.8186891727814999E-2</v>
      </c>
    </row>
    <row r="969" spans="1:17" hidden="1" x14ac:dyDescent="0.3">
      <c r="A969" t="s">
        <v>2091</v>
      </c>
      <c r="B969" t="s">
        <v>2092</v>
      </c>
      <c r="C969" t="s">
        <v>3184</v>
      </c>
      <c r="D969" t="s">
        <v>1525</v>
      </c>
      <c r="E969">
        <v>3067.855</v>
      </c>
      <c r="F969">
        <v>190.55</v>
      </c>
      <c r="G969">
        <v>161.72266321031199</v>
      </c>
      <c r="H969">
        <v>52.029690259861901</v>
      </c>
      <c r="I969">
        <v>201.18708386489499</v>
      </c>
      <c r="J969">
        <v>21.6080666145536</v>
      </c>
      <c r="K969">
        <v>133.297966582052</v>
      </c>
      <c r="L969">
        <v>97.183649957982993</v>
      </c>
      <c r="M969">
        <v>80.077121602087999</v>
      </c>
      <c r="N969">
        <v>0.268859658333644</v>
      </c>
      <c r="O969">
        <v>9.0265022303857201</v>
      </c>
      <c r="P969">
        <v>266.37185156700599</v>
      </c>
      <c r="Q969">
        <v>0.19774382564329099</v>
      </c>
    </row>
    <row r="970" spans="1:17" hidden="1" x14ac:dyDescent="0.3">
      <c r="A970" t="s">
        <v>2093</v>
      </c>
      <c r="B970" t="s">
        <v>2094</v>
      </c>
      <c r="C970" t="s">
        <v>3184</v>
      </c>
      <c r="D970" t="s">
        <v>21</v>
      </c>
      <c r="E970">
        <v>3056.7848985000001</v>
      </c>
      <c r="F970">
        <v>771.25</v>
      </c>
      <c r="G970">
        <v>85.638898677631403</v>
      </c>
      <c r="H970">
        <v>-7.7317407742730504</v>
      </c>
      <c r="I970">
        <v>10.7576524054515</v>
      </c>
      <c r="J970">
        <v>-0.481094365790186</v>
      </c>
      <c r="K970">
        <v>741.29364393185097</v>
      </c>
      <c r="L970">
        <v>608.80487235956696</v>
      </c>
      <c r="M970">
        <v>41.6265124510116</v>
      </c>
      <c r="N970">
        <v>0.66344494981361202</v>
      </c>
      <c r="O970">
        <v>10.969205834683899</v>
      </c>
      <c r="P970">
        <v>158.331937698877</v>
      </c>
      <c r="Q970">
        <v>9.2019511251889993E-2</v>
      </c>
    </row>
    <row r="971" spans="1:17" hidden="1" x14ac:dyDescent="0.3">
      <c r="A971" t="s">
        <v>2095</v>
      </c>
      <c r="B971" t="s">
        <v>2096</v>
      </c>
      <c r="C971" t="s">
        <v>3184</v>
      </c>
      <c r="D971" t="s">
        <v>2097</v>
      </c>
      <c r="E971">
        <v>3056.7483000000002</v>
      </c>
      <c r="F971">
        <v>310.5</v>
      </c>
      <c r="G971">
        <v>168.42395949972999</v>
      </c>
      <c r="H971">
        <v>70.620516580006495</v>
      </c>
      <c r="I971">
        <v>69.162167478879695</v>
      </c>
      <c r="J971">
        <v>6.5495334815822197</v>
      </c>
      <c r="K971">
        <v>223.59723366568801</v>
      </c>
      <c r="M971">
        <v>73.557702594603398</v>
      </c>
      <c r="N971">
        <v>1.8399639963111201</v>
      </c>
      <c r="O971">
        <v>4.0257648953301004</v>
      </c>
      <c r="P971">
        <v>249.46539110860999</v>
      </c>
    </row>
    <row r="972" spans="1:17" x14ac:dyDescent="0.3">
      <c r="A972" t="s">
        <v>2098</v>
      </c>
      <c r="B972" t="s">
        <v>2099</v>
      </c>
      <c r="C972" t="s">
        <v>3167</v>
      </c>
      <c r="D972" t="s">
        <v>65</v>
      </c>
      <c r="E972">
        <v>3056.14240879</v>
      </c>
      <c r="F972">
        <v>231.1</v>
      </c>
      <c r="G972">
        <v>6.3333476078819899</v>
      </c>
      <c r="H972">
        <v>-12.278301942866999</v>
      </c>
      <c r="I972">
        <v>11.688485735231399</v>
      </c>
      <c r="J972">
        <v>-1.63915304149193</v>
      </c>
      <c r="K972">
        <v>242.97733797981999</v>
      </c>
      <c r="L972">
        <v>214.28336373052699</v>
      </c>
      <c r="M972">
        <v>27.9465843384606</v>
      </c>
      <c r="N972">
        <v>0.250305262490089</v>
      </c>
      <c r="O972">
        <v>27.022933794894001</v>
      </c>
      <c r="P972">
        <v>48.712998712998697</v>
      </c>
      <c r="Q972">
        <v>1.6318467137588999E-2</v>
      </c>
    </row>
    <row r="973" spans="1:17" hidden="1" x14ac:dyDescent="0.3">
      <c r="A973" t="s">
        <v>2100</v>
      </c>
      <c r="B973" t="s">
        <v>2101</v>
      </c>
      <c r="C973" t="s">
        <v>3184</v>
      </c>
      <c r="D973" t="s">
        <v>103</v>
      </c>
      <c r="E973">
        <v>3044.3984999999998</v>
      </c>
      <c r="F973">
        <v>456.5</v>
      </c>
      <c r="G973">
        <v>99.571600222528403</v>
      </c>
      <c r="H973">
        <v>15.004861322439</v>
      </c>
      <c r="I973">
        <v>5.2588477963433498</v>
      </c>
      <c r="J973">
        <v>10.6667732678335</v>
      </c>
      <c r="K973">
        <v>410.78679148120801</v>
      </c>
      <c r="L973">
        <v>363.32084493185101</v>
      </c>
      <c r="M973">
        <v>74.870359316469504</v>
      </c>
      <c r="N973">
        <v>1.41025070141812</v>
      </c>
      <c r="O973">
        <v>12.5739320920043</v>
      </c>
      <c r="P973">
        <v>184.12863070539399</v>
      </c>
      <c r="Q973">
        <v>0.244249258442225</v>
      </c>
    </row>
    <row r="974" spans="1:17" hidden="1" x14ac:dyDescent="0.3">
      <c r="A974" t="s">
        <v>2102</v>
      </c>
      <c r="B974" t="s">
        <v>2103</v>
      </c>
      <c r="C974" t="s">
        <v>3184</v>
      </c>
      <c r="D974" t="s">
        <v>215</v>
      </c>
      <c r="E974">
        <v>3040.2947964</v>
      </c>
      <c r="F974">
        <v>220.4</v>
      </c>
      <c r="G974">
        <v>236.822785310434</v>
      </c>
      <c r="H974">
        <v>-19.334595191417598</v>
      </c>
      <c r="I974">
        <v>117.130681400448</v>
      </c>
      <c r="J974">
        <v>-3.6967344467138199</v>
      </c>
      <c r="K974">
        <v>235.100234077556</v>
      </c>
      <c r="L974">
        <v>167.44150034056199</v>
      </c>
      <c r="M974">
        <v>24.364252872978</v>
      </c>
      <c r="N974">
        <v>0.371718888450289</v>
      </c>
      <c r="O974">
        <v>39.745916515426401</v>
      </c>
      <c r="P974">
        <v>300</v>
      </c>
      <c r="Q974">
        <v>0.147215367544966</v>
      </c>
    </row>
    <row r="975" spans="1:17" x14ac:dyDescent="0.3">
      <c r="A975" t="s">
        <v>2104</v>
      </c>
      <c r="B975" t="s">
        <v>2105</v>
      </c>
      <c r="C975" t="s">
        <v>3181</v>
      </c>
      <c r="D975" t="s">
        <v>106</v>
      </c>
      <c r="E975">
        <v>3034.6086589000001</v>
      </c>
      <c r="F975">
        <v>705.25</v>
      </c>
      <c r="G975">
        <v>-49.672546263728499</v>
      </c>
      <c r="H975">
        <v>-2.06060531365361</v>
      </c>
      <c r="I975">
        <v>-18.542614048317201</v>
      </c>
      <c r="J975">
        <v>-0.15321643803909701</v>
      </c>
      <c r="K975">
        <v>717.93604004628401</v>
      </c>
      <c r="L975">
        <v>770.76991183959797</v>
      </c>
      <c r="M975">
        <v>49.960047945268101</v>
      </c>
      <c r="N975">
        <v>0.32647261047736897</v>
      </c>
      <c r="O975">
        <v>27.749025168380001</v>
      </c>
      <c r="P975">
        <v>13.9705882352941</v>
      </c>
    </row>
    <row r="976" spans="1:17" hidden="1" x14ac:dyDescent="0.3">
      <c r="A976" t="s">
        <v>2106</v>
      </c>
      <c r="B976" t="s">
        <v>2107</v>
      </c>
      <c r="C976" t="s">
        <v>3184</v>
      </c>
      <c r="D976" t="s">
        <v>452</v>
      </c>
      <c r="E976">
        <v>3023.2645291700001</v>
      </c>
      <c r="F976">
        <v>1011.1</v>
      </c>
      <c r="G976">
        <v>-15.982450356185</v>
      </c>
      <c r="H976">
        <v>0.83842244091779194</v>
      </c>
      <c r="I976">
        <v>-29.229762282166</v>
      </c>
      <c r="J976">
        <v>1.2055013794674501</v>
      </c>
      <c r="K976">
        <v>1008.43432272342</v>
      </c>
      <c r="L976">
        <v>1006.55711178001</v>
      </c>
      <c r="M976">
        <v>51.071132101185398</v>
      </c>
      <c r="N976">
        <v>1.00306285398246</v>
      </c>
      <c r="O976">
        <v>25.007417663930301</v>
      </c>
      <c r="P976">
        <v>21.643407122232901</v>
      </c>
      <c r="Q976">
        <v>2.8311575938993E-2</v>
      </c>
    </row>
    <row r="977" spans="1:17" hidden="1" x14ac:dyDescent="0.3">
      <c r="A977" t="s">
        <v>2108</v>
      </c>
      <c r="B977" t="s">
        <v>2109</v>
      </c>
      <c r="C977" t="s">
        <v>3184</v>
      </c>
      <c r="D977" t="s">
        <v>80</v>
      </c>
      <c r="E977">
        <v>3015.4231323599902</v>
      </c>
      <c r="F977">
        <v>230.7</v>
      </c>
      <c r="G977">
        <v>-33.365295589654899</v>
      </c>
      <c r="H977">
        <v>-9.6404260313526793E-2</v>
      </c>
      <c r="I977">
        <v>-10.692947752286701</v>
      </c>
      <c r="J977">
        <v>2.0985833512893</v>
      </c>
      <c r="K977">
        <v>233.27933811246899</v>
      </c>
      <c r="L977">
        <v>235.01986203234699</v>
      </c>
      <c r="M977">
        <v>44.711243509162202</v>
      </c>
      <c r="N977">
        <v>0.50389012633226804</v>
      </c>
      <c r="O977">
        <v>32.206328565236198</v>
      </c>
      <c r="P977">
        <v>18.917525773195798</v>
      </c>
      <c r="Q977">
        <v>-7.5219707860697996E-2</v>
      </c>
    </row>
    <row r="978" spans="1:17" hidden="1" x14ac:dyDescent="0.3">
      <c r="A978" t="s">
        <v>2110</v>
      </c>
      <c r="B978" t="s">
        <v>2111</v>
      </c>
      <c r="C978" t="s">
        <v>3184</v>
      </c>
      <c r="D978" t="s">
        <v>472</v>
      </c>
      <c r="E978">
        <v>3012.5246425949999</v>
      </c>
      <c r="F978">
        <v>4717.05</v>
      </c>
      <c r="G978">
        <v>8.5302442502945492</v>
      </c>
      <c r="H978">
        <v>-3.7905873234193002</v>
      </c>
      <c r="I978">
        <v>38.9720167679246</v>
      </c>
      <c r="J978">
        <v>4.25351938816054</v>
      </c>
      <c r="K978">
        <v>4659.7816150604704</v>
      </c>
      <c r="L978">
        <v>4034.2693333817401</v>
      </c>
      <c r="M978">
        <v>48.656113323495397</v>
      </c>
      <c r="N978">
        <v>0.37594722515143297</v>
      </c>
      <c r="O978">
        <v>15.029520568999599</v>
      </c>
      <c r="P978">
        <v>65.391560456513702</v>
      </c>
      <c r="Q978">
        <v>0.12655810095342099</v>
      </c>
    </row>
    <row r="979" spans="1:17" hidden="1" x14ac:dyDescent="0.3">
      <c r="A979" t="s">
        <v>2112</v>
      </c>
      <c r="B979" t="s">
        <v>2113</v>
      </c>
      <c r="C979" t="s">
        <v>3184</v>
      </c>
      <c r="D979" t="s">
        <v>276</v>
      </c>
      <c r="E979">
        <v>3005.8145088749998</v>
      </c>
      <c r="F979">
        <v>280.25</v>
      </c>
      <c r="G979">
        <v>-12.201231869294199</v>
      </c>
      <c r="H979">
        <v>-1.3780631039914499</v>
      </c>
      <c r="I979">
        <v>-1.19316677407115</v>
      </c>
      <c r="J979">
        <v>-2.50823709931195</v>
      </c>
      <c r="K979">
        <v>277.17212389072603</v>
      </c>
      <c r="L979">
        <v>268.97480817957398</v>
      </c>
      <c r="M979">
        <v>53.153454376318201</v>
      </c>
      <c r="N979">
        <v>0.41351089813935399</v>
      </c>
      <c r="O979">
        <v>21.1418376449598</v>
      </c>
      <c r="P979">
        <v>33.230330401711399</v>
      </c>
      <c r="Q979">
        <v>3.8388143565567003E-2</v>
      </c>
    </row>
    <row r="980" spans="1:17" x14ac:dyDescent="0.3">
      <c r="A980" t="s">
        <v>2114</v>
      </c>
      <c r="B980" t="s">
        <v>2115</v>
      </c>
      <c r="C980" t="s">
        <v>3169</v>
      </c>
      <c r="D980" t="s">
        <v>564</v>
      </c>
      <c r="E980">
        <v>2997.4213512360002</v>
      </c>
      <c r="F980">
        <v>52.26</v>
      </c>
      <c r="G980">
        <v>-5.8061829435338099</v>
      </c>
      <c r="H980">
        <v>-13.753993404815199</v>
      </c>
      <c r="I980">
        <v>15.537510600232199</v>
      </c>
      <c r="J980">
        <v>-0.103758301958146</v>
      </c>
      <c r="K980">
        <v>53.091533459723102</v>
      </c>
      <c r="L980">
        <v>48.591429846105598</v>
      </c>
      <c r="M980">
        <v>50.627777842649699</v>
      </c>
      <c r="N980">
        <v>0.51913342366224702</v>
      </c>
      <c r="O980">
        <v>20.5510907003444</v>
      </c>
      <c r="P980">
        <v>57.172932330827003</v>
      </c>
      <c r="Q980">
        <v>-6.0223040399386002E-2</v>
      </c>
    </row>
    <row r="981" spans="1:17" hidden="1" x14ac:dyDescent="0.3">
      <c r="A981" t="s">
        <v>2116</v>
      </c>
      <c r="B981" t="s">
        <v>2117</v>
      </c>
      <c r="C981" t="s">
        <v>3184</v>
      </c>
      <c r="D981" t="s">
        <v>228</v>
      </c>
      <c r="E981">
        <v>2995.318838655</v>
      </c>
      <c r="F981">
        <v>2747.55</v>
      </c>
      <c r="G981">
        <v>142.93969782339201</v>
      </c>
      <c r="H981">
        <v>12.475931844823901</v>
      </c>
      <c r="I981">
        <v>100.245363611362</v>
      </c>
      <c r="J981">
        <v>4.3482970556124201</v>
      </c>
      <c r="K981">
        <v>2333.6819381386299</v>
      </c>
      <c r="L981">
        <v>1725.6749599260399</v>
      </c>
      <c r="M981">
        <v>65.290150255511307</v>
      </c>
      <c r="N981">
        <v>0.96043533930857805</v>
      </c>
      <c r="O981">
        <v>9.1153937144000796</v>
      </c>
      <c r="P981">
        <v>188.91167192429</v>
      </c>
      <c r="Q981">
        <v>0.14001051747346899</v>
      </c>
    </row>
    <row r="982" spans="1:17" x14ac:dyDescent="0.3">
      <c r="A982" t="s">
        <v>2118</v>
      </c>
      <c r="B982" t="s">
        <v>2119</v>
      </c>
      <c r="C982" t="s">
        <v>3182</v>
      </c>
      <c r="D982" t="s">
        <v>132</v>
      </c>
      <c r="E982">
        <v>2991.1535161950001</v>
      </c>
      <c r="F982">
        <v>393.55</v>
      </c>
      <c r="G982">
        <v>-46.678302573123503</v>
      </c>
      <c r="H982">
        <v>-12.031110931631099</v>
      </c>
      <c r="I982">
        <v>-33.168158806250602</v>
      </c>
      <c r="J982">
        <v>-4.1364935177803099</v>
      </c>
      <c r="K982">
        <v>413.63759306075701</v>
      </c>
      <c r="L982">
        <v>439.54995517150002</v>
      </c>
      <c r="M982">
        <v>28.033573477780699</v>
      </c>
      <c r="N982">
        <v>1.0147463649748201</v>
      </c>
      <c r="O982">
        <v>48.646931774869699</v>
      </c>
      <c r="P982">
        <v>14.072463768115901</v>
      </c>
      <c r="Q982">
        <v>1.0679682162473E-2</v>
      </c>
    </row>
    <row r="983" spans="1:17" hidden="1" x14ac:dyDescent="0.3">
      <c r="A983" t="s">
        <v>2120</v>
      </c>
      <c r="B983" t="s">
        <v>2121</v>
      </c>
      <c r="C983" t="s">
        <v>3184</v>
      </c>
      <c r="D983" t="s">
        <v>746</v>
      </c>
      <c r="E983">
        <v>2987.3187351000001</v>
      </c>
      <c r="F983">
        <v>728.55</v>
      </c>
      <c r="G983">
        <v>-27.106703814157399</v>
      </c>
      <c r="H983">
        <v>-5.0383574213691702</v>
      </c>
      <c r="I983">
        <v>6.9647060387120598</v>
      </c>
      <c r="J983">
        <v>-3.1743547468503999</v>
      </c>
      <c r="K983">
        <v>724.67577207421402</v>
      </c>
      <c r="L983">
        <v>705.405195607726</v>
      </c>
      <c r="M983">
        <v>58.380242780645801</v>
      </c>
      <c r="N983">
        <v>0.67159962696975894</v>
      </c>
      <c r="O983">
        <v>19.7721501612792</v>
      </c>
      <c r="P983">
        <v>29.8200285103349</v>
      </c>
      <c r="Q983">
        <v>-5.5781353099757999E-2</v>
      </c>
    </row>
    <row r="984" spans="1:17" hidden="1" x14ac:dyDescent="0.3">
      <c r="A984" t="s">
        <v>2122</v>
      </c>
      <c r="B984" t="s">
        <v>2123</v>
      </c>
      <c r="C984" t="s">
        <v>3184</v>
      </c>
      <c r="D984" t="s">
        <v>54</v>
      </c>
      <c r="E984">
        <v>2969.5932124000001</v>
      </c>
      <c r="F984">
        <v>350.8</v>
      </c>
      <c r="G984">
        <v>150.222771291713</v>
      </c>
      <c r="H984">
        <v>0.77334124962116102</v>
      </c>
      <c r="I984">
        <v>72.947193578964999</v>
      </c>
      <c r="J984">
        <v>-5.0717768437140203</v>
      </c>
      <c r="K984">
        <v>323.57282417536499</v>
      </c>
      <c r="L984">
        <v>235.30609085534499</v>
      </c>
      <c r="M984">
        <v>43.477540059644198</v>
      </c>
      <c r="N984">
        <v>0.597549092997121</v>
      </c>
      <c r="O984">
        <v>13.45496009122</v>
      </c>
      <c r="P984">
        <v>213.634331694233</v>
      </c>
      <c r="Q984">
        <v>7.7662754276778004E-2</v>
      </c>
    </row>
    <row r="985" spans="1:17" hidden="1" x14ac:dyDescent="0.3">
      <c r="A985" t="s">
        <v>2124</v>
      </c>
      <c r="B985" t="s">
        <v>2125</v>
      </c>
      <c r="C985" t="s">
        <v>3184</v>
      </c>
      <c r="D985" t="s">
        <v>74</v>
      </c>
      <c r="E985">
        <v>2960.3602000000001</v>
      </c>
      <c r="F985">
        <v>1104.2</v>
      </c>
      <c r="G985">
        <v>352.230665501494</v>
      </c>
      <c r="H985">
        <v>-2.3106225634230202</v>
      </c>
      <c r="I985">
        <v>-14.459267875063601</v>
      </c>
      <c r="J985">
        <v>8.7113595318000296</v>
      </c>
      <c r="K985">
        <v>1033.86065229424</v>
      </c>
      <c r="L985">
        <v>938.84712277937501</v>
      </c>
      <c r="M985">
        <v>79.005285511393794</v>
      </c>
      <c r="N985">
        <v>2.33190773887581</v>
      </c>
      <c r="O985">
        <v>43.814526353921302</v>
      </c>
      <c r="P985">
        <v>397.38738738738698</v>
      </c>
      <c r="Q985">
        <v>0.178905106895694</v>
      </c>
    </row>
    <row r="986" spans="1:17" hidden="1" x14ac:dyDescent="0.3">
      <c r="A986" t="s">
        <v>2126</v>
      </c>
      <c r="B986" t="s">
        <v>2127</v>
      </c>
      <c r="C986" t="s">
        <v>3184</v>
      </c>
      <c r="D986" t="s">
        <v>332</v>
      </c>
      <c r="E986">
        <v>2946.3990560550001</v>
      </c>
      <c r="F986">
        <v>891.45</v>
      </c>
      <c r="G986">
        <v>29.742203424211599</v>
      </c>
      <c r="H986">
        <v>9.0419838601773304</v>
      </c>
      <c r="I986">
        <v>87.367040394337195</v>
      </c>
      <c r="J986">
        <v>-4.2228459468248696</v>
      </c>
      <c r="K986">
        <v>791.06084634697697</v>
      </c>
      <c r="L986">
        <v>613.50478441564803</v>
      </c>
      <c r="M986">
        <v>48.478519034407498</v>
      </c>
      <c r="N986">
        <v>0.74070021027294697</v>
      </c>
      <c r="O986">
        <v>8.5310449268046291</v>
      </c>
      <c r="P986">
        <v>117.692307692307</v>
      </c>
      <c r="Q986">
        <v>-3.8960122688605998E-2</v>
      </c>
    </row>
    <row r="987" spans="1:17" hidden="1" x14ac:dyDescent="0.3">
      <c r="A987" t="s">
        <v>2128</v>
      </c>
      <c r="B987" t="s">
        <v>2129</v>
      </c>
      <c r="C987" t="s">
        <v>3184</v>
      </c>
      <c r="D987" t="s">
        <v>140</v>
      </c>
      <c r="E987">
        <v>2930.8669126</v>
      </c>
      <c r="F987">
        <v>3983.65</v>
      </c>
      <c r="G987">
        <v>484.75597869606401</v>
      </c>
      <c r="H987">
        <v>79.328454228635707</v>
      </c>
      <c r="I987">
        <v>299.316049718844</v>
      </c>
      <c r="J987">
        <v>-5.2483809753544599E-3</v>
      </c>
      <c r="K987">
        <v>2870.4489211099499</v>
      </c>
      <c r="L987">
        <v>1842.1026466283499</v>
      </c>
      <c r="M987">
        <v>57.232179300177698</v>
      </c>
      <c r="N987">
        <v>1.14463604212077</v>
      </c>
      <c r="O987">
        <v>22.465578050280499</v>
      </c>
      <c r="P987">
        <v>602.893692104102</v>
      </c>
      <c r="Q987">
        <v>0.25129161964933999</v>
      </c>
    </row>
    <row r="988" spans="1:17" x14ac:dyDescent="0.3">
      <c r="A988" t="s">
        <v>2130</v>
      </c>
      <c r="B988" t="s">
        <v>2131</v>
      </c>
      <c r="C988" t="s">
        <v>3175</v>
      </c>
      <c r="D988" t="s">
        <v>261</v>
      </c>
      <c r="E988">
        <v>2925.6086810000002</v>
      </c>
      <c r="F988">
        <v>301.85000000000002</v>
      </c>
      <c r="G988">
        <v>-21.186478779910701</v>
      </c>
      <c r="H988">
        <v>-8.5985266619682097</v>
      </c>
      <c r="I988">
        <v>-13.1259142655913</v>
      </c>
      <c r="J988">
        <v>-4.52158725960778</v>
      </c>
      <c r="K988">
        <v>317.36031320350497</v>
      </c>
      <c r="L988">
        <v>307.783900299756</v>
      </c>
      <c r="M988">
        <v>27.196310963958702</v>
      </c>
      <c r="N988">
        <v>1.15701164187195</v>
      </c>
      <c r="O988">
        <v>33.029650488653203</v>
      </c>
      <c r="P988">
        <v>23.128696716296101</v>
      </c>
      <c r="Q988">
        <v>7.1814586207415002E-2</v>
      </c>
    </row>
    <row r="989" spans="1:17" hidden="1" x14ac:dyDescent="0.3">
      <c r="A989" t="s">
        <v>2132</v>
      </c>
      <c r="B989" t="s">
        <v>2133</v>
      </c>
      <c r="C989" t="s">
        <v>3184</v>
      </c>
      <c r="D989" t="s">
        <v>1375</v>
      </c>
      <c r="E989">
        <v>2910.99294603</v>
      </c>
      <c r="F989">
        <v>385.45</v>
      </c>
      <c r="G989">
        <v>20.141762396615601</v>
      </c>
      <c r="H989">
        <v>-6.1918821897806797</v>
      </c>
      <c r="I989">
        <v>7.7002714653125501</v>
      </c>
      <c r="J989">
        <v>1.6772828470952099</v>
      </c>
      <c r="K989">
        <v>393.42774727652602</v>
      </c>
      <c r="L989">
        <v>350.57009412658499</v>
      </c>
      <c r="M989">
        <v>41.908114046891001</v>
      </c>
      <c r="N989">
        <v>0.48170823257761403</v>
      </c>
      <c r="O989">
        <v>17.226618238422599</v>
      </c>
      <c r="P989">
        <v>53.535152360087601</v>
      </c>
      <c r="Q989">
        <v>2.315930815114E-2</v>
      </c>
    </row>
    <row r="990" spans="1:17" hidden="1" x14ac:dyDescent="0.3">
      <c r="A990" t="s">
        <v>2134</v>
      </c>
      <c r="B990" t="s">
        <v>2135</v>
      </c>
      <c r="C990" t="s">
        <v>3184</v>
      </c>
      <c r="D990" t="s">
        <v>215</v>
      </c>
      <c r="E990">
        <v>2906.9614863500001</v>
      </c>
      <c r="F990">
        <v>1862.65</v>
      </c>
      <c r="G990">
        <v>54.833817056466202</v>
      </c>
      <c r="H990">
        <v>-3.2899750946180699</v>
      </c>
      <c r="I990">
        <v>7.7500335546889998</v>
      </c>
      <c r="J990">
        <v>4.3309702190798998</v>
      </c>
      <c r="K990">
        <v>1820.4746750105101</v>
      </c>
      <c r="L990">
        <v>1603.4899256367601</v>
      </c>
      <c r="M990">
        <v>70.800358154612795</v>
      </c>
      <c r="N990">
        <v>0.93952073031570904</v>
      </c>
      <c r="O990">
        <v>35.291117493893097</v>
      </c>
      <c r="P990">
        <v>101.139247340856</v>
      </c>
    </row>
    <row r="991" spans="1:17" hidden="1" x14ac:dyDescent="0.3">
      <c r="A991" t="s">
        <v>2136</v>
      </c>
      <c r="B991" t="s">
        <v>2137</v>
      </c>
      <c r="C991" t="s">
        <v>3184</v>
      </c>
      <c r="D991" t="s">
        <v>404</v>
      </c>
      <c r="E991">
        <v>2904.7934518000002</v>
      </c>
      <c r="F991">
        <v>264.39999999999998</v>
      </c>
      <c r="G991">
        <v>-6.3306388224077201</v>
      </c>
      <c r="H991">
        <v>-1.7609331328153599</v>
      </c>
      <c r="I991">
        <v>22.391553553582899</v>
      </c>
      <c r="J991">
        <v>0.67839758781745296</v>
      </c>
      <c r="K991">
        <v>255.87252267288801</v>
      </c>
      <c r="L991">
        <v>227.94488684466299</v>
      </c>
      <c r="M991">
        <v>42.3778825025489</v>
      </c>
      <c r="N991">
        <v>1.1289211314863099</v>
      </c>
      <c r="O991">
        <v>14.0695915279879</v>
      </c>
      <c r="P991">
        <v>47.709497206703901</v>
      </c>
      <c r="Q991">
        <v>2.9949142248904E-2</v>
      </c>
    </row>
    <row r="992" spans="1:17" hidden="1" x14ac:dyDescent="0.3">
      <c r="A992" t="s">
        <v>2138</v>
      </c>
      <c r="B992" t="s">
        <v>2139</v>
      </c>
      <c r="C992" t="s">
        <v>3184</v>
      </c>
      <c r="D992" t="s">
        <v>261</v>
      </c>
      <c r="E992">
        <v>2898.97</v>
      </c>
      <c r="F992">
        <v>14494.85</v>
      </c>
      <c r="G992">
        <v>-33.194314085519501</v>
      </c>
      <c r="H992">
        <v>-0.158579398221118</v>
      </c>
      <c r="I992">
        <v>11.241997876055599</v>
      </c>
      <c r="J992">
        <v>1.28443293652943</v>
      </c>
      <c r="K992">
        <v>14794.246822675999</v>
      </c>
      <c r="L992">
        <v>13971.8883863094</v>
      </c>
      <c r="M992">
        <v>42.1070102999795</v>
      </c>
      <c r="N992">
        <v>0.51247607213621205</v>
      </c>
      <c r="O992">
        <v>17.283379959088901</v>
      </c>
      <c r="P992">
        <v>39.360157677146397</v>
      </c>
      <c r="Q992">
        <v>0.13959364290999601</v>
      </c>
    </row>
    <row r="993" spans="1:17" hidden="1" x14ac:dyDescent="0.3">
      <c r="A993" t="s">
        <v>2140</v>
      </c>
      <c r="B993" t="s">
        <v>2141</v>
      </c>
      <c r="C993" t="s">
        <v>3184</v>
      </c>
      <c r="D993" t="s">
        <v>124</v>
      </c>
      <c r="E993">
        <v>2896.6545919999999</v>
      </c>
      <c r="F993">
        <v>599.95000000000005</v>
      </c>
      <c r="G993">
        <v>8.8177797120678694</v>
      </c>
      <c r="H993">
        <v>-4.8991182353301497</v>
      </c>
      <c r="I993">
        <v>19.550042953619901</v>
      </c>
      <c r="J993">
        <v>-1.4637476680749499</v>
      </c>
      <c r="K993">
        <v>590.76130790503703</v>
      </c>
      <c r="L993">
        <v>549.72620364575801</v>
      </c>
      <c r="M993">
        <v>61.285968710370597</v>
      </c>
      <c r="N993">
        <v>0.44923821914718898</v>
      </c>
      <c r="O993">
        <v>21.643470289190699</v>
      </c>
      <c r="P993">
        <v>45.442424242424202</v>
      </c>
      <c r="Q993">
        <v>1.7253731268437E-2</v>
      </c>
    </row>
    <row r="994" spans="1:17" hidden="1" x14ac:dyDescent="0.3">
      <c r="A994" t="s">
        <v>2142</v>
      </c>
      <c r="B994" t="s">
        <v>2143</v>
      </c>
      <c r="C994" t="s">
        <v>3184</v>
      </c>
      <c r="D994" t="s">
        <v>187</v>
      </c>
      <c r="E994">
        <v>2893.8263281200002</v>
      </c>
      <c r="F994">
        <v>2026.8</v>
      </c>
      <c r="G994">
        <v>39.614008836709999</v>
      </c>
      <c r="H994">
        <v>-0.74997192298637805</v>
      </c>
      <c r="I994">
        <v>62.560285880952698</v>
      </c>
      <c r="J994">
        <v>-2.1322630328451599</v>
      </c>
      <c r="K994">
        <v>1945.27484097305</v>
      </c>
      <c r="L994">
        <v>1528.7395964586599</v>
      </c>
      <c r="M994">
        <v>37.271444762819598</v>
      </c>
      <c r="N994">
        <v>0.50172260928356305</v>
      </c>
      <c r="O994">
        <v>21.309453325439101</v>
      </c>
      <c r="P994">
        <v>98.686403293794697</v>
      </c>
      <c r="Q994">
        <v>0.128748084730437</v>
      </c>
    </row>
    <row r="995" spans="1:17" hidden="1" x14ac:dyDescent="0.3">
      <c r="A995" t="s">
        <v>2144</v>
      </c>
      <c r="B995" t="s">
        <v>2145</v>
      </c>
      <c r="C995" t="s">
        <v>3184</v>
      </c>
      <c r="D995" t="s">
        <v>124</v>
      </c>
      <c r="E995">
        <v>2875.6694400000001</v>
      </c>
      <c r="F995">
        <v>566.4</v>
      </c>
      <c r="G995">
        <v>-58.034785379713597</v>
      </c>
      <c r="H995">
        <v>-7.8112420442212596</v>
      </c>
      <c r="I995">
        <v>-23.334172522792802</v>
      </c>
      <c r="J995">
        <v>-0.82486540337527903</v>
      </c>
      <c r="K995">
        <v>586.12046225144695</v>
      </c>
      <c r="L995">
        <v>627.22527690546497</v>
      </c>
      <c r="M995">
        <v>30.688148263371499</v>
      </c>
      <c r="N995">
        <v>0.51151078324242805</v>
      </c>
      <c r="O995">
        <v>51.659604519774</v>
      </c>
      <c r="P995">
        <v>13.0538922155688</v>
      </c>
      <c r="Q995">
        <v>1.3410578645316E-2</v>
      </c>
    </row>
    <row r="996" spans="1:17" hidden="1" x14ac:dyDescent="0.3">
      <c r="A996" t="s">
        <v>2146</v>
      </c>
      <c r="B996" t="s">
        <v>2147</v>
      </c>
      <c r="C996" t="s">
        <v>3184</v>
      </c>
      <c r="D996" t="s">
        <v>146</v>
      </c>
      <c r="E996">
        <v>2874.8579193099999</v>
      </c>
      <c r="F996">
        <v>300.95</v>
      </c>
      <c r="G996">
        <v>-31.447794239214801</v>
      </c>
      <c r="H996">
        <v>-14.335346022383</v>
      </c>
      <c r="I996">
        <v>-36.769955429468098</v>
      </c>
      <c r="J996">
        <v>-2.3078660509797801</v>
      </c>
      <c r="K996">
        <v>330.42354776036302</v>
      </c>
      <c r="L996">
        <v>339.401171548913</v>
      </c>
      <c r="M996">
        <v>35.230585795790098</v>
      </c>
      <c r="N996">
        <v>0.89725214097807204</v>
      </c>
      <c r="O996">
        <v>60.5582322644957</v>
      </c>
      <c r="P996">
        <v>10.2380952380952</v>
      </c>
      <c r="Q996">
        <v>8.2459190510453001E-2</v>
      </c>
    </row>
    <row r="997" spans="1:17" hidden="1" x14ac:dyDescent="0.3">
      <c r="A997" t="s">
        <v>2148</v>
      </c>
      <c r="B997" t="s">
        <v>2149</v>
      </c>
      <c r="C997" t="s">
        <v>3184</v>
      </c>
      <c r="D997" t="s">
        <v>215</v>
      </c>
      <c r="E997">
        <v>2874.08</v>
      </c>
      <c r="F997">
        <v>653.20000000000005</v>
      </c>
      <c r="G997">
        <v>108.80419771111799</v>
      </c>
      <c r="H997">
        <v>9.7551434497714808</v>
      </c>
      <c r="I997">
        <v>116.520817760434</v>
      </c>
      <c r="J997">
        <v>-0.93162719758869394</v>
      </c>
      <c r="K997">
        <v>555.60980335302895</v>
      </c>
      <c r="L997">
        <v>412.65641135077101</v>
      </c>
      <c r="M997">
        <v>65.755111787955599</v>
      </c>
      <c r="N997">
        <v>0.359333209239176</v>
      </c>
      <c r="O997">
        <v>9.7672994488671101</v>
      </c>
      <c r="P997">
        <v>187.183996482743</v>
      </c>
      <c r="Q997">
        <v>0.203828544313297</v>
      </c>
    </row>
    <row r="998" spans="1:17" hidden="1" x14ac:dyDescent="0.3">
      <c r="A998" t="s">
        <v>2150</v>
      </c>
      <c r="B998" t="s">
        <v>2151</v>
      </c>
      <c r="C998" t="s">
        <v>3184</v>
      </c>
      <c r="D998" t="s">
        <v>465</v>
      </c>
      <c r="E998">
        <v>2869.2685108000001</v>
      </c>
      <c r="F998">
        <v>505.9</v>
      </c>
      <c r="G998">
        <v>-7.0397396192161299</v>
      </c>
      <c r="H998">
        <v>-2.4444636083934399</v>
      </c>
      <c r="I998">
        <v>-17.0171133299277</v>
      </c>
      <c r="J998">
        <v>-1.0955130054846201</v>
      </c>
      <c r="K998">
        <v>515.36573413958001</v>
      </c>
      <c r="L998">
        <v>507.59642960974003</v>
      </c>
      <c r="M998">
        <v>40.151351593641202</v>
      </c>
      <c r="N998">
        <v>0.71449297663785305</v>
      </c>
      <c r="O998">
        <v>30.450681952955101</v>
      </c>
      <c r="P998">
        <v>31.317326411421099</v>
      </c>
      <c r="Q998">
        <v>3.209967722288E-3</v>
      </c>
    </row>
    <row r="999" spans="1:17" hidden="1" x14ac:dyDescent="0.3">
      <c r="A999" t="s">
        <v>2152</v>
      </c>
      <c r="B999" t="s">
        <v>2153</v>
      </c>
      <c r="C999" t="s">
        <v>3184</v>
      </c>
      <c r="D999" t="s">
        <v>187</v>
      </c>
      <c r="E999">
        <v>2868.2528550000002</v>
      </c>
      <c r="F999">
        <v>1898</v>
      </c>
      <c r="G999">
        <v>-46.305714820734202</v>
      </c>
      <c r="H999">
        <v>-7.7918821897806696</v>
      </c>
      <c r="I999">
        <v>-10.1861811591086</v>
      </c>
      <c r="J999">
        <v>-0.21927181743684601</v>
      </c>
      <c r="K999">
        <v>1964.43010568463</v>
      </c>
      <c r="L999">
        <v>2012.3498193072301</v>
      </c>
      <c r="M999">
        <v>37.1970714841854</v>
      </c>
      <c r="N999">
        <v>0.48939317910589297</v>
      </c>
      <c r="O999">
        <v>29.6101159114857</v>
      </c>
      <c r="P999">
        <v>8.9458427804723897</v>
      </c>
      <c r="Q999">
        <v>3.1764133551452002E-2</v>
      </c>
    </row>
    <row r="1000" spans="1:17" x14ac:dyDescent="0.3">
      <c r="A1000" t="s">
        <v>2154</v>
      </c>
      <c r="B1000" t="s">
        <v>2155</v>
      </c>
      <c r="C1000" t="s">
        <v>3167</v>
      </c>
      <c r="D1000" t="s">
        <v>445</v>
      </c>
      <c r="E1000">
        <v>2866.5757190039999</v>
      </c>
      <c r="F1000">
        <v>86.28</v>
      </c>
      <c r="G1000">
        <v>-35.136540086390902</v>
      </c>
      <c r="H1000">
        <v>-2.69780307665394</v>
      </c>
      <c r="I1000">
        <v>-20.1089750102369</v>
      </c>
      <c r="J1000">
        <v>-5.0547482364924496</v>
      </c>
      <c r="K1000">
        <v>87.566972473625697</v>
      </c>
      <c r="L1000">
        <v>86.535137482705295</v>
      </c>
      <c r="M1000">
        <v>36.080954164856699</v>
      </c>
      <c r="N1000">
        <v>1.5635444765383499</v>
      </c>
      <c r="O1000">
        <v>39.082058414464498</v>
      </c>
      <c r="P1000">
        <v>37.937649880095897</v>
      </c>
      <c r="Q1000">
        <v>-2.5122154849151E-2</v>
      </c>
    </row>
    <row r="1001" spans="1:17" hidden="1" x14ac:dyDescent="0.3">
      <c r="A1001" t="s">
        <v>2156</v>
      </c>
      <c r="B1001" t="s">
        <v>2157</v>
      </c>
      <c r="C1001" t="s">
        <v>3184</v>
      </c>
      <c r="D1001" t="s">
        <v>379</v>
      </c>
      <c r="E1001">
        <v>2865.7217009999999</v>
      </c>
      <c r="F1001">
        <v>1920.4</v>
      </c>
      <c r="G1001">
        <v>-47.702546738441299</v>
      </c>
      <c r="H1001">
        <v>0.94628689509461705</v>
      </c>
      <c r="I1001">
        <v>-4.2735078705447496</v>
      </c>
      <c r="J1001">
        <v>1.61943362345908</v>
      </c>
      <c r="K1001">
        <v>1895.33563287418</v>
      </c>
      <c r="L1001">
        <v>1963.49475552645</v>
      </c>
      <c r="M1001">
        <v>57.301660568770799</v>
      </c>
      <c r="N1001">
        <v>0.94386671066438099</v>
      </c>
      <c r="O1001">
        <v>28.098312851489201</v>
      </c>
      <c r="P1001">
        <v>13.6331360946745</v>
      </c>
      <c r="Q1001">
        <v>-9.6658111926623005E-2</v>
      </c>
    </row>
    <row r="1002" spans="1:17" hidden="1" x14ac:dyDescent="0.3">
      <c r="A1002" t="s">
        <v>2158</v>
      </c>
      <c r="B1002" t="s">
        <v>2159</v>
      </c>
      <c r="C1002" t="s">
        <v>3184</v>
      </c>
      <c r="D1002" t="s">
        <v>124</v>
      </c>
      <c r="E1002">
        <v>2860.361085776</v>
      </c>
      <c r="F1002">
        <v>53.96</v>
      </c>
      <c r="G1002">
        <v>19.168872875612099</v>
      </c>
      <c r="H1002">
        <v>1.6839984995256601</v>
      </c>
      <c r="I1002">
        <v>47.960445499709401</v>
      </c>
      <c r="J1002">
        <v>-6.1551599842967804</v>
      </c>
      <c r="K1002">
        <v>50.162888774191899</v>
      </c>
      <c r="L1002">
        <v>42.737265179193201</v>
      </c>
      <c r="M1002">
        <v>50.536303184129501</v>
      </c>
      <c r="N1002">
        <v>1.12015423132904</v>
      </c>
      <c r="O1002">
        <v>9.1549295774647703</v>
      </c>
      <c r="P1002">
        <v>75.880052151238502</v>
      </c>
      <c r="Q1002">
        <v>0.120399490418112</v>
      </c>
    </row>
    <row r="1003" spans="1:17" hidden="1" x14ac:dyDescent="0.3">
      <c r="A1003" t="s">
        <v>2160</v>
      </c>
      <c r="B1003" t="s">
        <v>2161</v>
      </c>
      <c r="C1003" t="s">
        <v>3184</v>
      </c>
      <c r="D1003" t="s">
        <v>1570</v>
      </c>
      <c r="E1003">
        <v>2850.7559713649998</v>
      </c>
      <c r="F1003">
        <v>382.05</v>
      </c>
      <c r="G1003">
        <v>-35.918682943533803</v>
      </c>
      <c r="H1003">
        <v>-12.0469394750007</v>
      </c>
      <c r="I1003">
        <v>-20.091771081072501</v>
      </c>
      <c r="J1003">
        <v>-2.3968974115800399</v>
      </c>
      <c r="M1003">
        <v>59.215202085592203</v>
      </c>
      <c r="O1003">
        <v>12.8517209789294</v>
      </c>
      <c r="P1003">
        <v>12.169700528479099</v>
      </c>
    </row>
    <row r="1004" spans="1:17" hidden="1" x14ac:dyDescent="0.3">
      <c r="A1004" t="s">
        <v>2162</v>
      </c>
      <c r="B1004" t="s">
        <v>2163</v>
      </c>
      <c r="C1004" t="s">
        <v>3184</v>
      </c>
      <c r="D1004" t="s">
        <v>270</v>
      </c>
      <c r="E1004">
        <v>2842.3543796499998</v>
      </c>
      <c r="F1004">
        <v>528.70000000000005</v>
      </c>
      <c r="G1004">
        <v>132.088729332795</v>
      </c>
      <c r="H1004">
        <v>-7.8225045194997103</v>
      </c>
      <c r="I1004">
        <v>59.103282947081503</v>
      </c>
      <c r="J1004">
        <v>0.17543571273164499</v>
      </c>
      <c r="K1004">
        <v>579.08828599668902</v>
      </c>
      <c r="L1004">
        <v>487.80224560763497</v>
      </c>
      <c r="M1004">
        <v>31.864906844762402</v>
      </c>
      <c r="N1004">
        <v>0.77360970034438004</v>
      </c>
      <c r="O1004">
        <v>71.893323245696905</v>
      </c>
      <c r="P1004">
        <v>169.73113616652199</v>
      </c>
      <c r="Q1004">
        <v>0.17845155997996801</v>
      </c>
    </row>
    <row r="1005" spans="1:17" hidden="1" x14ac:dyDescent="0.3">
      <c r="A1005" t="s">
        <v>2164</v>
      </c>
      <c r="B1005" t="s">
        <v>2165</v>
      </c>
      <c r="C1005" t="s">
        <v>3184</v>
      </c>
      <c r="D1005" t="s">
        <v>2166</v>
      </c>
      <c r="E1005">
        <v>2836.5760559800001</v>
      </c>
      <c r="F1005">
        <v>5744.6</v>
      </c>
      <c r="G1005">
        <v>73.137661313361207</v>
      </c>
      <c r="H1005">
        <v>13.1609137434074</v>
      </c>
      <c r="I1005">
        <v>56.294527488581899</v>
      </c>
      <c r="J1005">
        <v>15.707542765906799</v>
      </c>
      <c r="K1005">
        <v>5285.7831964452398</v>
      </c>
      <c r="L1005">
        <v>4349.9097804447701</v>
      </c>
      <c r="M1005">
        <v>63.323913050696802</v>
      </c>
      <c r="N1005">
        <v>1.0515050718236101</v>
      </c>
      <c r="O1005">
        <v>12.1575044389513</v>
      </c>
      <c r="P1005">
        <v>115.962406015037</v>
      </c>
      <c r="Q1005">
        <v>0.16346959152357701</v>
      </c>
    </row>
    <row r="1006" spans="1:17" hidden="1" x14ac:dyDescent="0.3">
      <c r="A1006" t="s">
        <v>2167</v>
      </c>
      <c r="B1006" t="s">
        <v>2168</v>
      </c>
      <c r="C1006" t="s">
        <v>3184</v>
      </c>
      <c r="D1006" t="s">
        <v>114</v>
      </c>
      <c r="E1006">
        <v>2831.7534459499998</v>
      </c>
      <c r="F1006">
        <v>3939.65</v>
      </c>
      <c r="G1006">
        <v>20.3477548947725</v>
      </c>
      <c r="H1006">
        <v>-9.8050461289136006</v>
      </c>
      <c r="I1006">
        <v>-27.0956834127172</v>
      </c>
      <c r="J1006">
        <v>-7.5447103460496203</v>
      </c>
      <c r="K1006">
        <v>4197.6567660645796</v>
      </c>
      <c r="L1006">
        <v>3883.5293694187098</v>
      </c>
      <c r="M1006">
        <v>32.9601038578068</v>
      </c>
      <c r="N1006">
        <v>1.67784211243336</v>
      </c>
      <c r="O1006">
        <v>30.544591524627801</v>
      </c>
      <c r="P1006">
        <v>84.682636414775899</v>
      </c>
      <c r="Q1006">
        <v>0.12892341635718699</v>
      </c>
    </row>
    <row r="1007" spans="1:17" x14ac:dyDescent="0.3">
      <c r="A1007" t="s">
        <v>2169</v>
      </c>
      <c r="B1007" t="s">
        <v>2170</v>
      </c>
      <c r="C1007" t="s">
        <v>3173</v>
      </c>
      <c r="D1007" t="s">
        <v>192</v>
      </c>
      <c r="E1007">
        <v>2823.3499747599999</v>
      </c>
      <c r="F1007">
        <v>180.08</v>
      </c>
      <c r="G1007">
        <v>-21.256817694222001</v>
      </c>
      <c r="H1007">
        <v>-11.426816794352201</v>
      </c>
      <c r="I1007">
        <v>-41.603860150314397</v>
      </c>
      <c r="J1007">
        <v>-3.5676600260548899</v>
      </c>
      <c r="K1007">
        <v>189.32523693037101</v>
      </c>
      <c r="L1007">
        <v>186.49958494332</v>
      </c>
      <c r="M1007">
        <v>31.355558108972701</v>
      </c>
      <c r="N1007">
        <v>0.54055372038211202</v>
      </c>
      <c r="O1007">
        <v>57.152376721457102</v>
      </c>
      <c r="P1007">
        <v>35.398496240601503</v>
      </c>
      <c r="Q1007">
        <v>-3.2048053498576E-2</v>
      </c>
    </row>
    <row r="1008" spans="1:17" hidden="1" x14ac:dyDescent="0.3">
      <c r="A1008" t="s">
        <v>2171</v>
      </c>
      <c r="B1008" t="s">
        <v>2172</v>
      </c>
      <c r="C1008" t="s">
        <v>3184</v>
      </c>
      <c r="D1008" t="s">
        <v>46</v>
      </c>
      <c r="E1008">
        <v>2818.6143384550001</v>
      </c>
      <c r="F1008">
        <v>2599.5500000000002</v>
      </c>
      <c r="G1008">
        <v>25.883713119887101</v>
      </c>
      <c r="H1008">
        <v>-5.3650195907993803</v>
      </c>
      <c r="I1008">
        <v>-10.0794989119601</v>
      </c>
      <c r="J1008">
        <v>-4.2439509371220296</v>
      </c>
      <c r="K1008">
        <v>2773.06719175737</v>
      </c>
      <c r="L1008">
        <v>2586.64915910232</v>
      </c>
      <c r="M1008">
        <v>37.380453637293698</v>
      </c>
      <c r="N1008">
        <v>0.40896339132123499</v>
      </c>
      <c r="O1008">
        <v>42.636225500567399</v>
      </c>
      <c r="P1008">
        <v>60.565163681284702</v>
      </c>
      <c r="Q1008">
        <v>6.9058471983570999E-2</v>
      </c>
    </row>
    <row r="1009" spans="1:17" hidden="1" x14ac:dyDescent="0.3">
      <c r="A1009" t="s">
        <v>2173</v>
      </c>
      <c r="B1009" t="s">
        <v>2174</v>
      </c>
      <c r="C1009" t="s">
        <v>3184</v>
      </c>
      <c r="D1009" t="s">
        <v>132</v>
      </c>
      <c r="E1009">
        <v>2815.960079039</v>
      </c>
      <c r="F1009">
        <v>151.66999999999999</v>
      </c>
      <c r="G1009">
        <v>-39.986591119103501</v>
      </c>
      <c r="H1009">
        <v>-13.352587657152799</v>
      </c>
      <c r="I1009">
        <v>-24.159679256642299</v>
      </c>
      <c r="J1009">
        <v>-10.5800501890833</v>
      </c>
      <c r="O1009">
        <v>25.271972044570401</v>
      </c>
      <c r="P1009">
        <v>2.3345253356723301</v>
      </c>
    </row>
    <row r="1010" spans="1:17" hidden="1" x14ac:dyDescent="0.3">
      <c r="A1010" t="s">
        <v>2175</v>
      </c>
      <c r="B1010" t="s">
        <v>2176</v>
      </c>
      <c r="C1010" t="s">
        <v>3184</v>
      </c>
      <c r="D1010" t="s">
        <v>228</v>
      </c>
      <c r="E1010">
        <v>2811.2134109399999</v>
      </c>
      <c r="F1010">
        <v>6439.9</v>
      </c>
      <c r="G1010">
        <v>88.371878646650003</v>
      </c>
      <c r="H1010">
        <v>9.7672435728413305</v>
      </c>
      <c r="I1010">
        <v>57.821341909892404</v>
      </c>
      <c r="J1010">
        <v>3.44024491487371</v>
      </c>
      <c r="K1010">
        <v>6056.8219840537804</v>
      </c>
      <c r="L1010">
        <v>4860.8121078747899</v>
      </c>
      <c r="M1010">
        <v>52.968483036482503</v>
      </c>
      <c r="N1010">
        <v>0.71470558750353097</v>
      </c>
      <c r="O1010">
        <v>5.5917017344989803</v>
      </c>
      <c r="P1010">
        <v>161.354274466833</v>
      </c>
      <c r="Q1010">
        <v>0.124874320348508</v>
      </c>
    </row>
    <row r="1011" spans="1:17" hidden="1" x14ac:dyDescent="0.3">
      <c r="A1011" t="s">
        <v>2177</v>
      </c>
      <c r="B1011" t="s">
        <v>2178</v>
      </c>
      <c r="C1011" t="s">
        <v>3184</v>
      </c>
      <c r="D1011" t="s">
        <v>287</v>
      </c>
      <c r="E1011">
        <v>2794.64384703</v>
      </c>
      <c r="F1011">
        <v>1872.3</v>
      </c>
      <c r="G1011">
        <v>-19.705440014783299</v>
      </c>
      <c r="H1011">
        <v>2.2607252064541701</v>
      </c>
      <c r="I1011">
        <v>-9.4828631572501099</v>
      </c>
      <c r="J1011">
        <v>3.1320253350038199</v>
      </c>
      <c r="K1011">
        <v>1792.93367303584</v>
      </c>
      <c r="L1011">
        <v>1711.5524274131601</v>
      </c>
      <c r="M1011">
        <v>66.255888025723095</v>
      </c>
      <c r="N1011">
        <v>0.94390874896069699</v>
      </c>
      <c r="O1011">
        <v>13.6249532660364</v>
      </c>
      <c r="P1011">
        <v>42.923664122137303</v>
      </c>
      <c r="Q1011">
        <v>2.3945512340434998E-2</v>
      </c>
    </row>
    <row r="1012" spans="1:17" hidden="1" x14ac:dyDescent="0.3">
      <c r="A1012" t="s">
        <v>2179</v>
      </c>
      <c r="B1012" t="s">
        <v>2180</v>
      </c>
      <c r="C1012" t="s">
        <v>3184</v>
      </c>
      <c r="D1012" t="s">
        <v>613</v>
      </c>
      <c r="E1012">
        <v>2792.9775244799998</v>
      </c>
      <c r="F1012">
        <v>1953.6</v>
      </c>
      <c r="G1012">
        <v>197.725040949532</v>
      </c>
      <c r="H1012">
        <v>0.21270500815121299</v>
      </c>
      <c r="I1012">
        <v>34.2921457070805</v>
      </c>
      <c r="J1012">
        <v>-0.38465539815626398</v>
      </c>
      <c r="K1012">
        <v>1910.3136326225899</v>
      </c>
      <c r="L1012">
        <v>1537.1927873147599</v>
      </c>
      <c r="M1012">
        <v>48.174080656482602</v>
      </c>
      <c r="N1012">
        <v>0.927962867596272</v>
      </c>
      <c r="O1012">
        <v>14.936527436527401</v>
      </c>
      <c r="P1012">
        <v>302.80412371134003</v>
      </c>
      <c r="Q1012">
        <v>0.25059526097408902</v>
      </c>
    </row>
    <row r="1013" spans="1:17" hidden="1" x14ac:dyDescent="0.3">
      <c r="A1013" t="s">
        <v>2181</v>
      </c>
      <c r="B1013" t="s">
        <v>2182</v>
      </c>
      <c r="C1013" t="s">
        <v>3184</v>
      </c>
      <c r="D1013" t="s">
        <v>1976</v>
      </c>
      <c r="E1013">
        <v>2785.28</v>
      </c>
      <c r="F1013">
        <v>435.2</v>
      </c>
      <c r="G1013">
        <v>22.4040945396758</v>
      </c>
      <c r="H1013">
        <v>13.5298919709782</v>
      </c>
      <c r="I1013">
        <v>24.2190220916181</v>
      </c>
      <c r="J1013">
        <v>4.1739147326560602</v>
      </c>
      <c r="K1013">
        <v>386.71697375348299</v>
      </c>
      <c r="L1013">
        <v>313.16523465603399</v>
      </c>
      <c r="M1013">
        <v>51.278940431459901</v>
      </c>
      <c r="N1013">
        <v>0.44341317650617301</v>
      </c>
      <c r="O1013">
        <v>9.5128676470588296</v>
      </c>
      <c r="P1013">
        <v>91.675842325478897</v>
      </c>
      <c r="Q1013">
        <v>0.17120869942368999</v>
      </c>
    </row>
    <row r="1014" spans="1:17" hidden="1" x14ac:dyDescent="0.3">
      <c r="A1014" t="s">
        <v>2183</v>
      </c>
      <c r="B1014" t="s">
        <v>2184</v>
      </c>
      <c r="C1014" t="s">
        <v>3184</v>
      </c>
      <c r="D1014" t="s">
        <v>270</v>
      </c>
      <c r="E1014">
        <v>2784.6954873700001</v>
      </c>
      <c r="F1014">
        <v>474.35</v>
      </c>
      <c r="G1014">
        <v>-30.150089744003498</v>
      </c>
      <c r="H1014">
        <v>4.8284112023032604</v>
      </c>
      <c r="I1014">
        <v>9.6862730288058998</v>
      </c>
      <c r="J1014">
        <v>-2.09320566931595</v>
      </c>
      <c r="K1014">
        <v>456.293916942983</v>
      </c>
      <c r="L1014">
        <v>424.08246195437499</v>
      </c>
      <c r="M1014">
        <v>42.159256139964697</v>
      </c>
      <c r="N1014">
        <v>1.0434971196554901</v>
      </c>
      <c r="O1014">
        <v>13.355117529250499</v>
      </c>
      <c r="P1014">
        <v>43.373129817137603</v>
      </c>
      <c r="Q1014">
        <v>-3.9750740360705E-2</v>
      </c>
    </row>
    <row r="1015" spans="1:17" hidden="1" x14ac:dyDescent="0.3">
      <c r="A1015" t="s">
        <v>2185</v>
      </c>
      <c r="B1015" t="s">
        <v>2186</v>
      </c>
      <c r="C1015" t="s">
        <v>3184</v>
      </c>
      <c r="D1015" t="s">
        <v>270</v>
      </c>
      <c r="E1015">
        <v>2782.4263452589998</v>
      </c>
      <c r="F1015">
        <v>94.27</v>
      </c>
      <c r="G1015">
        <v>35.566159837688403</v>
      </c>
      <c r="H1015">
        <v>14.5601027122426</v>
      </c>
      <c r="I1015">
        <v>60.766168582163999</v>
      </c>
      <c r="J1015">
        <v>-0.80632771084476496</v>
      </c>
      <c r="K1015">
        <v>83.850792012625305</v>
      </c>
      <c r="L1015">
        <v>65.988937591046195</v>
      </c>
      <c r="M1015">
        <v>46.0300312815369</v>
      </c>
      <c r="N1015">
        <v>0.78883032144922505</v>
      </c>
      <c r="O1015">
        <v>11.795905378169101</v>
      </c>
      <c r="P1015">
        <v>105.157780195865</v>
      </c>
      <c r="Q1015">
        <v>5.2139360049918003E-2</v>
      </c>
    </row>
    <row r="1016" spans="1:17" hidden="1" x14ac:dyDescent="0.3">
      <c r="A1016" t="s">
        <v>2187</v>
      </c>
      <c r="B1016" t="s">
        <v>2188</v>
      </c>
      <c r="C1016" t="s">
        <v>3184</v>
      </c>
      <c r="D1016" t="s">
        <v>143</v>
      </c>
      <c r="E1016">
        <v>2777.143075</v>
      </c>
      <c r="F1016">
        <v>496.85</v>
      </c>
      <c r="G1016">
        <v>-41.053738650673402</v>
      </c>
      <c r="H1016">
        <v>24.195854815201301</v>
      </c>
      <c r="I1016">
        <v>-0.312473888822903</v>
      </c>
      <c r="J1016">
        <v>6.20359563066833</v>
      </c>
      <c r="K1016">
        <v>453.88554158061902</v>
      </c>
      <c r="L1016">
        <v>445.22957914110401</v>
      </c>
      <c r="M1016">
        <v>51.305351611060203</v>
      </c>
      <c r="N1016">
        <v>0.99532409112939901</v>
      </c>
      <c r="O1016">
        <v>20.760792995873999</v>
      </c>
      <c r="P1016">
        <v>52.876923076922999</v>
      </c>
      <c r="Q1016">
        <v>0.24521845745950199</v>
      </c>
    </row>
    <row r="1017" spans="1:17" hidden="1" x14ac:dyDescent="0.3">
      <c r="A1017" t="s">
        <v>2189</v>
      </c>
      <c r="B1017" t="s">
        <v>2190</v>
      </c>
      <c r="C1017" t="s">
        <v>3184</v>
      </c>
      <c r="D1017" t="s">
        <v>2191</v>
      </c>
      <c r="E1017">
        <v>2771.911212</v>
      </c>
      <c r="F1017">
        <v>1121.6500000000001</v>
      </c>
      <c r="G1017">
        <v>1882.0449037342401</v>
      </c>
      <c r="H1017">
        <v>77.696904668703098</v>
      </c>
      <c r="I1017">
        <v>119.838634040673</v>
      </c>
      <c r="J1017">
        <v>27.607240428307598</v>
      </c>
      <c r="K1017">
        <v>769.92100925321597</v>
      </c>
      <c r="L1017">
        <v>565.50995297336499</v>
      </c>
      <c r="M1017">
        <v>94.603642366607701</v>
      </c>
      <c r="N1017">
        <v>1.7819058285046501</v>
      </c>
      <c r="O1017">
        <v>1.92573440912939</v>
      </c>
      <c r="P1017">
        <v>1920.7309226611701</v>
      </c>
    </row>
    <row r="1018" spans="1:17" x14ac:dyDescent="0.3">
      <c r="A1018" t="s">
        <v>2192</v>
      </c>
      <c r="B1018" t="s">
        <v>2193</v>
      </c>
      <c r="C1018" t="s">
        <v>3171</v>
      </c>
      <c r="D1018" t="s">
        <v>404</v>
      </c>
      <c r="E1018">
        <v>2770.6268077999998</v>
      </c>
      <c r="F1018">
        <v>1966.75</v>
      </c>
      <c r="G1018">
        <v>-30.891872034628701</v>
      </c>
      <c r="H1018">
        <v>-16.2269305889271</v>
      </c>
      <c r="I1018">
        <v>6.6946438211442301</v>
      </c>
      <c r="J1018">
        <v>-11.136478680676699</v>
      </c>
      <c r="K1018">
        <v>2166.18770594327</v>
      </c>
      <c r="L1018">
        <v>1990.9163751083199</v>
      </c>
      <c r="M1018">
        <v>12.948464988658699</v>
      </c>
      <c r="N1018">
        <v>0.48034190168330398</v>
      </c>
      <c r="O1018">
        <v>30.1614338375492</v>
      </c>
      <c r="P1018">
        <v>28.461789679947699</v>
      </c>
      <c r="Q1018">
        <v>-7.5985451796761999E-2</v>
      </c>
    </row>
    <row r="1019" spans="1:17" hidden="1" x14ac:dyDescent="0.3">
      <c r="A1019" t="s">
        <v>2194</v>
      </c>
      <c r="B1019" t="s">
        <v>2195</v>
      </c>
      <c r="C1019" t="s">
        <v>3184</v>
      </c>
      <c r="D1019" t="s">
        <v>86</v>
      </c>
      <c r="E1019">
        <v>2768.1861281000001</v>
      </c>
      <c r="F1019">
        <v>485.5</v>
      </c>
      <c r="G1019">
        <v>-29.166833285819202</v>
      </c>
      <c r="H1019">
        <v>-7.2001769428670901</v>
      </c>
      <c r="I1019">
        <v>-13.339921423358</v>
      </c>
      <c r="J1019">
        <v>-1.33091320929396</v>
      </c>
      <c r="K1019">
        <v>519.31321451511997</v>
      </c>
      <c r="M1019">
        <v>40.192998678386303</v>
      </c>
      <c r="N1019">
        <v>0.12622527137623499</v>
      </c>
      <c r="O1019">
        <v>29.2481977342945</v>
      </c>
      <c r="P1019">
        <v>3.2539344959591601</v>
      </c>
    </row>
    <row r="1020" spans="1:17" hidden="1" x14ac:dyDescent="0.3">
      <c r="A1020" t="s">
        <v>2196</v>
      </c>
      <c r="B1020" t="s">
        <v>2197</v>
      </c>
      <c r="C1020" t="s">
        <v>3184</v>
      </c>
      <c r="D1020" t="s">
        <v>54</v>
      </c>
      <c r="E1020">
        <v>2763.2705462549902</v>
      </c>
      <c r="F1020">
        <v>1119.1500000000001</v>
      </c>
      <c r="G1020">
        <v>22.425017221437301</v>
      </c>
      <c r="H1020">
        <v>1.9952406580297699</v>
      </c>
      <c r="I1020">
        <v>-7.6823810135701702</v>
      </c>
      <c r="J1020">
        <v>10.572819126792901</v>
      </c>
      <c r="K1020">
        <v>1103.9411209144901</v>
      </c>
      <c r="L1020">
        <v>1018.13248591461</v>
      </c>
      <c r="M1020">
        <v>56.5013120150577</v>
      </c>
      <c r="N1020">
        <v>1.85397369708056</v>
      </c>
      <c r="O1020">
        <v>11.5132019836482</v>
      </c>
      <c r="P1020">
        <v>86.540545045420401</v>
      </c>
      <c r="Q1020">
        <v>2.2454994451929E-2</v>
      </c>
    </row>
    <row r="1021" spans="1:17" hidden="1" x14ac:dyDescent="0.3">
      <c r="A1021" t="s">
        <v>2198</v>
      </c>
      <c r="B1021" t="s">
        <v>2199</v>
      </c>
      <c r="C1021" t="s">
        <v>3184</v>
      </c>
      <c r="D1021" t="s">
        <v>722</v>
      </c>
      <c r="E1021">
        <v>2759.8289754399998</v>
      </c>
      <c r="F1021">
        <v>2328.8000000000002</v>
      </c>
      <c r="G1021">
        <v>-28.080541661858</v>
      </c>
      <c r="H1021">
        <v>-5.01822302012188</v>
      </c>
      <c r="I1021">
        <v>-16.097787008177502</v>
      </c>
      <c r="J1021">
        <v>5.1616438287829802E-3</v>
      </c>
      <c r="K1021">
        <v>2465.4102616529399</v>
      </c>
      <c r="L1021">
        <v>2412.05126319585</v>
      </c>
      <c r="M1021">
        <v>37.186999427102599</v>
      </c>
      <c r="N1021">
        <v>0.418337496362709</v>
      </c>
      <c r="O1021">
        <v>38.698041909996498</v>
      </c>
      <c r="P1021">
        <v>19.606584319868499</v>
      </c>
      <c r="Q1021">
        <v>6.5854200770308999E-2</v>
      </c>
    </row>
    <row r="1022" spans="1:17" hidden="1" x14ac:dyDescent="0.3">
      <c r="A1022" t="s">
        <v>2200</v>
      </c>
      <c r="B1022" t="s">
        <v>2201</v>
      </c>
      <c r="C1022" t="s">
        <v>3184</v>
      </c>
      <c r="D1022" t="s">
        <v>261</v>
      </c>
      <c r="E1022">
        <v>2741.2003494000001</v>
      </c>
      <c r="F1022">
        <v>401.55</v>
      </c>
      <c r="G1022">
        <v>-59.552546946039797</v>
      </c>
      <c r="H1022">
        <v>-4.1632468633077204</v>
      </c>
      <c r="I1022">
        <v>-23.038572602511</v>
      </c>
      <c r="J1022">
        <v>4.7141635485508801E-2</v>
      </c>
      <c r="K1022">
        <v>416.69209242657098</v>
      </c>
      <c r="L1022">
        <v>463.02825105146599</v>
      </c>
      <c r="M1022">
        <v>42.260866541427902</v>
      </c>
      <c r="N1022">
        <v>0.97279175892953695</v>
      </c>
      <c r="O1022">
        <v>43.892416884572199</v>
      </c>
      <c r="P1022">
        <v>1.19707661290322</v>
      </c>
      <c r="Q1022">
        <v>-0.20203467916804499</v>
      </c>
    </row>
    <row r="1023" spans="1:17" x14ac:dyDescent="0.3">
      <c r="A1023" t="s">
        <v>2202</v>
      </c>
      <c r="B1023" t="s">
        <v>2203</v>
      </c>
      <c r="C1023" t="s">
        <v>3175</v>
      </c>
      <c r="D1023" t="s">
        <v>1570</v>
      </c>
      <c r="E1023">
        <v>2738.7927511500002</v>
      </c>
      <c r="F1023">
        <v>662.65</v>
      </c>
      <c r="G1023">
        <v>-50.890313906766799</v>
      </c>
      <c r="H1023">
        <v>10.739089361480699</v>
      </c>
      <c r="I1023">
        <v>-29.534651649977601</v>
      </c>
      <c r="J1023">
        <v>4.6368637303305604</v>
      </c>
      <c r="K1023">
        <v>620.16841149296795</v>
      </c>
      <c r="L1023">
        <v>678.11484655471497</v>
      </c>
      <c r="M1023">
        <v>83.074085449620199</v>
      </c>
      <c r="N1023">
        <v>1.01162063397113</v>
      </c>
      <c r="O1023">
        <v>36.572851429864897</v>
      </c>
      <c r="P1023">
        <v>22.440872135993999</v>
      </c>
    </row>
    <row r="1024" spans="1:17" hidden="1" x14ac:dyDescent="0.3">
      <c r="A1024" t="s">
        <v>2204</v>
      </c>
      <c r="B1024" t="s">
        <v>2205</v>
      </c>
      <c r="C1024" t="s">
        <v>3184</v>
      </c>
      <c r="D1024" t="s">
        <v>762</v>
      </c>
      <c r="E1024">
        <v>2736.7352999999998</v>
      </c>
      <c r="F1024">
        <v>32.11</v>
      </c>
      <c r="G1024">
        <v>93.075022265345694</v>
      </c>
      <c r="H1024">
        <v>-3.0414366654969598</v>
      </c>
      <c r="I1024">
        <v>-30.8645468612401</v>
      </c>
      <c r="J1024">
        <v>2.8557250801523999</v>
      </c>
      <c r="K1024">
        <v>34.229708754258802</v>
      </c>
      <c r="L1024">
        <v>32.425252360395703</v>
      </c>
      <c r="M1024">
        <v>40.263775175734899</v>
      </c>
      <c r="N1024">
        <v>4.3139971644258104</v>
      </c>
      <c r="O1024">
        <v>40.921831205232003</v>
      </c>
      <c r="P1024">
        <v>129.726345913074</v>
      </c>
      <c r="Q1024">
        <v>0.146600869587595</v>
      </c>
    </row>
    <row r="1025" spans="1:17" hidden="1" x14ac:dyDescent="0.3">
      <c r="A1025" t="s">
        <v>2206</v>
      </c>
      <c r="B1025" t="s">
        <v>2207</v>
      </c>
      <c r="C1025" t="s">
        <v>3184</v>
      </c>
      <c r="D1025" t="s">
        <v>46</v>
      </c>
      <c r="E1025">
        <v>2736.2433406</v>
      </c>
      <c r="F1025">
        <v>2186.8000000000002</v>
      </c>
      <c r="G1025">
        <v>30.566002033131099</v>
      </c>
      <c r="H1025">
        <v>-0.57547175418785301</v>
      </c>
      <c r="I1025">
        <v>11.7240354198444</v>
      </c>
      <c r="J1025">
        <v>-4.8984805783518404</v>
      </c>
      <c r="K1025">
        <v>2177.4993076034002</v>
      </c>
      <c r="L1025">
        <v>1968.88004946604</v>
      </c>
      <c r="M1025">
        <v>55.666074157005603</v>
      </c>
      <c r="N1025">
        <v>1.0818381183477499</v>
      </c>
      <c r="O1025">
        <v>20.724346076458701</v>
      </c>
      <c r="P1025">
        <v>74.804156674660206</v>
      </c>
      <c r="Q1025">
        <v>0.155093628870005</v>
      </c>
    </row>
    <row r="1026" spans="1:17" hidden="1" x14ac:dyDescent="0.3">
      <c r="A1026" t="s">
        <v>2208</v>
      </c>
      <c r="B1026" t="s">
        <v>2209</v>
      </c>
      <c r="C1026" t="s">
        <v>3184</v>
      </c>
      <c r="D1026" t="s">
        <v>2210</v>
      </c>
      <c r="E1026">
        <v>2727.48</v>
      </c>
      <c r="F1026">
        <v>974.1</v>
      </c>
      <c r="G1026">
        <v>76.887893189913498</v>
      </c>
      <c r="H1026">
        <v>5.94834711850267</v>
      </c>
      <c r="I1026">
        <v>20.910338967277202</v>
      </c>
      <c r="J1026">
        <v>6.4043478847529096</v>
      </c>
      <c r="K1026">
        <v>958.57281575972297</v>
      </c>
      <c r="L1026">
        <v>869.340782582006</v>
      </c>
      <c r="M1026">
        <v>71.856099733300198</v>
      </c>
      <c r="N1026">
        <v>0.58479181278143499</v>
      </c>
      <c r="O1026">
        <v>49.671491633302502</v>
      </c>
      <c r="P1026">
        <v>128.60830790894099</v>
      </c>
      <c r="Q1026">
        <v>8.8631766462124006E-2</v>
      </c>
    </row>
    <row r="1027" spans="1:17" hidden="1" x14ac:dyDescent="0.3">
      <c r="A1027" t="s">
        <v>2211</v>
      </c>
      <c r="B1027" t="s">
        <v>2212</v>
      </c>
      <c r="C1027" t="s">
        <v>3184</v>
      </c>
      <c r="D1027" t="s">
        <v>2213</v>
      </c>
      <c r="E1027">
        <v>2719</v>
      </c>
      <c r="F1027">
        <v>543.79999999999995</v>
      </c>
      <c r="G1027">
        <v>127.52119800884699</v>
      </c>
      <c r="H1027">
        <v>6.5563972376245996</v>
      </c>
      <c r="I1027">
        <v>97.483503213598198</v>
      </c>
      <c r="J1027">
        <v>23.4061994078208</v>
      </c>
      <c r="K1027">
        <v>512.66169390798495</v>
      </c>
      <c r="M1027">
        <v>58.6793610643223</v>
      </c>
      <c r="N1027">
        <v>1.56315903666739</v>
      </c>
      <c r="O1027">
        <v>31.803972048547202</v>
      </c>
      <c r="P1027">
        <v>171.89999999999901</v>
      </c>
    </row>
    <row r="1028" spans="1:17" hidden="1" x14ac:dyDescent="0.3">
      <c r="A1028" t="s">
        <v>2214</v>
      </c>
      <c r="B1028" t="s">
        <v>2215</v>
      </c>
      <c r="C1028" t="s">
        <v>3184</v>
      </c>
      <c r="D1028" t="s">
        <v>276</v>
      </c>
      <c r="E1028">
        <v>2718.3136981550001</v>
      </c>
      <c r="F1028">
        <v>841.85</v>
      </c>
      <c r="G1028">
        <v>-8.1734962671062696</v>
      </c>
      <c r="H1028">
        <v>13.8107549779478</v>
      </c>
      <c r="I1028">
        <v>18.022713045911502</v>
      </c>
      <c r="J1028">
        <v>-4.9732673254247901</v>
      </c>
      <c r="K1028">
        <v>751.573758089791</v>
      </c>
      <c r="L1028">
        <v>671.05645878135897</v>
      </c>
      <c r="M1028">
        <v>62.1633622036464</v>
      </c>
      <c r="N1028">
        <v>1.01961740080506</v>
      </c>
      <c r="O1028">
        <v>4.60295777157451</v>
      </c>
      <c r="P1028">
        <v>59.426190701638099</v>
      </c>
      <c r="Q1028">
        <v>-1.5108260826435E-2</v>
      </c>
    </row>
    <row r="1029" spans="1:17" hidden="1" x14ac:dyDescent="0.3">
      <c r="A1029" t="s">
        <v>2216</v>
      </c>
      <c r="B1029" t="s">
        <v>2217</v>
      </c>
      <c r="C1029" t="s">
        <v>3184</v>
      </c>
      <c r="D1029" t="s">
        <v>852</v>
      </c>
      <c r="E1029">
        <v>2715.9</v>
      </c>
      <c r="F1029">
        <v>452.65</v>
      </c>
      <c r="G1029">
        <v>-29.2874392901433</v>
      </c>
      <c r="H1029">
        <v>15.7473390827739</v>
      </c>
      <c r="I1029">
        <v>-13.460527427682001</v>
      </c>
      <c r="J1029">
        <v>-9.5595016511532798</v>
      </c>
      <c r="M1029">
        <v>34.907749834286001</v>
      </c>
      <c r="O1029">
        <v>31.160941124489099</v>
      </c>
      <c r="P1029">
        <v>19.118421052631501</v>
      </c>
    </row>
    <row r="1030" spans="1:17" hidden="1" x14ac:dyDescent="0.3">
      <c r="A1030" t="s">
        <v>2218</v>
      </c>
      <c r="B1030" t="s">
        <v>2219</v>
      </c>
      <c r="C1030" t="s">
        <v>3184</v>
      </c>
      <c r="D1030" t="s">
        <v>161</v>
      </c>
      <c r="E1030">
        <v>2679.4070035499999</v>
      </c>
      <c r="F1030">
        <v>408.9</v>
      </c>
      <c r="G1030">
        <v>-7.6533715313951802</v>
      </c>
      <c r="H1030">
        <v>-2.0201898484718099</v>
      </c>
      <c r="I1030">
        <v>11.759067962690001</v>
      </c>
      <c r="J1030">
        <v>3.0077456420805699</v>
      </c>
      <c r="K1030">
        <v>408.06098891653602</v>
      </c>
      <c r="L1030">
        <v>371.21766618177099</v>
      </c>
      <c r="M1030">
        <v>55.747280604613003</v>
      </c>
      <c r="N1030">
        <v>0.83377566438577599</v>
      </c>
      <c r="O1030">
        <v>18.3663487405233</v>
      </c>
      <c r="P1030">
        <v>65.546558704453403</v>
      </c>
      <c r="Q1030">
        <v>9.7084630848330994E-2</v>
      </c>
    </row>
    <row r="1031" spans="1:17" hidden="1" x14ac:dyDescent="0.3">
      <c r="A1031" t="s">
        <v>2220</v>
      </c>
      <c r="B1031" t="s">
        <v>2221</v>
      </c>
      <c r="C1031" t="s">
        <v>3184</v>
      </c>
      <c r="D1031" t="s">
        <v>409</v>
      </c>
      <c r="E1031">
        <v>2670.4095153899998</v>
      </c>
      <c r="F1031">
        <v>1157.7</v>
      </c>
      <c r="G1031">
        <v>-44.130074429846999</v>
      </c>
      <c r="H1031">
        <v>-4.1281203396911499</v>
      </c>
      <c r="I1031">
        <v>-12.422452899254401</v>
      </c>
      <c r="J1031">
        <v>-0.18103586551480999</v>
      </c>
      <c r="K1031">
        <v>1171.19627750991</v>
      </c>
      <c r="L1031">
        <v>1200.9948049302</v>
      </c>
      <c r="M1031">
        <v>41.538542719371399</v>
      </c>
      <c r="N1031">
        <v>0.763277720264537</v>
      </c>
      <c r="O1031">
        <v>24.384555584348199</v>
      </c>
      <c r="P1031">
        <v>6.1136571952337304</v>
      </c>
      <c r="Q1031">
        <v>-2.7840707476766001E-2</v>
      </c>
    </row>
    <row r="1032" spans="1:17" hidden="1" x14ac:dyDescent="0.3">
      <c r="A1032" t="s">
        <v>2222</v>
      </c>
      <c r="B1032" t="s">
        <v>2223</v>
      </c>
      <c r="C1032" t="s">
        <v>3184</v>
      </c>
      <c r="D1032" t="s">
        <v>46</v>
      </c>
      <c r="E1032">
        <v>2666.91377457</v>
      </c>
      <c r="F1032">
        <v>396.7</v>
      </c>
      <c r="G1032">
        <v>106.61262143690401</v>
      </c>
      <c r="H1032">
        <v>-11.920621655796801</v>
      </c>
      <c r="I1032">
        <v>22.8116395958289</v>
      </c>
      <c r="J1032">
        <v>-3.38459713087448</v>
      </c>
      <c r="K1032">
        <v>420.67279259359498</v>
      </c>
      <c r="L1032">
        <v>356.65833084125398</v>
      </c>
      <c r="M1032">
        <v>46.830369984364502</v>
      </c>
      <c r="N1032">
        <v>0.17555740677876699</v>
      </c>
      <c r="O1032">
        <v>62.8434585328963</v>
      </c>
      <c r="P1032">
        <v>151.47385103011001</v>
      </c>
      <c r="Q1032">
        <v>2.8490959202147E-2</v>
      </c>
    </row>
    <row r="1033" spans="1:17" hidden="1" x14ac:dyDescent="0.3">
      <c r="A1033" t="s">
        <v>2224</v>
      </c>
      <c r="B1033" t="s">
        <v>2225</v>
      </c>
      <c r="C1033" t="s">
        <v>3184</v>
      </c>
      <c r="D1033" t="s">
        <v>613</v>
      </c>
      <c r="E1033">
        <v>2645.394288</v>
      </c>
      <c r="F1033">
        <v>608.79999999999995</v>
      </c>
      <c r="G1033">
        <v>-16.1390704541862</v>
      </c>
      <c r="H1033">
        <v>-7.7500000560746303</v>
      </c>
      <c r="I1033">
        <v>10.715886611634099</v>
      </c>
      <c r="J1033">
        <v>-3.0049619065793398</v>
      </c>
      <c r="K1033">
        <v>619.35505783314295</v>
      </c>
      <c r="L1033">
        <v>578.23487200015904</v>
      </c>
      <c r="M1033">
        <v>47.2127383369969</v>
      </c>
      <c r="N1033">
        <v>0.52632581610409701</v>
      </c>
      <c r="O1033">
        <v>14.9802890932982</v>
      </c>
      <c r="P1033">
        <v>33.802197802197703</v>
      </c>
      <c r="Q1033">
        <v>8.0141538587050008E-3</v>
      </c>
    </row>
    <row r="1034" spans="1:17" hidden="1" x14ac:dyDescent="0.3">
      <c r="A1034" t="s">
        <v>2226</v>
      </c>
      <c r="B1034" t="s">
        <v>2227</v>
      </c>
      <c r="C1034" t="s">
        <v>3184</v>
      </c>
      <c r="D1034" t="s">
        <v>1689</v>
      </c>
      <c r="E1034">
        <v>2644.090741</v>
      </c>
      <c r="F1034">
        <v>65.569999999999993</v>
      </c>
      <c r="G1034">
        <v>-0.13362587505163501</v>
      </c>
      <c r="H1034">
        <v>2.80101226959885</v>
      </c>
      <c r="I1034">
        <v>-6.0104218415606496</v>
      </c>
      <c r="J1034">
        <v>1.94844344599442</v>
      </c>
      <c r="K1034">
        <v>63.117248633163697</v>
      </c>
      <c r="L1034">
        <v>60.134763793351702</v>
      </c>
      <c r="M1034">
        <v>53.860821394049402</v>
      </c>
      <c r="N1034">
        <v>1.0664055690916401</v>
      </c>
      <c r="O1034">
        <v>2.94341924660668</v>
      </c>
      <c r="P1034">
        <v>33.516595398085897</v>
      </c>
      <c r="Q1034">
        <v>-2.7484158448541001E-2</v>
      </c>
    </row>
    <row r="1035" spans="1:17" hidden="1" x14ac:dyDescent="0.3">
      <c r="A1035" t="s">
        <v>2228</v>
      </c>
      <c r="B1035" t="s">
        <v>2229</v>
      </c>
      <c r="C1035" t="s">
        <v>3184</v>
      </c>
      <c r="D1035" t="s">
        <v>198</v>
      </c>
      <c r="E1035">
        <v>2642.3778431400001</v>
      </c>
      <c r="F1035">
        <v>1825.9</v>
      </c>
      <c r="G1035">
        <v>14.489060003800899</v>
      </c>
      <c r="H1035">
        <v>-10.9381834102706</v>
      </c>
      <c r="I1035">
        <v>-22.3937958143412</v>
      </c>
      <c r="J1035">
        <v>-4.4429114961130098</v>
      </c>
      <c r="K1035">
        <v>1980.2755513556299</v>
      </c>
      <c r="L1035">
        <v>1864.44289418375</v>
      </c>
      <c r="M1035">
        <v>26.250170840585199</v>
      </c>
      <c r="N1035">
        <v>0.53536167790619205</v>
      </c>
      <c r="O1035">
        <v>35.8234295415959</v>
      </c>
      <c r="P1035">
        <v>52.801372442361597</v>
      </c>
      <c r="Q1035">
        <v>0.11014595838003</v>
      </c>
    </row>
    <row r="1036" spans="1:17" x14ac:dyDescent="0.3">
      <c r="A1036" t="s">
        <v>2230</v>
      </c>
      <c r="B1036" t="s">
        <v>2231</v>
      </c>
      <c r="C1036" t="s">
        <v>3186</v>
      </c>
      <c r="D1036" t="s">
        <v>1967</v>
      </c>
      <c r="E1036">
        <v>2625.6312756040002</v>
      </c>
      <c r="F1036">
        <v>14.26</v>
      </c>
      <c r="G1036">
        <v>-52.863689830586097</v>
      </c>
      <c r="H1036">
        <v>-6.3214286275032103</v>
      </c>
      <c r="I1036">
        <v>-35.491911530510798</v>
      </c>
      <c r="J1036">
        <v>5.2771641491905799</v>
      </c>
      <c r="K1036">
        <v>14.5680765117799</v>
      </c>
      <c r="L1036">
        <v>16.348743650350201</v>
      </c>
      <c r="M1036">
        <v>61.207253740534497</v>
      </c>
      <c r="N1036">
        <v>1.02404336219954</v>
      </c>
      <c r="O1036">
        <v>82.678821879382895</v>
      </c>
      <c r="P1036">
        <v>10.972762645914401</v>
      </c>
      <c r="Q1036">
        <v>-2.8247510818718E-2</v>
      </c>
    </row>
    <row r="1037" spans="1:17" hidden="1" x14ac:dyDescent="0.3">
      <c r="A1037" t="s">
        <v>2232</v>
      </c>
      <c r="B1037" t="s">
        <v>2233</v>
      </c>
      <c r="C1037" t="s">
        <v>3184</v>
      </c>
      <c r="D1037" t="s">
        <v>548</v>
      </c>
      <c r="E1037">
        <v>2620.91520765</v>
      </c>
      <c r="F1037">
        <v>85.95</v>
      </c>
      <c r="G1037">
        <v>12.2979140464327</v>
      </c>
      <c r="H1037">
        <v>-5.28556857226899</v>
      </c>
      <c r="I1037">
        <v>6.4837971007455799</v>
      </c>
      <c r="J1037">
        <v>-6.9617644747976399</v>
      </c>
      <c r="K1037">
        <v>85.721550705230698</v>
      </c>
      <c r="L1037">
        <v>77.620723349125001</v>
      </c>
      <c r="M1037">
        <v>30.888243010700801</v>
      </c>
      <c r="N1037">
        <v>1.1150134157195699</v>
      </c>
      <c r="O1037">
        <v>35.951134380453702</v>
      </c>
      <c r="P1037">
        <v>66.893203883495104</v>
      </c>
      <c r="Q1037">
        <v>0.145921580290479</v>
      </c>
    </row>
    <row r="1038" spans="1:17" hidden="1" x14ac:dyDescent="0.3">
      <c r="A1038" t="s">
        <v>2234</v>
      </c>
      <c r="B1038" t="s">
        <v>2235</v>
      </c>
      <c r="C1038" t="s">
        <v>3184</v>
      </c>
      <c r="D1038" t="s">
        <v>762</v>
      </c>
      <c r="E1038">
        <v>2614.3690414520001</v>
      </c>
      <c r="F1038">
        <v>23.08</v>
      </c>
      <c r="G1038">
        <v>-36.124472363048</v>
      </c>
      <c r="H1038">
        <v>40.390042928120899</v>
      </c>
      <c r="I1038">
        <v>17.2684980611265</v>
      </c>
      <c r="J1038">
        <v>-12.313456782489901</v>
      </c>
      <c r="K1038">
        <v>19.257775577058698</v>
      </c>
      <c r="L1038">
        <v>18.3105374747736</v>
      </c>
      <c r="M1038">
        <v>55.525583829811303</v>
      </c>
      <c r="N1038">
        <v>3.22996123117573</v>
      </c>
      <c r="O1038">
        <v>19.150779896013798</v>
      </c>
      <c r="P1038">
        <v>63.571934798015597</v>
      </c>
      <c r="Q1038">
        <v>9.5468379819534002E-2</v>
      </c>
    </row>
    <row r="1039" spans="1:17" hidden="1" x14ac:dyDescent="0.3">
      <c r="A1039" t="s">
        <v>2236</v>
      </c>
      <c r="B1039" t="s">
        <v>2237</v>
      </c>
      <c r="C1039" t="s">
        <v>3184</v>
      </c>
      <c r="D1039" t="s">
        <v>390</v>
      </c>
      <c r="E1039">
        <v>2604.4616668150002</v>
      </c>
      <c r="F1039">
        <v>879.95</v>
      </c>
      <c r="G1039">
        <v>43.196719418045802</v>
      </c>
      <c r="H1039">
        <v>-15.584915169319901</v>
      </c>
      <c r="I1039">
        <v>56.631000009160303</v>
      </c>
      <c r="J1039">
        <v>-3.95106791507596</v>
      </c>
      <c r="K1039">
        <v>869.21520700278199</v>
      </c>
      <c r="L1039">
        <v>708.05927839715696</v>
      </c>
      <c r="M1039">
        <v>37.076990281716597</v>
      </c>
      <c r="N1039">
        <v>0.35943779382174101</v>
      </c>
      <c r="O1039">
        <v>23.2172282516051</v>
      </c>
      <c r="P1039">
        <v>89.195871855514895</v>
      </c>
      <c r="Q1039">
        <v>5.2567518122001999E-2</v>
      </c>
    </row>
    <row r="1040" spans="1:17" hidden="1" x14ac:dyDescent="0.3">
      <c r="A1040" t="s">
        <v>2238</v>
      </c>
      <c r="B1040" t="s">
        <v>2239</v>
      </c>
      <c r="C1040" t="s">
        <v>3184</v>
      </c>
      <c r="D1040" t="s">
        <v>1280</v>
      </c>
      <c r="E1040">
        <v>2599.8453494999999</v>
      </c>
      <c r="F1040">
        <v>493.5</v>
      </c>
      <c r="G1040">
        <v>66.245564502891199</v>
      </c>
      <c r="H1040">
        <v>-8.5805833116883807</v>
      </c>
      <c r="I1040">
        <v>61.595010786072798</v>
      </c>
      <c r="J1040">
        <v>-4.3426055638109604</v>
      </c>
      <c r="K1040">
        <v>503.71342366683399</v>
      </c>
      <c r="L1040">
        <v>386.00619291281902</v>
      </c>
      <c r="M1040">
        <v>28.673436990366099</v>
      </c>
      <c r="N1040">
        <v>0.38236484278805699</v>
      </c>
      <c r="O1040">
        <v>24.356636271529901</v>
      </c>
      <c r="P1040">
        <v>133.16796598157299</v>
      </c>
      <c r="Q1040">
        <v>8.5452343392430005E-2</v>
      </c>
    </row>
    <row r="1041" spans="1:17" hidden="1" x14ac:dyDescent="0.3">
      <c r="A1041" t="s">
        <v>2240</v>
      </c>
      <c r="B1041" t="s">
        <v>2241</v>
      </c>
      <c r="C1041" t="s">
        <v>3184</v>
      </c>
      <c r="D1041" t="s">
        <v>46</v>
      </c>
      <c r="E1041">
        <v>2587.0232806599902</v>
      </c>
      <c r="F1041">
        <v>652.6</v>
      </c>
      <c r="G1041">
        <v>-48.938451304044399</v>
      </c>
      <c r="H1041">
        <v>-6.7847868846125303</v>
      </c>
      <c r="I1041">
        <v>-24.146069133066099</v>
      </c>
      <c r="J1041">
        <v>-3.2576108558907002</v>
      </c>
      <c r="K1041">
        <v>676.91146239079001</v>
      </c>
      <c r="L1041">
        <v>691.07450616211997</v>
      </c>
      <c r="M1041">
        <v>33.562281920882597</v>
      </c>
      <c r="N1041">
        <v>0.83421472117905204</v>
      </c>
      <c r="O1041">
        <v>23.659209316579801</v>
      </c>
      <c r="P1041">
        <v>8.7847974662443793</v>
      </c>
      <c r="Q1041">
        <v>-3.50421488506E-3</v>
      </c>
    </row>
    <row r="1042" spans="1:17" hidden="1" x14ac:dyDescent="0.3">
      <c r="A1042" t="s">
        <v>2242</v>
      </c>
      <c r="B1042" t="s">
        <v>2243</v>
      </c>
      <c r="C1042" t="s">
        <v>3184</v>
      </c>
      <c r="D1042" t="s">
        <v>1363</v>
      </c>
      <c r="E1042">
        <v>2580.8388</v>
      </c>
      <c r="F1042">
        <v>999.99</v>
      </c>
      <c r="G1042">
        <v>-31.4321829435338</v>
      </c>
      <c r="H1042">
        <v>-2.2773019328669899</v>
      </c>
      <c r="I1042">
        <v>-15.6052710810725</v>
      </c>
      <c r="J1042">
        <v>0.49423552520235198</v>
      </c>
      <c r="K1042">
        <v>999.99608630188402</v>
      </c>
      <c r="L1042">
        <v>999.99650106585796</v>
      </c>
      <c r="M1042">
        <v>55.379180563809697</v>
      </c>
      <c r="N1042">
        <v>0.90223049553426904</v>
      </c>
      <c r="O1042">
        <v>3.0010300103000902</v>
      </c>
      <c r="P1042">
        <v>3.09175257731959</v>
      </c>
      <c r="Q1042">
        <v>-0.101916752053546</v>
      </c>
    </row>
    <row r="1043" spans="1:17" hidden="1" x14ac:dyDescent="0.3">
      <c r="A1043" t="s">
        <v>2244</v>
      </c>
      <c r="B1043" t="s">
        <v>2245</v>
      </c>
      <c r="C1043" t="s">
        <v>3184</v>
      </c>
      <c r="D1043" t="s">
        <v>270</v>
      </c>
      <c r="E1043">
        <v>2562.9786184579998</v>
      </c>
      <c r="F1043">
        <v>100.78</v>
      </c>
      <c r="G1043">
        <v>-4.74356509312525</v>
      </c>
      <c r="H1043">
        <v>-3.50583803242812</v>
      </c>
      <c r="I1043">
        <v>6.2578812768475904</v>
      </c>
      <c r="J1043">
        <v>-1.1197721046519</v>
      </c>
      <c r="K1043">
        <v>98.350428620365093</v>
      </c>
      <c r="L1043">
        <v>89.553264981862995</v>
      </c>
      <c r="M1043">
        <v>36.658409775867398</v>
      </c>
      <c r="N1043">
        <v>0.69481040514856196</v>
      </c>
      <c r="O1043">
        <v>12.1750347291129</v>
      </c>
      <c r="P1043">
        <v>41.148459383753398</v>
      </c>
      <c r="Q1043">
        <v>-4.8309211686100001E-2</v>
      </c>
    </row>
    <row r="1044" spans="1:17" hidden="1" x14ac:dyDescent="0.3">
      <c r="A1044" t="s">
        <v>2246</v>
      </c>
      <c r="B1044" t="s">
        <v>2247</v>
      </c>
      <c r="C1044" t="s">
        <v>3184</v>
      </c>
      <c r="D1044" t="s">
        <v>287</v>
      </c>
      <c r="E1044">
        <v>2561.8314999999998</v>
      </c>
      <c r="F1044">
        <v>4082.6</v>
      </c>
      <c r="G1044">
        <v>2063.5150536156002</v>
      </c>
      <c r="H1044">
        <v>-3.8160960038003799</v>
      </c>
      <c r="I1044">
        <v>137.603779280201</v>
      </c>
      <c r="J1044">
        <v>5.2378252687920899</v>
      </c>
      <c r="K1044">
        <v>3778.4591504789601</v>
      </c>
      <c r="L1044">
        <v>2467.8293682941799</v>
      </c>
      <c r="M1044">
        <v>52.753262671775097</v>
      </c>
      <c r="N1044">
        <v>0.54641233842588399</v>
      </c>
      <c r="O1044">
        <v>17.5451917895458</v>
      </c>
      <c r="P1044">
        <v>2094.9462365591398</v>
      </c>
      <c r="Q1044">
        <v>0.23483683157691301</v>
      </c>
    </row>
    <row r="1045" spans="1:17" x14ac:dyDescent="0.3">
      <c r="A1045" t="s">
        <v>2248</v>
      </c>
      <c r="B1045" t="s">
        <v>2249</v>
      </c>
      <c r="C1045" t="s">
        <v>3179</v>
      </c>
      <c r="D1045" t="s">
        <v>613</v>
      </c>
      <c r="E1045">
        <v>2561.5318263280001</v>
      </c>
      <c r="F1045">
        <v>173.84</v>
      </c>
      <c r="G1045">
        <v>-61.559800306877797</v>
      </c>
      <c r="H1045">
        <v>2.01935495104552</v>
      </c>
      <c r="I1045">
        <v>-30.2001934588667</v>
      </c>
      <c r="J1045">
        <v>-3.170799820094</v>
      </c>
      <c r="K1045">
        <v>175.472113856579</v>
      </c>
      <c r="L1045">
        <v>204.53637265250299</v>
      </c>
      <c r="M1045">
        <v>38.981181284175101</v>
      </c>
      <c r="N1045">
        <v>1.8040849792713101</v>
      </c>
      <c r="O1045">
        <v>79.475379659456905</v>
      </c>
      <c r="P1045">
        <v>20.789327404113401</v>
      </c>
    </row>
    <row r="1046" spans="1:17" hidden="1" x14ac:dyDescent="0.3">
      <c r="A1046" t="s">
        <v>2250</v>
      </c>
      <c r="B1046" t="s">
        <v>2251</v>
      </c>
      <c r="C1046" t="s">
        <v>3184</v>
      </c>
      <c r="D1046" t="s">
        <v>124</v>
      </c>
      <c r="E1046">
        <v>2560.9828261500002</v>
      </c>
      <c r="F1046">
        <v>314.25</v>
      </c>
      <c r="G1046">
        <v>23.524438358241301</v>
      </c>
      <c r="H1046">
        <v>1.69022952566438</v>
      </c>
      <c r="I1046">
        <v>30.084185108079001</v>
      </c>
      <c r="J1046">
        <v>4.0824605731034103</v>
      </c>
      <c r="K1046">
        <v>286.19097449636001</v>
      </c>
      <c r="L1046">
        <v>262.535765454851</v>
      </c>
      <c r="M1046">
        <v>82.277078191982895</v>
      </c>
      <c r="N1046">
        <v>1.5313944070904</v>
      </c>
      <c r="O1046">
        <v>8.2577565632458096</v>
      </c>
      <c r="P1046">
        <v>69.498381877022595</v>
      </c>
      <c r="Q1046">
        <v>9.3802524542733995E-2</v>
      </c>
    </row>
    <row r="1047" spans="1:17" hidden="1" x14ac:dyDescent="0.3">
      <c r="A1047" t="s">
        <v>2252</v>
      </c>
      <c r="B1047" t="s">
        <v>2253</v>
      </c>
      <c r="C1047" t="s">
        <v>3184</v>
      </c>
      <c r="D1047" t="s">
        <v>261</v>
      </c>
      <c r="E1047">
        <v>2559.3280897499999</v>
      </c>
      <c r="F1047">
        <v>17599.5</v>
      </c>
      <c r="G1047">
        <v>-6.3876651420886601</v>
      </c>
      <c r="H1047">
        <v>-3.6894489099950198</v>
      </c>
      <c r="I1047">
        <v>11.0108368325964</v>
      </c>
      <c r="J1047">
        <v>-0.46730293633610898</v>
      </c>
      <c r="K1047">
        <v>17944.6347784584</v>
      </c>
      <c r="L1047">
        <v>15980.923483262901</v>
      </c>
      <c r="M1047">
        <v>34.059818571129703</v>
      </c>
      <c r="N1047">
        <v>0.31804210438701302</v>
      </c>
      <c r="O1047">
        <v>18.753373675388399</v>
      </c>
      <c r="P1047">
        <v>39.678571428571402</v>
      </c>
      <c r="Q1047">
        <v>0.14338633708281801</v>
      </c>
    </row>
    <row r="1048" spans="1:17" hidden="1" x14ac:dyDescent="0.3">
      <c r="A1048" t="s">
        <v>2254</v>
      </c>
      <c r="B1048" t="s">
        <v>2255</v>
      </c>
      <c r="C1048" t="s">
        <v>3184</v>
      </c>
      <c r="D1048" t="s">
        <v>1011</v>
      </c>
      <c r="E1048">
        <v>2553.9415170749999</v>
      </c>
      <c r="F1048">
        <v>387.55</v>
      </c>
      <c r="G1048">
        <v>-10.8868594598635</v>
      </c>
      <c r="H1048">
        <v>-10.995095111747499</v>
      </c>
      <c r="I1048">
        <v>3.9361360750038998</v>
      </c>
      <c r="J1048">
        <v>0.222144309861602</v>
      </c>
      <c r="K1048">
        <v>396.65108890811302</v>
      </c>
      <c r="M1048">
        <v>41.9356606687683</v>
      </c>
      <c r="N1048">
        <v>0.40864635765315199</v>
      </c>
      <c r="O1048">
        <v>22.5390272222938</v>
      </c>
      <c r="P1048">
        <v>37.331679659815698</v>
      </c>
    </row>
    <row r="1049" spans="1:17" hidden="1" x14ac:dyDescent="0.3">
      <c r="A1049" t="s">
        <v>2256</v>
      </c>
      <c r="B1049" t="s">
        <v>2257</v>
      </c>
      <c r="C1049" t="s">
        <v>3184</v>
      </c>
      <c r="D1049" t="s">
        <v>21</v>
      </c>
      <c r="E1049">
        <v>2533.5194687399999</v>
      </c>
      <c r="F1049">
        <v>388.7</v>
      </c>
      <c r="G1049">
        <v>9.6577462760669093</v>
      </c>
      <c r="H1049">
        <v>13.2247468376207</v>
      </c>
      <c r="I1049">
        <v>-18.586924269641099</v>
      </c>
      <c r="J1049">
        <v>-5.9625545982544299</v>
      </c>
      <c r="K1049">
        <v>377.94054869512303</v>
      </c>
      <c r="L1049">
        <v>373.36021049304998</v>
      </c>
      <c r="M1049">
        <v>46.424745353810202</v>
      </c>
      <c r="N1049">
        <v>1.17124872833238</v>
      </c>
      <c r="O1049">
        <v>77.707743761255401</v>
      </c>
      <c r="P1049">
        <v>62.6019661158753</v>
      </c>
      <c r="Q1049">
        <v>0.111780630457307</v>
      </c>
    </row>
    <row r="1050" spans="1:17" hidden="1" x14ac:dyDescent="0.3">
      <c r="A1050" t="s">
        <v>2258</v>
      </c>
      <c r="B1050" t="s">
        <v>2259</v>
      </c>
      <c r="C1050" t="s">
        <v>3184</v>
      </c>
      <c r="D1050" t="s">
        <v>270</v>
      </c>
      <c r="E1050">
        <v>2530.4634249999999</v>
      </c>
      <c r="F1050">
        <v>506.65</v>
      </c>
      <c r="G1050">
        <v>-9.3027027699771097</v>
      </c>
      <c r="H1050">
        <v>12.034653749785701</v>
      </c>
      <c r="I1050">
        <v>-5.48690529102696</v>
      </c>
      <c r="J1050">
        <v>14.999853502730399</v>
      </c>
      <c r="K1050">
        <v>456.26065539431198</v>
      </c>
      <c r="L1050">
        <v>443.32853674563199</v>
      </c>
      <c r="M1050">
        <v>78.050334162899901</v>
      </c>
      <c r="N1050">
        <v>3.08768551899156</v>
      </c>
      <c r="O1050">
        <v>4.5889667423270497</v>
      </c>
      <c r="P1050">
        <v>32.787314899750903</v>
      </c>
      <c r="Q1050">
        <v>1.0326165625516E-2</v>
      </c>
    </row>
    <row r="1051" spans="1:17" hidden="1" x14ac:dyDescent="0.3">
      <c r="A1051" t="s">
        <v>2260</v>
      </c>
      <c r="B1051" t="s">
        <v>2261</v>
      </c>
      <c r="C1051" t="s">
        <v>3184</v>
      </c>
      <c r="D1051" t="s">
        <v>228</v>
      </c>
      <c r="E1051">
        <v>2526.0933674749999</v>
      </c>
      <c r="F1051">
        <v>4918.25</v>
      </c>
      <c r="G1051">
        <v>55.336622323521397</v>
      </c>
      <c r="H1051">
        <v>2.7820769644798999</v>
      </c>
      <c r="I1051">
        <v>24.810843189551001</v>
      </c>
      <c r="J1051">
        <v>6.4288017322641604</v>
      </c>
      <c r="K1051">
        <v>4519.2881708491004</v>
      </c>
      <c r="L1051">
        <v>3834.4296048599399</v>
      </c>
      <c r="M1051">
        <v>67.7173543738148</v>
      </c>
      <c r="N1051">
        <v>1.5491357066132501</v>
      </c>
      <c r="O1051">
        <v>3.41076602450058</v>
      </c>
      <c r="P1051">
        <v>109.242714316102</v>
      </c>
      <c r="Q1051">
        <v>0.101720579158563</v>
      </c>
    </row>
    <row r="1052" spans="1:17" hidden="1" x14ac:dyDescent="0.3">
      <c r="A1052" t="s">
        <v>2262</v>
      </c>
      <c r="B1052" t="s">
        <v>2263</v>
      </c>
      <c r="C1052" t="s">
        <v>3184</v>
      </c>
      <c r="D1052" t="s">
        <v>404</v>
      </c>
      <c r="E1052">
        <v>2522.2273512500001</v>
      </c>
      <c r="F1052">
        <v>1056.5</v>
      </c>
      <c r="G1052">
        <v>-5.5524744960180099</v>
      </c>
      <c r="H1052">
        <v>19.189310570215799</v>
      </c>
      <c r="I1052">
        <v>-2.5854435243759601</v>
      </c>
      <c r="J1052">
        <v>21.4624444544976</v>
      </c>
      <c r="K1052">
        <v>881.37145455353595</v>
      </c>
      <c r="L1052">
        <v>913.34020758722295</v>
      </c>
      <c r="M1052">
        <v>93.852244249907102</v>
      </c>
      <c r="N1052">
        <v>3.2828959378637901</v>
      </c>
      <c r="O1052">
        <v>37.245622337908102</v>
      </c>
      <c r="P1052">
        <v>41.489219231284302</v>
      </c>
      <c r="Q1052">
        <v>2.9172947330069001E-2</v>
      </c>
    </row>
    <row r="1053" spans="1:17" hidden="1" x14ac:dyDescent="0.3">
      <c r="A1053" t="s">
        <v>2264</v>
      </c>
      <c r="B1053" t="s">
        <v>2265</v>
      </c>
      <c r="C1053" t="s">
        <v>3184</v>
      </c>
      <c r="D1053" t="s">
        <v>46</v>
      </c>
      <c r="E1053">
        <v>2520.8321735999998</v>
      </c>
      <c r="F1053">
        <v>596.79999999999995</v>
      </c>
      <c r="G1053">
        <v>-16.2855144117954</v>
      </c>
      <c r="H1053">
        <v>-13.894386920105299</v>
      </c>
      <c r="I1053">
        <v>-19.786658493772201</v>
      </c>
      <c r="J1053">
        <v>3.3824178251493602</v>
      </c>
      <c r="K1053">
        <v>570.78229563027105</v>
      </c>
      <c r="L1053">
        <v>571.08237787888697</v>
      </c>
      <c r="M1053">
        <v>65.524303602122899</v>
      </c>
      <c r="N1053">
        <v>0.67409578532504799</v>
      </c>
      <c r="O1053">
        <v>42.426273458445003</v>
      </c>
      <c r="P1053">
        <v>37.972488729626598</v>
      </c>
      <c r="Q1053">
        <v>0.16792010616418801</v>
      </c>
    </row>
    <row r="1054" spans="1:17" hidden="1" x14ac:dyDescent="0.3">
      <c r="A1054" t="s">
        <v>2266</v>
      </c>
      <c r="B1054" t="s">
        <v>2267</v>
      </c>
      <c r="C1054" t="s">
        <v>3184</v>
      </c>
      <c r="D1054" t="s">
        <v>409</v>
      </c>
      <c r="E1054">
        <v>2519.1499174999999</v>
      </c>
      <c r="F1054">
        <v>1470.65</v>
      </c>
      <c r="G1054">
        <v>200.76895258842899</v>
      </c>
      <c r="H1054">
        <v>-15.6689090448144</v>
      </c>
      <c r="I1054">
        <v>84.702184925465104</v>
      </c>
      <c r="J1054">
        <v>-4.39884623580393</v>
      </c>
      <c r="K1054">
        <v>1651.5293961879199</v>
      </c>
      <c r="L1054">
        <v>1251.7123862184901</v>
      </c>
      <c r="M1054">
        <v>13.9019695284251</v>
      </c>
      <c r="N1054">
        <v>0.79053011305149701</v>
      </c>
      <c r="O1054">
        <v>48.179376466188302</v>
      </c>
      <c r="P1054">
        <v>255.229468599033</v>
      </c>
      <c r="Q1054">
        <v>0.26700178704520899</v>
      </c>
    </row>
    <row r="1055" spans="1:17" x14ac:dyDescent="0.3">
      <c r="A1055" t="s">
        <v>2268</v>
      </c>
      <c r="B1055" t="s">
        <v>2269</v>
      </c>
      <c r="C1055" t="s">
        <v>3186</v>
      </c>
      <c r="D1055" t="s">
        <v>1967</v>
      </c>
      <c r="E1055">
        <v>2517.3240259200002</v>
      </c>
      <c r="F1055">
        <v>52.8</v>
      </c>
      <c r="G1055">
        <v>-32.183062642781898</v>
      </c>
      <c r="H1055">
        <v>-3.4898583268372598</v>
      </c>
      <c r="I1055">
        <v>-12.0748593163667</v>
      </c>
      <c r="J1055">
        <v>-2.7197893104441002</v>
      </c>
      <c r="K1055">
        <v>52.959481731192</v>
      </c>
      <c r="L1055">
        <v>52.043471906665999</v>
      </c>
      <c r="M1055">
        <v>46.031696416376498</v>
      </c>
      <c r="N1055">
        <v>1.44628964305982</v>
      </c>
      <c r="O1055">
        <v>31.439393939393899</v>
      </c>
      <c r="P1055">
        <v>24.381625441696102</v>
      </c>
      <c r="Q1055">
        <v>-1.6098911815515E-2</v>
      </c>
    </row>
    <row r="1056" spans="1:17" hidden="1" x14ac:dyDescent="0.3">
      <c r="A1056" t="s">
        <v>2270</v>
      </c>
      <c r="B1056" t="s">
        <v>2271</v>
      </c>
      <c r="C1056" t="s">
        <v>3184</v>
      </c>
      <c r="D1056" t="s">
        <v>146</v>
      </c>
      <c r="E1056">
        <v>2515.9893232499999</v>
      </c>
      <c r="F1056">
        <v>1383.75</v>
      </c>
      <c r="G1056">
        <v>395.711674199323</v>
      </c>
      <c r="H1056">
        <v>0.794515441806939</v>
      </c>
      <c r="I1056">
        <v>171.213015684395</v>
      </c>
      <c r="J1056">
        <v>1.45017279181922</v>
      </c>
      <c r="K1056">
        <v>1323.42694306965</v>
      </c>
      <c r="M1056">
        <v>59.904213791357698</v>
      </c>
      <c r="N1056">
        <v>0.70482603815937095</v>
      </c>
      <c r="O1056">
        <v>13.387533875338701</v>
      </c>
      <c r="P1056">
        <v>498.11973200777999</v>
      </c>
    </row>
    <row r="1057" spans="1:17" hidden="1" x14ac:dyDescent="0.3">
      <c r="A1057" t="s">
        <v>2272</v>
      </c>
      <c r="B1057" t="s">
        <v>2273</v>
      </c>
      <c r="C1057" t="s">
        <v>3184</v>
      </c>
      <c r="D1057" t="s">
        <v>54</v>
      </c>
      <c r="E1057">
        <v>2514.5360784</v>
      </c>
      <c r="F1057">
        <v>273.2</v>
      </c>
      <c r="G1057">
        <v>10.7346077626117</v>
      </c>
      <c r="H1057">
        <v>7.8974793071329001</v>
      </c>
      <c r="I1057">
        <v>5.6831872985056497</v>
      </c>
      <c r="J1057">
        <v>-1.5717366970198601</v>
      </c>
      <c r="K1057">
        <v>256.52464887931302</v>
      </c>
      <c r="L1057">
        <v>224.332007640738</v>
      </c>
      <c r="M1057">
        <v>49.366828012360699</v>
      </c>
      <c r="N1057">
        <v>2.0901874142547099</v>
      </c>
      <c r="O1057">
        <v>10.9077598828696</v>
      </c>
      <c r="P1057">
        <v>92.394366197183004</v>
      </c>
      <c r="Q1057">
        <v>0.11398777231006101</v>
      </c>
    </row>
    <row r="1058" spans="1:17" hidden="1" x14ac:dyDescent="0.3">
      <c r="A1058" t="s">
        <v>2274</v>
      </c>
      <c r="B1058" t="s">
        <v>2275</v>
      </c>
      <c r="C1058" t="s">
        <v>3184</v>
      </c>
      <c r="D1058" t="s">
        <v>496</v>
      </c>
      <c r="E1058">
        <v>2512.3901706000001</v>
      </c>
      <c r="F1058">
        <v>643</v>
      </c>
      <c r="G1058">
        <v>-43.751357485021501</v>
      </c>
      <c r="H1058">
        <v>-1.47356821505644</v>
      </c>
      <c r="I1058">
        <v>7.5876055354615399</v>
      </c>
      <c r="J1058">
        <v>2.3679398785750201</v>
      </c>
      <c r="K1058">
        <v>613.42034245389698</v>
      </c>
      <c r="L1058">
        <v>603.40801795585298</v>
      </c>
      <c r="M1058">
        <v>56.751980276221197</v>
      </c>
      <c r="N1058">
        <v>0.69570792186659502</v>
      </c>
      <c r="O1058">
        <v>20.839813374805601</v>
      </c>
      <c r="P1058">
        <v>39.464266348552201</v>
      </c>
      <c r="Q1058">
        <v>-9.2072834319127994E-2</v>
      </c>
    </row>
    <row r="1059" spans="1:17" hidden="1" x14ac:dyDescent="0.3">
      <c r="A1059" t="s">
        <v>2276</v>
      </c>
      <c r="B1059" t="s">
        <v>2277</v>
      </c>
      <c r="C1059" t="s">
        <v>3184</v>
      </c>
      <c r="D1059" t="s">
        <v>379</v>
      </c>
      <c r="E1059">
        <v>2511.6074646900001</v>
      </c>
      <c r="F1059">
        <v>755.85</v>
      </c>
      <c r="G1059">
        <v>-48.0270450124993</v>
      </c>
      <c r="H1059">
        <v>-4.8288622932470897</v>
      </c>
      <c r="I1059">
        <v>-18.942080403919299</v>
      </c>
      <c r="J1059">
        <v>-2.3878493326190799</v>
      </c>
      <c r="K1059">
        <v>783.72960733812999</v>
      </c>
      <c r="L1059">
        <v>820.55383059780399</v>
      </c>
      <c r="M1059">
        <v>29.935187094873299</v>
      </c>
      <c r="N1059">
        <v>1.34454150233833</v>
      </c>
      <c r="O1059">
        <v>24.323609181715899</v>
      </c>
      <c r="P1059">
        <v>5.7724601175482801</v>
      </c>
      <c r="Q1059">
        <v>-4.5261326219267997E-2</v>
      </c>
    </row>
    <row r="1060" spans="1:17" hidden="1" x14ac:dyDescent="0.3">
      <c r="A1060" t="s">
        <v>2278</v>
      </c>
      <c r="B1060" t="s">
        <v>2279</v>
      </c>
      <c r="C1060" t="s">
        <v>3184</v>
      </c>
      <c r="D1060" t="s">
        <v>270</v>
      </c>
      <c r="E1060">
        <v>2510.5699356700002</v>
      </c>
      <c r="F1060">
        <v>1950.25</v>
      </c>
      <c r="G1060">
        <v>292.62839522563303</v>
      </c>
      <c r="H1060">
        <v>6.2066949286473596</v>
      </c>
      <c r="I1060">
        <v>170.10478253744401</v>
      </c>
      <c r="J1060">
        <v>-1.7655683963662701</v>
      </c>
      <c r="K1060">
        <v>1755.2098902356299</v>
      </c>
      <c r="L1060">
        <v>1106.5302934906299</v>
      </c>
      <c r="M1060">
        <v>41.469685464419399</v>
      </c>
      <c r="N1060">
        <v>0.21445629024936499</v>
      </c>
      <c r="O1060">
        <v>22.035636456864498</v>
      </c>
      <c r="P1060">
        <v>409.93593933847501</v>
      </c>
    </row>
    <row r="1061" spans="1:17" hidden="1" x14ac:dyDescent="0.3">
      <c r="A1061" t="s">
        <v>2280</v>
      </c>
      <c r="B1061" t="s">
        <v>2281</v>
      </c>
      <c r="C1061" t="s">
        <v>3184</v>
      </c>
      <c r="D1061" t="s">
        <v>270</v>
      </c>
      <c r="E1061">
        <v>2509.2929949999998</v>
      </c>
      <c r="F1061">
        <v>1069.25</v>
      </c>
      <c r="G1061">
        <v>57.699444101659402</v>
      </c>
      <c r="H1061">
        <v>-9.2792802083598396</v>
      </c>
      <c r="I1061">
        <v>62.618914184366098</v>
      </c>
      <c r="J1061">
        <v>-1.6801638305311599</v>
      </c>
      <c r="K1061">
        <v>1058.1160131151601</v>
      </c>
      <c r="L1061">
        <v>832.47708961414105</v>
      </c>
      <c r="M1061">
        <v>45.371023034348198</v>
      </c>
      <c r="N1061">
        <v>0.76543008047437</v>
      </c>
      <c r="O1061">
        <v>17.694645779752101</v>
      </c>
      <c r="P1061">
        <v>116.886409736308</v>
      </c>
    </row>
    <row r="1062" spans="1:17" hidden="1" x14ac:dyDescent="0.3">
      <c r="A1062" t="s">
        <v>2282</v>
      </c>
      <c r="B1062" t="s">
        <v>2283</v>
      </c>
      <c r="C1062" t="s">
        <v>3184</v>
      </c>
      <c r="D1062" t="s">
        <v>161</v>
      </c>
      <c r="E1062">
        <v>2505.2822187749998</v>
      </c>
      <c r="F1062">
        <v>1662.75</v>
      </c>
      <c r="G1062">
        <v>131.039219582117</v>
      </c>
      <c r="H1062">
        <v>-5.8903709083843303</v>
      </c>
      <c r="I1062">
        <v>19.392075431876901</v>
      </c>
      <c r="J1062">
        <v>-2.6810091129640798</v>
      </c>
      <c r="K1062">
        <v>1655.8219185783501</v>
      </c>
      <c r="L1062">
        <v>1298.9798292532801</v>
      </c>
      <c r="M1062">
        <v>36.5606323384945</v>
      </c>
      <c r="N1062">
        <v>0.40439057711267001</v>
      </c>
      <c r="O1062">
        <v>17.095173658096499</v>
      </c>
      <c r="P1062">
        <v>210.359309379374</v>
      </c>
      <c r="Q1062">
        <v>0.100774310343147</v>
      </c>
    </row>
    <row r="1063" spans="1:17" hidden="1" x14ac:dyDescent="0.3">
      <c r="A1063" t="s">
        <v>2284</v>
      </c>
      <c r="B1063" t="s">
        <v>2285</v>
      </c>
      <c r="C1063" t="s">
        <v>3184</v>
      </c>
      <c r="D1063" t="s">
        <v>379</v>
      </c>
      <c r="E1063">
        <v>2499.499501835</v>
      </c>
      <c r="F1063">
        <v>1134.3499999999999</v>
      </c>
      <c r="G1063">
        <v>-24.9344879482552</v>
      </c>
      <c r="H1063">
        <v>-7.27366880328323</v>
      </c>
      <c r="I1063">
        <v>-13.7592360658095</v>
      </c>
      <c r="J1063">
        <v>0.30837836970185301</v>
      </c>
      <c r="K1063">
        <v>1120.65803936662</v>
      </c>
      <c r="L1063">
        <v>1058.8300649232101</v>
      </c>
      <c r="M1063">
        <v>47.562822066093503</v>
      </c>
      <c r="N1063">
        <v>0.87494207687819003</v>
      </c>
      <c r="O1063">
        <v>14.409132983647</v>
      </c>
      <c r="P1063">
        <v>31.901162790697601</v>
      </c>
      <c r="Q1063">
        <v>8.4668560456926001E-2</v>
      </c>
    </row>
    <row r="1064" spans="1:17" hidden="1" x14ac:dyDescent="0.3">
      <c r="A1064" t="s">
        <v>2286</v>
      </c>
      <c r="B1064" t="s">
        <v>2287</v>
      </c>
      <c r="C1064" t="s">
        <v>3184</v>
      </c>
      <c r="D1064" t="s">
        <v>564</v>
      </c>
      <c r="E1064">
        <v>2490.752</v>
      </c>
      <c r="F1064">
        <v>141.52000000000001</v>
      </c>
      <c r="G1064">
        <v>149.920705724458</v>
      </c>
      <c r="H1064">
        <v>-16.7355458021954</v>
      </c>
      <c r="I1064">
        <v>73.973759729376098</v>
      </c>
      <c r="J1064">
        <v>-13.1365337055668</v>
      </c>
      <c r="K1064">
        <v>153.88811756914501</v>
      </c>
      <c r="L1064">
        <v>120.647263739865</v>
      </c>
      <c r="M1064">
        <v>21.371169475270499</v>
      </c>
      <c r="N1064">
        <v>0.75556046205021299</v>
      </c>
      <c r="O1064">
        <v>31.783493499152002</v>
      </c>
      <c r="P1064">
        <v>201.10638297872299</v>
      </c>
      <c r="Q1064">
        <v>3.7990576663012997E-2</v>
      </c>
    </row>
    <row r="1065" spans="1:17" hidden="1" x14ac:dyDescent="0.3">
      <c r="A1065" t="s">
        <v>2288</v>
      </c>
      <c r="B1065" t="s">
        <v>2289</v>
      </c>
      <c r="C1065" t="s">
        <v>3184</v>
      </c>
      <c r="D1065" t="s">
        <v>507</v>
      </c>
      <c r="E1065">
        <v>2487.8012805599901</v>
      </c>
      <c r="F1065">
        <v>371.6</v>
      </c>
      <c r="G1065">
        <v>-0.54002408478070696</v>
      </c>
      <c r="H1065">
        <v>5.14944372187278</v>
      </c>
      <c r="I1065">
        <v>-3.3892627766787902</v>
      </c>
      <c r="J1065">
        <v>-2.6962840737037501</v>
      </c>
      <c r="K1065">
        <v>354.17058836631401</v>
      </c>
      <c r="L1065">
        <v>325.36167873136702</v>
      </c>
      <c r="M1065">
        <v>45.144992991263699</v>
      </c>
      <c r="N1065">
        <v>0.624162069922646</v>
      </c>
      <c r="O1065">
        <v>8.93433799784715</v>
      </c>
      <c r="P1065">
        <v>57.9260518487037</v>
      </c>
    </row>
    <row r="1066" spans="1:17" hidden="1" x14ac:dyDescent="0.3">
      <c r="A1066" t="s">
        <v>2290</v>
      </c>
      <c r="B1066" t="s">
        <v>2291</v>
      </c>
      <c r="C1066" t="s">
        <v>3184</v>
      </c>
      <c r="D1066" t="s">
        <v>215</v>
      </c>
      <c r="E1066">
        <v>2486.9611687500001</v>
      </c>
      <c r="F1066">
        <v>138.24</v>
      </c>
      <c r="G1066">
        <v>99.516285712235103</v>
      </c>
      <c r="H1066">
        <v>101.67404563947299</v>
      </c>
      <c r="I1066">
        <v>63.162055053674599</v>
      </c>
      <c r="J1066">
        <v>-1.8514867906282401E-2</v>
      </c>
      <c r="K1066">
        <v>100.66696944024901</v>
      </c>
      <c r="L1066">
        <v>78.987687614797906</v>
      </c>
      <c r="M1066">
        <v>98.608385880476305</v>
      </c>
      <c r="N1066">
        <v>3.1314258714443999</v>
      </c>
      <c r="O1066">
        <v>20.363136574074002</v>
      </c>
      <c r="P1066">
        <v>167.595818815331</v>
      </c>
    </row>
    <row r="1067" spans="1:17" x14ac:dyDescent="0.3">
      <c r="A1067" t="s">
        <v>2292</v>
      </c>
      <c r="B1067" t="s">
        <v>2293</v>
      </c>
      <c r="C1067" t="s">
        <v>3169</v>
      </c>
      <c r="D1067" t="s">
        <v>51</v>
      </c>
      <c r="E1067">
        <v>2481.5523773999998</v>
      </c>
      <c r="F1067">
        <v>246.55</v>
      </c>
      <c r="G1067">
        <v>-89.5151679826361</v>
      </c>
      <c r="H1067">
        <v>-22.108783311809901</v>
      </c>
      <c r="I1067">
        <v>-64.474034664647803</v>
      </c>
      <c r="J1067">
        <v>-8.6576310931376099</v>
      </c>
      <c r="K1067">
        <v>327.20285439192998</v>
      </c>
      <c r="L1067">
        <v>432.26382314879697</v>
      </c>
      <c r="M1067">
        <v>16.798620002137</v>
      </c>
      <c r="N1067">
        <v>1.74837031507124</v>
      </c>
      <c r="O1067">
        <v>173.71729872236801</v>
      </c>
      <c r="P1067">
        <v>1.41916906622789</v>
      </c>
    </row>
    <row r="1068" spans="1:17" hidden="1" x14ac:dyDescent="0.3">
      <c r="A1068" t="s">
        <v>2294</v>
      </c>
      <c r="B1068" t="s">
        <v>2295</v>
      </c>
      <c r="C1068" t="s">
        <v>3184</v>
      </c>
      <c r="D1068" t="s">
        <v>143</v>
      </c>
      <c r="E1068">
        <v>2475.35985304</v>
      </c>
      <c r="F1068">
        <v>24034.3</v>
      </c>
      <c r="G1068">
        <v>756.26740988442805</v>
      </c>
      <c r="H1068">
        <v>33.466175151789699</v>
      </c>
      <c r="I1068">
        <v>294.16326197322002</v>
      </c>
      <c r="J1068">
        <v>-9.4736472118160506</v>
      </c>
      <c r="K1068">
        <v>16616.017853400499</v>
      </c>
      <c r="L1068">
        <v>9451.8366818507893</v>
      </c>
      <c r="M1068">
        <v>63.345391632164102</v>
      </c>
      <c r="N1068">
        <v>1.93066269112307</v>
      </c>
      <c r="O1068">
        <v>15.564006440795</v>
      </c>
      <c r="P1068">
        <v>809.94207397872196</v>
      </c>
      <c r="Q1068">
        <v>0.184932892240566</v>
      </c>
    </row>
    <row r="1069" spans="1:17" hidden="1" x14ac:dyDescent="0.3">
      <c r="A1069" t="s">
        <v>2296</v>
      </c>
      <c r="B1069" t="s">
        <v>2297</v>
      </c>
      <c r="C1069" t="s">
        <v>3184</v>
      </c>
      <c r="D1069" t="s">
        <v>187</v>
      </c>
      <c r="E1069">
        <v>2472.0136965500001</v>
      </c>
      <c r="F1069">
        <v>444.35</v>
      </c>
      <c r="G1069">
        <v>-7.4322991706860302</v>
      </c>
      <c r="H1069">
        <v>-1.16412781008511</v>
      </c>
      <c r="I1069">
        <v>15.6272705609829</v>
      </c>
      <c r="J1069">
        <v>-2.2350462427534499</v>
      </c>
      <c r="K1069">
        <v>440.37316774957498</v>
      </c>
      <c r="L1069">
        <v>404.250303495423</v>
      </c>
      <c r="M1069">
        <v>45.252335396229697</v>
      </c>
      <c r="N1069">
        <v>0.69973079680505701</v>
      </c>
      <c r="O1069">
        <v>10.048385281872299</v>
      </c>
      <c r="P1069">
        <v>41.942181760102201</v>
      </c>
      <c r="Q1069">
        <v>2.9194501742383999E-2</v>
      </c>
    </row>
    <row r="1070" spans="1:17" hidden="1" x14ac:dyDescent="0.3">
      <c r="A1070" t="s">
        <v>2298</v>
      </c>
      <c r="B1070" t="s">
        <v>2299</v>
      </c>
      <c r="C1070" t="s">
        <v>3184</v>
      </c>
      <c r="D1070" t="s">
        <v>1008</v>
      </c>
      <c r="E1070">
        <v>2462.4843059999998</v>
      </c>
      <c r="F1070">
        <v>135.12</v>
      </c>
      <c r="G1070">
        <v>-14.007006355370001</v>
      </c>
      <c r="H1070">
        <v>3.8767308376959502</v>
      </c>
      <c r="I1070">
        <v>1.8199055070911401</v>
      </c>
      <c r="J1070">
        <v>-2.5695762792771402</v>
      </c>
      <c r="M1070">
        <v>36.2394805577933</v>
      </c>
      <c r="O1070">
        <v>17.5251628182356</v>
      </c>
      <c r="P1070">
        <v>26.162464985994401</v>
      </c>
    </row>
    <row r="1071" spans="1:17" hidden="1" x14ac:dyDescent="0.3">
      <c r="A1071" t="s">
        <v>2300</v>
      </c>
      <c r="B1071" t="s">
        <v>2301</v>
      </c>
      <c r="C1071" t="s">
        <v>3184</v>
      </c>
      <c r="D1071" t="s">
        <v>472</v>
      </c>
      <c r="E1071">
        <v>2457.8032188500001</v>
      </c>
      <c r="F1071">
        <v>1050.7</v>
      </c>
      <c r="G1071">
        <v>-67.341422948527395</v>
      </c>
      <c r="H1071">
        <v>2.4814164532149299</v>
      </c>
      <c r="I1071">
        <v>-21.749871795677301</v>
      </c>
      <c r="J1071">
        <v>3.68519029907169</v>
      </c>
      <c r="K1071">
        <v>1015.82474842545</v>
      </c>
      <c r="L1071">
        <v>1185.8169174514301</v>
      </c>
      <c r="M1071">
        <v>62.8221571129788</v>
      </c>
      <c r="N1071">
        <v>2.3635490406123498</v>
      </c>
      <c r="O1071">
        <v>57.119063481488503</v>
      </c>
      <c r="P1071">
        <v>12.7058192544918</v>
      </c>
      <c r="Q1071">
        <v>-0.158756786584518</v>
      </c>
    </row>
    <row r="1072" spans="1:17" hidden="1" x14ac:dyDescent="0.3">
      <c r="A1072" t="s">
        <v>2302</v>
      </c>
      <c r="B1072" t="s">
        <v>2303</v>
      </c>
      <c r="C1072" t="s">
        <v>3184</v>
      </c>
      <c r="D1072" t="s">
        <v>465</v>
      </c>
      <c r="E1072">
        <v>2445.9011850000002</v>
      </c>
      <c r="F1072">
        <v>974.75</v>
      </c>
      <c r="G1072">
        <v>64.321402657430099</v>
      </c>
      <c r="H1072">
        <v>11.523647774936901</v>
      </c>
      <c r="I1072">
        <v>54.1980109501093</v>
      </c>
      <c r="J1072">
        <v>5.6459422255816101</v>
      </c>
      <c r="K1072">
        <v>906.31191508181098</v>
      </c>
      <c r="L1072">
        <v>730.66318480012205</v>
      </c>
      <c r="M1072">
        <v>55.005677288554097</v>
      </c>
      <c r="N1072">
        <v>0.57276197089571901</v>
      </c>
      <c r="O1072">
        <v>16.245191074634501</v>
      </c>
      <c r="P1072">
        <v>100.958664055252</v>
      </c>
      <c r="Q1072">
        <v>0.11162981664945699</v>
      </c>
    </row>
    <row r="1073" spans="1:17" hidden="1" x14ac:dyDescent="0.3">
      <c r="A1073" t="s">
        <v>2304</v>
      </c>
      <c r="B1073" t="s">
        <v>2305</v>
      </c>
      <c r="C1073" t="s">
        <v>3184</v>
      </c>
      <c r="D1073" t="s">
        <v>80</v>
      </c>
      <c r="E1073">
        <v>2443.27241379</v>
      </c>
      <c r="F1073">
        <v>888.55</v>
      </c>
      <c r="G1073">
        <v>111.873855391625</v>
      </c>
      <c r="H1073">
        <v>-16.898723965666001</v>
      </c>
      <c r="I1073">
        <v>6.4996178841603101</v>
      </c>
      <c r="J1073">
        <v>-3.5979615105430698</v>
      </c>
      <c r="K1073">
        <v>933.11452496117397</v>
      </c>
      <c r="L1073">
        <v>804.03768504805498</v>
      </c>
      <c r="M1073">
        <v>34.740352775589798</v>
      </c>
      <c r="N1073">
        <v>0.33478760759499299</v>
      </c>
      <c r="O1073">
        <v>23.088177367621402</v>
      </c>
      <c r="P1073">
        <v>152.82401479584499</v>
      </c>
      <c r="Q1073">
        <v>6.9423868369856007E-2</v>
      </c>
    </row>
    <row r="1074" spans="1:17" x14ac:dyDescent="0.3">
      <c r="A1074" t="s">
        <v>2306</v>
      </c>
      <c r="B1074" t="s">
        <v>2307</v>
      </c>
      <c r="C1074" t="s">
        <v>3180</v>
      </c>
      <c r="D1074" t="s">
        <v>428</v>
      </c>
      <c r="E1074">
        <v>2435.5916501799902</v>
      </c>
      <c r="F1074">
        <v>458.9</v>
      </c>
      <c r="G1074">
        <v>-39.2640811158575</v>
      </c>
      <c r="H1074">
        <v>-3.75329125453875</v>
      </c>
      <c r="I1074">
        <v>-23.2144985825825</v>
      </c>
      <c r="J1074">
        <v>-5.3484611040111298</v>
      </c>
      <c r="K1074">
        <v>478.71884722399199</v>
      </c>
      <c r="L1074">
        <v>492.709648292498</v>
      </c>
      <c r="M1074">
        <v>23.506604704749499</v>
      </c>
      <c r="N1074">
        <v>1.03241252826198</v>
      </c>
      <c r="O1074">
        <v>26.825016343429901</v>
      </c>
      <c r="P1074">
        <v>5.9570537981990102</v>
      </c>
      <c r="Q1074">
        <v>-2.1281169750071001E-2</v>
      </c>
    </row>
    <row r="1075" spans="1:17" hidden="1" x14ac:dyDescent="0.3">
      <c r="A1075" t="s">
        <v>2308</v>
      </c>
      <c r="B1075" t="s">
        <v>2309</v>
      </c>
      <c r="C1075" t="s">
        <v>3184</v>
      </c>
      <c r="D1075" t="s">
        <v>187</v>
      </c>
      <c r="E1075">
        <v>2421.2962812999999</v>
      </c>
      <c r="F1075">
        <v>2590.25</v>
      </c>
      <c r="G1075">
        <v>-20.677575247114699</v>
      </c>
      <c r="H1075">
        <v>-13.5893077066541</v>
      </c>
      <c r="I1075">
        <v>-7.9552809721872002</v>
      </c>
      <c r="J1075">
        <v>-6.0954408281149401</v>
      </c>
      <c r="K1075">
        <v>2781.6184496537098</v>
      </c>
      <c r="L1075">
        <v>2621.1068609594099</v>
      </c>
      <c r="M1075">
        <v>23.580149463621002</v>
      </c>
      <c r="N1075">
        <v>0.70192529390429204</v>
      </c>
      <c r="O1075">
        <v>17.123829746163501</v>
      </c>
      <c r="P1075">
        <v>23.4040019056693</v>
      </c>
      <c r="Q1075">
        <v>5.1162575899137003E-2</v>
      </c>
    </row>
    <row r="1076" spans="1:17" hidden="1" x14ac:dyDescent="0.3">
      <c r="A1076" t="s">
        <v>2310</v>
      </c>
      <c r="B1076" t="s">
        <v>2311</v>
      </c>
      <c r="C1076" t="s">
        <v>3184</v>
      </c>
      <c r="D1076" t="s">
        <v>132</v>
      </c>
      <c r="E1076">
        <v>2408.1810418750001</v>
      </c>
      <c r="F1076">
        <v>678.65</v>
      </c>
      <c r="G1076">
        <v>61.601602542246802</v>
      </c>
      <c r="H1076">
        <v>-4.7318495431253602</v>
      </c>
      <c r="I1076">
        <v>-16.699950912514399</v>
      </c>
      <c r="J1076">
        <v>-2.3843359033690699</v>
      </c>
      <c r="K1076">
        <v>684.22750289161797</v>
      </c>
      <c r="L1076">
        <v>621.03231213404399</v>
      </c>
      <c r="M1076">
        <v>43.290330895092303</v>
      </c>
      <c r="N1076">
        <v>1.36050700521992</v>
      </c>
      <c r="O1076">
        <v>20.650978966028202</v>
      </c>
      <c r="P1076">
        <v>107.19758566015901</v>
      </c>
      <c r="Q1076">
        <v>7.1322468754944995E-2</v>
      </c>
    </row>
    <row r="1077" spans="1:17" hidden="1" x14ac:dyDescent="0.3">
      <c r="A1077" t="s">
        <v>2312</v>
      </c>
      <c r="B1077" t="s">
        <v>2313</v>
      </c>
      <c r="C1077" t="s">
        <v>3184</v>
      </c>
      <c r="D1077" t="s">
        <v>103</v>
      </c>
      <c r="E1077">
        <v>2402.368858112</v>
      </c>
      <c r="F1077">
        <v>20.48</v>
      </c>
      <c r="G1077">
        <v>39.439524215449801</v>
      </c>
      <c r="H1077">
        <v>-8.7051604560565394</v>
      </c>
      <c r="I1077">
        <v>-2.7075538510298198</v>
      </c>
      <c r="J1077">
        <v>-1.90696507509778</v>
      </c>
      <c r="K1077">
        <v>20.410264259840499</v>
      </c>
      <c r="L1077">
        <v>19.200818884636298</v>
      </c>
      <c r="M1077">
        <v>52.128918296591401</v>
      </c>
      <c r="N1077">
        <v>1.13701962619376</v>
      </c>
      <c r="O1077">
        <v>55.686817504447603</v>
      </c>
      <c r="P1077">
        <v>83.632834664633805</v>
      </c>
      <c r="Q1077">
        <v>0.13765779962552599</v>
      </c>
    </row>
    <row r="1078" spans="1:17" hidden="1" x14ac:dyDescent="0.3">
      <c r="A1078" t="s">
        <v>2314</v>
      </c>
      <c r="B1078" t="s">
        <v>2315</v>
      </c>
      <c r="C1078" t="s">
        <v>3184</v>
      </c>
      <c r="D1078" t="s">
        <v>2316</v>
      </c>
      <c r="E1078">
        <v>2390.314710995</v>
      </c>
      <c r="F1078">
        <v>1436.45</v>
      </c>
      <c r="G1078">
        <v>-11.2965337840456</v>
      </c>
      <c r="H1078">
        <v>16.589862533605899</v>
      </c>
      <c r="I1078">
        <v>4.5303780784155698</v>
      </c>
      <c r="J1078">
        <v>5.4420254874015299</v>
      </c>
      <c r="M1078">
        <v>73.123827577096407</v>
      </c>
      <c r="O1078">
        <v>1.4410525949389099</v>
      </c>
      <c r="P1078">
        <v>29.392424447146698</v>
      </c>
    </row>
    <row r="1079" spans="1:17" hidden="1" x14ac:dyDescent="0.3">
      <c r="A1079" t="s">
        <v>2317</v>
      </c>
      <c r="B1079" t="s">
        <v>2318</v>
      </c>
      <c r="C1079" t="s">
        <v>3184</v>
      </c>
      <c r="D1079" t="s">
        <v>404</v>
      </c>
      <c r="E1079">
        <v>2385.6671842800001</v>
      </c>
      <c r="F1079">
        <v>47.64</v>
      </c>
      <c r="G1079">
        <v>-67.009276249821795</v>
      </c>
      <c r="H1079">
        <v>-11.8335553901384</v>
      </c>
      <c r="I1079">
        <v>-26.723674066147201</v>
      </c>
      <c r="J1079">
        <v>-5.0432898297672102</v>
      </c>
      <c r="K1079">
        <v>50.687971435744899</v>
      </c>
      <c r="L1079">
        <v>57.404186262659501</v>
      </c>
      <c r="M1079">
        <v>35.557129730476902</v>
      </c>
      <c r="N1079">
        <v>0.84498563983456199</v>
      </c>
      <c r="O1079">
        <v>76.427371956339201</v>
      </c>
      <c r="P1079">
        <v>3.3405639913231999</v>
      </c>
    </row>
    <row r="1080" spans="1:17" hidden="1" x14ac:dyDescent="0.3">
      <c r="A1080" t="s">
        <v>2319</v>
      </c>
      <c r="B1080" t="s">
        <v>2320</v>
      </c>
      <c r="C1080" t="s">
        <v>3184</v>
      </c>
      <c r="D1080" t="s">
        <v>440</v>
      </c>
      <c r="E1080">
        <v>2384.6990671799999</v>
      </c>
      <c r="F1080">
        <v>579.04999999999995</v>
      </c>
      <c r="G1080">
        <v>-49.366273646481602</v>
      </c>
      <c r="H1080">
        <v>-5.7248759331607602</v>
      </c>
      <c r="I1080">
        <v>-26.7179405875581</v>
      </c>
      <c r="J1080">
        <v>-2.37709256747452</v>
      </c>
      <c r="K1080">
        <v>609.14074303316602</v>
      </c>
      <c r="L1080">
        <v>636.40889189634595</v>
      </c>
      <c r="M1080">
        <v>28.923225785250199</v>
      </c>
      <c r="N1080">
        <v>0.53063642779398201</v>
      </c>
      <c r="O1080">
        <v>37.9241861669976</v>
      </c>
      <c r="P1080">
        <v>7.49025431594578</v>
      </c>
      <c r="Q1080">
        <v>-4.2557880101531997E-2</v>
      </c>
    </row>
    <row r="1081" spans="1:17" hidden="1" x14ac:dyDescent="0.3">
      <c r="A1081" t="s">
        <v>2321</v>
      </c>
      <c r="B1081" t="s">
        <v>2322</v>
      </c>
      <c r="C1081" t="s">
        <v>3184</v>
      </c>
      <c r="D1081" t="s">
        <v>292</v>
      </c>
      <c r="E1081">
        <v>2382.9137768700002</v>
      </c>
      <c r="F1081">
        <v>391.05</v>
      </c>
      <c r="G1081">
        <v>30.544585928786699</v>
      </c>
      <c r="H1081">
        <v>-2.6784519991382001</v>
      </c>
      <c r="I1081">
        <v>-14.2303242243</v>
      </c>
      <c r="J1081">
        <v>-2.8314107910981599</v>
      </c>
      <c r="K1081">
        <v>415.754312909188</v>
      </c>
      <c r="L1081">
        <v>377.821475555483</v>
      </c>
      <c r="M1081">
        <v>37.641684483159302</v>
      </c>
      <c r="N1081">
        <v>0.449401092126123</v>
      </c>
      <c r="O1081">
        <v>39.099859353023902</v>
      </c>
      <c r="P1081">
        <v>89.004349927501195</v>
      </c>
      <c r="Q1081">
        <v>5.7679626738460998E-2</v>
      </c>
    </row>
    <row r="1082" spans="1:17" x14ac:dyDescent="0.3">
      <c r="A1082" t="s">
        <v>2323</v>
      </c>
      <c r="B1082" t="s">
        <v>2324</v>
      </c>
      <c r="C1082" t="s">
        <v>3183</v>
      </c>
      <c r="D1082" t="s">
        <v>390</v>
      </c>
      <c r="E1082">
        <v>2382.6178170119902</v>
      </c>
      <c r="F1082">
        <v>206.89</v>
      </c>
      <c r="G1082">
        <v>-59.954243921250097</v>
      </c>
      <c r="H1082">
        <v>-10.306658167944599</v>
      </c>
      <c r="I1082">
        <v>-20.787589137901101</v>
      </c>
      <c r="J1082">
        <v>-1.9725219807883401</v>
      </c>
      <c r="K1082">
        <v>215.956781858206</v>
      </c>
      <c r="L1082">
        <v>245.438832723742</v>
      </c>
      <c r="M1082">
        <v>29.021763567108898</v>
      </c>
      <c r="N1082">
        <v>0.460364853125869</v>
      </c>
      <c r="O1082">
        <v>108.685775049543</v>
      </c>
      <c r="P1082">
        <v>8.0365535248041695</v>
      </c>
      <c r="Q1082">
        <v>-4.3264515247063998E-2</v>
      </c>
    </row>
    <row r="1083" spans="1:17" hidden="1" x14ac:dyDescent="0.3">
      <c r="A1083" t="s">
        <v>2325</v>
      </c>
      <c r="B1083" t="s">
        <v>2326</v>
      </c>
      <c r="C1083" t="s">
        <v>3184</v>
      </c>
      <c r="D1083" t="s">
        <v>124</v>
      </c>
      <c r="E1083">
        <v>2382.4428427439998</v>
      </c>
      <c r="F1083">
        <v>164.88</v>
      </c>
      <c r="G1083">
        <v>-32.4338848348577</v>
      </c>
      <c r="H1083">
        <v>1.14557676844054</v>
      </c>
      <c r="I1083">
        <v>-12.682922766465801</v>
      </c>
      <c r="J1083">
        <v>-4.8699263245086302</v>
      </c>
      <c r="K1083">
        <v>162.49935214080801</v>
      </c>
      <c r="L1083">
        <v>163.43478533052999</v>
      </c>
      <c r="M1083">
        <v>51.234332494611103</v>
      </c>
      <c r="N1083">
        <v>1.4679090629684799</v>
      </c>
      <c r="O1083">
        <v>29.063561377971801</v>
      </c>
      <c r="P1083">
        <v>22.133333333333301</v>
      </c>
      <c r="Q1083">
        <v>6.1417965259599999E-4</v>
      </c>
    </row>
    <row r="1084" spans="1:17" hidden="1" x14ac:dyDescent="0.3">
      <c r="A1084" t="s">
        <v>2327</v>
      </c>
      <c r="B1084" t="s">
        <v>2328</v>
      </c>
      <c r="C1084" t="s">
        <v>3184</v>
      </c>
      <c r="D1084" t="s">
        <v>54</v>
      </c>
      <c r="E1084">
        <v>2364.8525308799999</v>
      </c>
      <c r="F1084">
        <v>1673.6</v>
      </c>
      <c r="G1084">
        <v>13.7457775006022</v>
      </c>
      <c r="H1084">
        <v>2.8739081667744499</v>
      </c>
      <c r="I1084">
        <v>-5.3975016882107401</v>
      </c>
      <c r="J1084">
        <v>0.577960071445205</v>
      </c>
      <c r="K1084">
        <v>1635.7307309949599</v>
      </c>
      <c r="L1084">
        <v>1502.56407097548</v>
      </c>
      <c r="M1084">
        <v>45.485978320532702</v>
      </c>
      <c r="N1084">
        <v>0.53762284020098905</v>
      </c>
      <c r="O1084">
        <v>13.1662284894837</v>
      </c>
      <c r="P1084">
        <v>51.979658554304301</v>
      </c>
      <c r="Q1084">
        <v>9.0315503233009006E-2</v>
      </c>
    </row>
    <row r="1085" spans="1:17" hidden="1" x14ac:dyDescent="0.3">
      <c r="A1085" t="s">
        <v>2329</v>
      </c>
      <c r="B1085" t="s">
        <v>2330</v>
      </c>
      <c r="C1085" t="s">
        <v>3184</v>
      </c>
      <c r="D1085" t="s">
        <v>548</v>
      </c>
      <c r="E1085">
        <v>2362.9289230049999</v>
      </c>
      <c r="F1085">
        <v>681.05</v>
      </c>
      <c r="G1085">
        <v>8.0282211723666492</v>
      </c>
      <c r="H1085">
        <v>-6.6135823989160798</v>
      </c>
      <c r="I1085">
        <v>28.289665111617001</v>
      </c>
      <c r="J1085">
        <v>-3.2380590923613899</v>
      </c>
      <c r="K1085">
        <v>707.53941021111098</v>
      </c>
      <c r="L1085">
        <v>626.06997821892901</v>
      </c>
      <c r="M1085">
        <v>44.7425637650163</v>
      </c>
      <c r="N1085">
        <v>0.41314167771783999</v>
      </c>
      <c r="O1085">
        <v>37.728507451728902</v>
      </c>
      <c r="P1085">
        <v>76.896103896103796</v>
      </c>
      <c r="Q1085">
        <v>0.144261912625754</v>
      </c>
    </row>
    <row r="1086" spans="1:17" hidden="1" x14ac:dyDescent="0.3">
      <c r="A1086" t="s">
        <v>2331</v>
      </c>
      <c r="B1086" t="s">
        <v>2332</v>
      </c>
      <c r="C1086" t="s">
        <v>3184</v>
      </c>
      <c r="D1086" t="s">
        <v>743</v>
      </c>
      <c r="E1086">
        <v>2359.69856235</v>
      </c>
      <c r="F1086">
        <v>443.5</v>
      </c>
      <c r="G1086">
        <v>-47.956686425558999</v>
      </c>
      <c r="H1086">
        <v>-4.6904851353971102</v>
      </c>
      <c r="I1086">
        <v>-11.6670786742293</v>
      </c>
      <c r="J1086">
        <v>-8.1625119516470903</v>
      </c>
      <c r="K1086">
        <v>464.21221358616799</v>
      </c>
      <c r="L1086">
        <v>478.84765878347901</v>
      </c>
      <c r="M1086">
        <v>38.963543617653698</v>
      </c>
      <c r="N1086">
        <v>1.03441330335451</v>
      </c>
      <c r="O1086">
        <v>29.515219842164498</v>
      </c>
      <c r="P1086">
        <v>13.9809817527627</v>
      </c>
      <c r="Q1086">
        <v>-0.11190546123049799</v>
      </c>
    </row>
    <row r="1087" spans="1:17" hidden="1" x14ac:dyDescent="0.3">
      <c r="A1087" t="s">
        <v>2333</v>
      </c>
      <c r="B1087" t="s">
        <v>2334</v>
      </c>
      <c r="C1087" t="s">
        <v>3184</v>
      </c>
      <c r="D1087" t="s">
        <v>54</v>
      </c>
      <c r="E1087">
        <v>2357.6918367599901</v>
      </c>
      <c r="F1087">
        <v>816.05</v>
      </c>
      <c r="G1087">
        <v>2.13948568728703</v>
      </c>
      <c r="H1087">
        <v>-9.3222586512533301</v>
      </c>
      <c r="I1087">
        <v>15.488098396839</v>
      </c>
      <c r="J1087">
        <v>-4.0150812449839703</v>
      </c>
      <c r="K1087">
        <v>778.30691861683601</v>
      </c>
      <c r="L1087">
        <v>719.13581681861297</v>
      </c>
      <c r="M1087">
        <v>61.241572306165999</v>
      </c>
      <c r="N1087">
        <v>1.84322117395184</v>
      </c>
      <c r="O1087">
        <v>5.7043073341094397</v>
      </c>
      <c r="P1087">
        <v>44.715375066501103</v>
      </c>
      <c r="Q1087">
        <v>-5.9831656796004003E-2</v>
      </c>
    </row>
    <row r="1088" spans="1:17" hidden="1" x14ac:dyDescent="0.3">
      <c r="A1088" t="s">
        <v>2335</v>
      </c>
      <c r="B1088" t="s">
        <v>2336</v>
      </c>
      <c r="C1088" t="s">
        <v>3184</v>
      </c>
      <c r="D1088" t="s">
        <v>140</v>
      </c>
      <c r="E1088">
        <v>2350.894463995</v>
      </c>
      <c r="F1088">
        <v>1822.85</v>
      </c>
      <c r="G1088">
        <v>-7.8983827266728603</v>
      </c>
      <c r="H1088">
        <v>12.7336467862226</v>
      </c>
      <c r="I1088">
        <v>-12.4318689982109</v>
      </c>
      <c r="J1088">
        <v>5.8175267004190596</v>
      </c>
      <c r="K1088">
        <v>1723.9798920932201</v>
      </c>
      <c r="L1088">
        <v>1631.6541838952801</v>
      </c>
      <c r="M1088">
        <v>55.070394583239199</v>
      </c>
      <c r="N1088">
        <v>1.16928481808942</v>
      </c>
      <c r="O1088">
        <v>15.1493540335189</v>
      </c>
      <c r="P1088">
        <v>43.193244304791797</v>
      </c>
      <c r="Q1088">
        <v>0.123353675519821</v>
      </c>
    </row>
    <row r="1089" spans="1:17" hidden="1" x14ac:dyDescent="0.3">
      <c r="A1089" t="s">
        <v>2337</v>
      </c>
      <c r="B1089" t="s">
        <v>2338</v>
      </c>
      <c r="C1089" t="s">
        <v>3184</v>
      </c>
      <c r="D1089" t="s">
        <v>276</v>
      </c>
      <c r="E1089">
        <v>2346.5219999999999</v>
      </c>
      <c r="F1089">
        <v>4992.6000000000004</v>
      </c>
      <c r="G1089">
        <v>80.947581732321197</v>
      </c>
      <c r="H1089">
        <v>10.810806968023901</v>
      </c>
      <c r="I1089">
        <v>37.268641024504802</v>
      </c>
      <c r="J1089">
        <v>9.3607258628486001</v>
      </c>
      <c r="K1089">
        <v>4008.6442938947698</v>
      </c>
      <c r="L1089">
        <v>3383.4805528270799</v>
      </c>
      <c r="M1089">
        <v>94.957569437363404</v>
      </c>
      <c r="N1089">
        <v>1.22311317134848</v>
      </c>
      <c r="O1089">
        <v>2.4315987661739298</v>
      </c>
      <c r="P1089">
        <v>118.86808995659899</v>
      </c>
      <c r="Q1089">
        <v>0.213532918930357</v>
      </c>
    </row>
    <row r="1090" spans="1:17" hidden="1" x14ac:dyDescent="0.3">
      <c r="A1090" t="s">
        <v>2339</v>
      </c>
      <c r="B1090" t="s">
        <v>2340</v>
      </c>
      <c r="C1090" t="s">
        <v>3184</v>
      </c>
      <c r="D1090" t="s">
        <v>999</v>
      </c>
      <c r="E1090">
        <v>2345.617428</v>
      </c>
      <c r="F1090">
        <v>1027.95</v>
      </c>
      <c r="G1090">
        <v>-2.3728025292211798</v>
      </c>
      <c r="H1090">
        <v>-17.365279670065899</v>
      </c>
      <c r="I1090">
        <v>27.494496928950301</v>
      </c>
      <c r="J1090">
        <v>-0.95859466347690103</v>
      </c>
      <c r="K1090">
        <v>1050.71522222456</v>
      </c>
      <c r="L1090">
        <v>878.91829208157799</v>
      </c>
      <c r="M1090">
        <v>29.089620572793699</v>
      </c>
      <c r="N1090">
        <v>0.40782441288557097</v>
      </c>
      <c r="O1090">
        <v>29.870129870129801</v>
      </c>
      <c r="P1090">
        <v>59.979768111431</v>
      </c>
      <c r="Q1090">
        <v>1.6656635999389002E-2</v>
      </c>
    </row>
    <row r="1091" spans="1:17" hidden="1" x14ac:dyDescent="0.3">
      <c r="A1091" t="s">
        <v>2341</v>
      </c>
      <c r="B1091" t="s">
        <v>2342</v>
      </c>
      <c r="C1091" t="s">
        <v>3184</v>
      </c>
      <c r="D1091" t="s">
        <v>1525</v>
      </c>
      <c r="E1091">
        <v>2343.360162336</v>
      </c>
      <c r="F1091">
        <v>173.12</v>
      </c>
      <c r="G1091">
        <v>10.0067255531982</v>
      </c>
      <c r="H1091">
        <v>2.28181982273412</v>
      </c>
      <c r="I1091">
        <v>41.1363355282528</v>
      </c>
      <c r="J1091">
        <v>-2.4775158872270202</v>
      </c>
      <c r="K1091">
        <v>154.786291533297</v>
      </c>
      <c r="L1091">
        <v>125.518936013264</v>
      </c>
      <c r="M1091">
        <v>48.857717795983902</v>
      </c>
      <c r="N1091">
        <v>0.46247830688819103</v>
      </c>
      <c r="O1091">
        <v>17.779574861367799</v>
      </c>
      <c r="P1091">
        <v>91.187189398122598</v>
      </c>
      <c r="Q1091">
        <v>6.9049884137348999E-2</v>
      </c>
    </row>
    <row r="1092" spans="1:17" hidden="1" x14ac:dyDescent="0.3">
      <c r="A1092" t="s">
        <v>2343</v>
      </c>
      <c r="B1092" t="s">
        <v>2344</v>
      </c>
      <c r="C1092" t="s">
        <v>3184</v>
      </c>
      <c r="D1092" t="s">
        <v>472</v>
      </c>
      <c r="E1092">
        <v>2342.0096465699999</v>
      </c>
      <c r="F1092">
        <v>387.15</v>
      </c>
      <c r="G1092">
        <v>-5.75353321134748</v>
      </c>
      <c r="H1092">
        <v>-7.0321425138118201</v>
      </c>
      <c r="I1092">
        <v>-1.9855496657010301E-2</v>
      </c>
      <c r="J1092">
        <v>-1.35069092705395</v>
      </c>
      <c r="K1092">
        <v>403.66407040349901</v>
      </c>
      <c r="L1092">
        <v>371.71558549726001</v>
      </c>
      <c r="M1092">
        <v>28.225422760142301</v>
      </c>
      <c r="N1092">
        <v>0.43265713154424501</v>
      </c>
      <c r="O1092">
        <v>16.879762366007999</v>
      </c>
      <c r="P1092">
        <v>33.041237113401998</v>
      </c>
      <c r="Q1092">
        <v>1.7652214164552E-2</v>
      </c>
    </row>
    <row r="1093" spans="1:17" x14ac:dyDescent="0.3">
      <c r="A1093" t="s">
        <v>2345</v>
      </c>
      <c r="B1093" t="s">
        <v>2346</v>
      </c>
      <c r="C1093" t="s">
        <v>3178</v>
      </c>
      <c r="D1093" t="s">
        <v>1222</v>
      </c>
      <c r="E1093">
        <v>2341.3187520749998</v>
      </c>
      <c r="F1093">
        <v>323.85000000000002</v>
      </c>
      <c r="G1093">
        <v>-73.090343455153302</v>
      </c>
      <c r="H1093">
        <v>-15.1577990673822</v>
      </c>
      <c r="I1093">
        <v>-34.763032938286699</v>
      </c>
      <c r="J1093">
        <v>-3.9925679938592298</v>
      </c>
      <c r="K1093">
        <v>371.11648784337899</v>
      </c>
      <c r="L1093">
        <v>410.60153393051598</v>
      </c>
      <c r="M1093">
        <v>19.163338083419202</v>
      </c>
      <c r="N1093">
        <v>0.68792891062689299</v>
      </c>
      <c r="O1093">
        <v>73.706963100200596</v>
      </c>
      <c r="P1093">
        <v>2.8095238095238102</v>
      </c>
      <c r="Q1093">
        <v>-4.7391076360771001E-2</v>
      </c>
    </row>
    <row r="1094" spans="1:17" hidden="1" x14ac:dyDescent="0.3">
      <c r="A1094" t="s">
        <v>2347</v>
      </c>
      <c r="B1094" t="s">
        <v>2348</v>
      </c>
      <c r="C1094" t="s">
        <v>3184</v>
      </c>
      <c r="D1094" t="s">
        <v>390</v>
      </c>
      <c r="E1094">
        <v>2328.9483631049902</v>
      </c>
      <c r="F1094">
        <v>1187.55</v>
      </c>
      <c r="G1094">
        <v>-40.726581072233401</v>
      </c>
      <c r="H1094">
        <v>-3.9189366530630498</v>
      </c>
      <c r="I1094">
        <v>-8.6659550072319806</v>
      </c>
      <c r="J1094">
        <v>-3.3922468034483102</v>
      </c>
      <c r="K1094">
        <v>1223.95625412701</v>
      </c>
      <c r="L1094">
        <v>1216.23196333857</v>
      </c>
      <c r="M1094">
        <v>40.9469610021374</v>
      </c>
      <c r="N1094">
        <v>1.3578253843216299</v>
      </c>
      <c r="O1094">
        <v>24.154772430634502</v>
      </c>
      <c r="P1094">
        <v>43.936731107205603</v>
      </c>
      <c r="Q1094">
        <v>-3.7328926516919998E-2</v>
      </c>
    </row>
    <row r="1095" spans="1:17" hidden="1" x14ac:dyDescent="0.3">
      <c r="A1095" t="s">
        <v>2349</v>
      </c>
      <c r="B1095" t="s">
        <v>2350</v>
      </c>
      <c r="C1095" t="s">
        <v>3184</v>
      </c>
      <c r="D1095" t="s">
        <v>228</v>
      </c>
      <c r="E1095">
        <v>2328.23608668</v>
      </c>
      <c r="F1095">
        <v>618.1</v>
      </c>
      <c r="G1095">
        <v>-11.1665657628742</v>
      </c>
      <c r="H1095">
        <v>5.8367249365594596</v>
      </c>
      <c r="I1095">
        <v>-2.3680340196088201</v>
      </c>
      <c r="J1095">
        <v>7.3870052881315704</v>
      </c>
      <c r="K1095">
        <v>610.64390684484101</v>
      </c>
      <c r="L1095">
        <v>573.92269118435297</v>
      </c>
      <c r="M1095">
        <v>48.2195023760341</v>
      </c>
      <c r="N1095">
        <v>1.72651754903838</v>
      </c>
      <c r="O1095">
        <v>17.7802944507361</v>
      </c>
      <c r="P1095">
        <v>38.277404921700203</v>
      </c>
      <c r="Q1095">
        <v>4.90594592361E-2</v>
      </c>
    </row>
    <row r="1096" spans="1:17" x14ac:dyDescent="0.3">
      <c r="A1096" t="s">
        <v>2351</v>
      </c>
      <c r="B1096" t="s">
        <v>2352</v>
      </c>
      <c r="C1096" t="s">
        <v>3169</v>
      </c>
      <c r="D1096" t="s">
        <v>24</v>
      </c>
      <c r="E1096">
        <v>2326.2002621279998</v>
      </c>
      <c r="F1096">
        <v>45.18</v>
      </c>
      <c r="G1096">
        <v>-66.000335731368693</v>
      </c>
      <c r="H1096">
        <v>-11.0067288422918</v>
      </c>
      <c r="I1096">
        <v>-37.505740398272202</v>
      </c>
      <c r="J1096">
        <v>-8.0891143655188795</v>
      </c>
      <c r="K1096">
        <v>50.126024422722899</v>
      </c>
      <c r="L1096">
        <v>58.187926208835997</v>
      </c>
      <c r="M1096">
        <v>14.124789641310301</v>
      </c>
      <c r="N1096">
        <v>1.2532864388257301</v>
      </c>
      <c r="O1096">
        <v>82.381584772023004</v>
      </c>
      <c r="P1096">
        <v>0.53404539385848404</v>
      </c>
    </row>
    <row r="1097" spans="1:17" hidden="1" x14ac:dyDescent="0.3">
      <c r="A1097" t="s">
        <v>2353</v>
      </c>
      <c r="B1097" t="s">
        <v>2354</v>
      </c>
      <c r="C1097" t="s">
        <v>3184</v>
      </c>
      <c r="D1097" t="s">
        <v>2355</v>
      </c>
      <c r="E1097">
        <v>2325.3179799200002</v>
      </c>
      <c r="F1097">
        <v>467.15</v>
      </c>
      <c r="G1097">
        <v>75.363859110472305</v>
      </c>
      <c r="H1097">
        <v>-5.7678852762004196</v>
      </c>
      <c r="I1097">
        <v>19.098727765524799</v>
      </c>
      <c r="J1097">
        <v>-6.6607900284603296</v>
      </c>
      <c r="K1097">
        <v>499.66029934099998</v>
      </c>
      <c r="L1097">
        <v>435.859398160468</v>
      </c>
      <c r="M1097">
        <v>30.403405424260001</v>
      </c>
      <c r="N1097">
        <v>0.87517457508821195</v>
      </c>
      <c r="O1097">
        <v>32.291555174997299</v>
      </c>
      <c r="P1097">
        <v>116.12306268794801</v>
      </c>
    </row>
    <row r="1098" spans="1:17" hidden="1" x14ac:dyDescent="0.3">
      <c r="A1098" t="s">
        <v>2356</v>
      </c>
      <c r="B1098" t="s">
        <v>2357</v>
      </c>
      <c r="C1098" t="s">
        <v>3184</v>
      </c>
      <c r="D1098" t="s">
        <v>395</v>
      </c>
      <c r="E1098">
        <v>2323.1416755499999</v>
      </c>
      <c r="F1098">
        <v>1789.75</v>
      </c>
      <c r="G1098">
        <v>357.57154929690302</v>
      </c>
      <c r="H1098">
        <v>15.4702168194765</v>
      </c>
      <c r="I1098">
        <v>116.078576815367</v>
      </c>
      <c r="J1098">
        <v>10.224296874895501</v>
      </c>
      <c r="K1098">
        <v>1499.5690667788699</v>
      </c>
      <c r="L1098">
        <v>1070.7909151855999</v>
      </c>
      <c r="M1098">
        <v>75.930403148977305</v>
      </c>
      <c r="N1098">
        <v>1.11561753592973</v>
      </c>
      <c r="O1098">
        <v>4.4838664617963397</v>
      </c>
      <c r="P1098">
        <v>404.01295409743699</v>
      </c>
      <c r="Q1098">
        <v>0.14472055009985599</v>
      </c>
    </row>
    <row r="1099" spans="1:17" hidden="1" x14ac:dyDescent="0.3">
      <c r="A1099" t="s">
        <v>2358</v>
      </c>
      <c r="B1099" t="s">
        <v>2359</v>
      </c>
      <c r="C1099" t="s">
        <v>3184</v>
      </c>
      <c r="D1099" t="s">
        <v>613</v>
      </c>
      <c r="E1099">
        <v>2320.42187466</v>
      </c>
      <c r="F1099">
        <v>465.7</v>
      </c>
      <c r="G1099">
        <v>-2.1777829990431101</v>
      </c>
      <c r="H1099">
        <v>15.1533386821328</v>
      </c>
      <c r="I1099">
        <v>-16.138230927292099</v>
      </c>
      <c r="J1099">
        <v>18.661536839537199</v>
      </c>
      <c r="K1099">
        <v>425.94537826230402</v>
      </c>
      <c r="L1099">
        <v>407.60983311947399</v>
      </c>
      <c r="M1099">
        <v>63.686153745331502</v>
      </c>
      <c r="N1099">
        <v>2.3999877212782299</v>
      </c>
      <c r="O1099">
        <v>35.269486794073401</v>
      </c>
      <c r="P1099">
        <v>70.118721461187207</v>
      </c>
      <c r="Q1099">
        <v>9.5088926734333001E-2</v>
      </c>
    </row>
    <row r="1100" spans="1:17" hidden="1" x14ac:dyDescent="0.3">
      <c r="A1100" t="s">
        <v>2360</v>
      </c>
      <c r="B1100" t="s">
        <v>2361</v>
      </c>
      <c r="C1100" t="s">
        <v>3184</v>
      </c>
      <c r="D1100" t="s">
        <v>132</v>
      </c>
      <c r="E1100">
        <v>2315.9323114499998</v>
      </c>
      <c r="F1100">
        <v>136.65</v>
      </c>
      <c r="G1100">
        <v>39.082917380898401</v>
      </c>
      <c r="H1100">
        <v>14.2407414583729</v>
      </c>
      <c r="I1100">
        <v>41.681640521137297</v>
      </c>
      <c r="J1100">
        <v>19.114614244769498</v>
      </c>
      <c r="K1100">
        <v>109.47895370733301</v>
      </c>
      <c r="L1100">
        <v>96.505284709240399</v>
      </c>
      <c r="M1100">
        <v>85.913514256310805</v>
      </c>
      <c r="N1100">
        <v>1.5866695798366499</v>
      </c>
      <c r="O1100">
        <v>2.3783388218075299</v>
      </c>
      <c r="P1100">
        <v>95.186401942579593</v>
      </c>
      <c r="Q1100">
        <v>6.6173395093444998E-2</v>
      </c>
    </row>
    <row r="1101" spans="1:17" hidden="1" x14ac:dyDescent="0.3">
      <c r="A1101" t="s">
        <v>2362</v>
      </c>
      <c r="B1101" t="s">
        <v>2363</v>
      </c>
      <c r="C1101" t="s">
        <v>3184</v>
      </c>
      <c r="D1101" t="s">
        <v>564</v>
      </c>
      <c r="E1101">
        <v>2313.4427421370001</v>
      </c>
      <c r="F1101">
        <v>252.13</v>
      </c>
      <c r="G1101">
        <v>-39.5972729089317</v>
      </c>
      <c r="H1101">
        <v>6.7390875396386702</v>
      </c>
      <c r="I1101">
        <v>-9.1529305702007306</v>
      </c>
      <c r="J1101">
        <v>1.7237596682318099</v>
      </c>
      <c r="K1101">
        <v>252.57165487721599</v>
      </c>
      <c r="L1101">
        <v>257.137627807461</v>
      </c>
      <c r="M1101">
        <v>44.1006970082287</v>
      </c>
      <c r="N1101">
        <v>1.1073331951679399</v>
      </c>
      <c r="O1101">
        <v>25.728790703208599</v>
      </c>
      <c r="P1101">
        <v>18.370892018779301</v>
      </c>
      <c r="Q1101">
        <v>6.5955901820273999E-2</v>
      </c>
    </row>
    <row r="1102" spans="1:17" hidden="1" x14ac:dyDescent="0.3">
      <c r="A1102" t="s">
        <v>2364</v>
      </c>
      <c r="B1102" t="s">
        <v>2365</v>
      </c>
      <c r="C1102" t="s">
        <v>3184</v>
      </c>
      <c r="D1102" t="s">
        <v>322</v>
      </c>
      <c r="E1102">
        <v>2310.7631694000002</v>
      </c>
      <c r="F1102">
        <v>899</v>
      </c>
      <c r="G1102">
        <v>87.117498228217698</v>
      </c>
      <c r="H1102">
        <v>-21.991482002052098</v>
      </c>
      <c r="I1102">
        <v>40.567013553688099</v>
      </c>
      <c r="J1102">
        <v>-3.87646020713319</v>
      </c>
      <c r="K1102">
        <v>938.87754015379096</v>
      </c>
      <c r="L1102">
        <v>769.55721371574998</v>
      </c>
      <c r="M1102">
        <v>40.640535399346803</v>
      </c>
      <c r="N1102">
        <v>0.415472726085925</v>
      </c>
      <c r="O1102">
        <v>35.150166852057801</v>
      </c>
      <c r="P1102">
        <v>123.63184079601901</v>
      </c>
      <c r="Q1102">
        <v>0.10206312331046601</v>
      </c>
    </row>
    <row r="1103" spans="1:17" hidden="1" x14ac:dyDescent="0.3">
      <c r="A1103" t="s">
        <v>2366</v>
      </c>
      <c r="B1103" t="s">
        <v>2367</v>
      </c>
      <c r="C1103" t="s">
        <v>3184</v>
      </c>
      <c r="D1103" t="s">
        <v>89</v>
      </c>
      <c r="E1103">
        <v>2305.7294637599998</v>
      </c>
      <c r="F1103">
        <v>26.28</v>
      </c>
      <c r="G1103">
        <v>52.604722426464903</v>
      </c>
      <c r="H1103">
        <v>-10.7189799089687</v>
      </c>
      <c r="I1103">
        <v>4.6703284612614997</v>
      </c>
      <c r="J1103">
        <v>-4.5338938700156399</v>
      </c>
      <c r="K1103">
        <v>27.311069818834</v>
      </c>
      <c r="L1103">
        <v>24.278050696663399</v>
      </c>
      <c r="M1103">
        <v>39.215590383045601</v>
      </c>
      <c r="N1103">
        <v>1.12362681924344</v>
      </c>
      <c r="O1103">
        <v>27.6636225266362</v>
      </c>
      <c r="P1103">
        <v>144.563269802798</v>
      </c>
      <c r="Q1103">
        <v>6.4892530956071004E-2</v>
      </c>
    </row>
    <row r="1104" spans="1:17" hidden="1" x14ac:dyDescent="0.3">
      <c r="A1104" t="s">
        <v>2368</v>
      </c>
      <c r="B1104" t="s">
        <v>2369</v>
      </c>
      <c r="C1104" t="s">
        <v>3184</v>
      </c>
      <c r="D1104" t="s">
        <v>440</v>
      </c>
      <c r="E1104">
        <v>2305.5437206199999</v>
      </c>
      <c r="F1104">
        <v>356.15</v>
      </c>
      <c r="G1104">
        <v>51.444298442859001</v>
      </c>
      <c r="H1104">
        <v>-18.575471754187799</v>
      </c>
      <c r="I1104">
        <v>-22.0897640573099</v>
      </c>
      <c r="J1104">
        <v>-6.7093204951924701</v>
      </c>
      <c r="K1104">
        <v>402.96106888195698</v>
      </c>
      <c r="L1104">
        <v>370.42369187836601</v>
      </c>
      <c r="M1104">
        <v>23.6986139217213</v>
      </c>
      <c r="N1104">
        <v>0.75667002978459597</v>
      </c>
      <c r="O1104">
        <v>44.236978801066897</v>
      </c>
      <c r="P1104">
        <v>96.767955801104904</v>
      </c>
      <c r="Q1104">
        <v>0.114716581075441</v>
      </c>
    </row>
    <row r="1105" spans="1:17" hidden="1" x14ac:dyDescent="0.3">
      <c r="A1105" t="s">
        <v>2370</v>
      </c>
      <c r="B1105" t="s">
        <v>2371</v>
      </c>
      <c r="C1105" t="s">
        <v>3184</v>
      </c>
      <c r="D1105" t="s">
        <v>124</v>
      </c>
      <c r="E1105">
        <v>2302.6785082199999</v>
      </c>
      <c r="F1105">
        <v>178.06</v>
      </c>
      <c r="G1105">
        <v>-13.899829808220201</v>
      </c>
      <c r="H1105">
        <v>5.2058217439985803</v>
      </c>
      <c r="I1105">
        <v>20.527227389875399</v>
      </c>
      <c r="J1105">
        <v>0.54395653509131003</v>
      </c>
      <c r="K1105">
        <v>173.637080097482</v>
      </c>
      <c r="L1105">
        <v>159.37786332634099</v>
      </c>
      <c r="M1105">
        <v>41.413879637837503</v>
      </c>
      <c r="N1105">
        <v>0.783446355633869</v>
      </c>
      <c r="O1105">
        <v>17.881612939458599</v>
      </c>
      <c r="P1105">
        <v>54.834782608695598</v>
      </c>
    </row>
    <row r="1106" spans="1:17" hidden="1" x14ac:dyDescent="0.3">
      <c r="A1106" t="s">
        <v>2372</v>
      </c>
      <c r="B1106" t="s">
        <v>2373</v>
      </c>
      <c r="C1106" t="s">
        <v>3184</v>
      </c>
      <c r="D1106" t="s">
        <v>124</v>
      </c>
      <c r="E1106">
        <v>2297.0547440820001</v>
      </c>
      <c r="F1106">
        <v>170.22</v>
      </c>
      <c r="G1106">
        <v>24.376597376832301</v>
      </c>
      <c r="H1106">
        <v>-7.3838574984226399</v>
      </c>
      <c r="I1106">
        <v>11.663018638553501</v>
      </c>
      <c r="J1106">
        <v>0.44157314954407001</v>
      </c>
      <c r="K1106">
        <v>173.59054511651999</v>
      </c>
      <c r="L1106">
        <v>151.65927917815301</v>
      </c>
      <c r="M1106">
        <v>43.653814088660603</v>
      </c>
      <c r="N1106">
        <v>0.77070824250727199</v>
      </c>
      <c r="O1106">
        <v>19.9154035953472</v>
      </c>
      <c r="P1106">
        <v>80.892667375132802</v>
      </c>
      <c r="Q1106">
        <v>0.170324640162447</v>
      </c>
    </row>
    <row r="1107" spans="1:17" hidden="1" x14ac:dyDescent="0.3">
      <c r="A1107" t="s">
        <v>2374</v>
      </c>
      <c r="B1107" t="s">
        <v>2375</v>
      </c>
      <c r="C1107" t="s">
        <v>3184</v>
      </c>
      <c r="D1107" t="s">
        <v>114</v>
      </c>
      <c r="E1107">
        <v>2294.3582508479999</v>
      </c>
      <c r="F1107">
        <v>192.48</v>
      </c>
      <c r="G1107">
        <v>-42.237485075137101</v>
      </c>
      <c r="H1107">
        <v>-3.2338804552637801</v>
      </c>
      <c r="I1107">
        <v>-25.849083391634402</v>
      </c>
      <c r="J1107">
        <v>7.97741938170459</v>
      </c>
      <c r="K1107">
        <v>187.82280320572201</v>
      </c>
      <c r="L1107">
        <v>193.25008740835901</v>
      </c>
      <c r="M1107">
        <v>69.339581591453296</v>
      </c>
      <c r="N1107">
        <v>0.77352877498660899</v>
      </c>
      <c r="O1107">
        <v>50.535120532003297</v>
      </c>
      <c r="P1107">
        <v>28.491321762349699</v>
      </c>
      <c r="Q1107">
        <v>3.1439720061948E-2</v>
      </c>
    </row>
    <row r="1108" spans="1:17" hidden="1" x14ac:dyDescent="0.3">
      <c r="A1108" t="s">
        <v>2376</v>
      </c>
      <c r="B1108" t="s">
        <v>2377</v>
      </c>
      <c r="C1108" t="s">
        <v>3184</v>
      </c>
      <c r="D1108" t="s">
        <v>1222</v>
      </c>
      <c r="E1108">
        <v>2271.2593875799998</v>
      </c>
      <c r="F1108">
        <v>799.3</v>
      </c>
      <c r="G1108">
        <v>-5.7353188139536799</v>
      </c>
      <c r="H1108">
        <v>-11.7059113704765</v>
      </c>
      <c r="I1108">
        <v>-36.1312410040156</v>
      </c>
      <c r="J1108">
        <v>0.426128287260434</v>
      </c>
      <c r="K1108">
        <v>841.45559455859495</v>
      </c>
      <c r="L1108">
        <v>839.44799113641602</v>
      </c>
      <c r="M1108">
        <v>28.179505348080902</v>
      </c>
      <c r="N1108">
        <v>0.62162969535600798</v>
      </c>
      <c r="O1108">
        <v>43.994745402226897</v>
      </c>
      <c r="P1108">
        <v>34.777843352162499</v>
      </c>
      <c r="Q1108">
        <v>-1.0972005349172999E-2</v>
      </c>
    </row>
    <row r="1109" spans="1:17" hidden="1" x14ac:dyDescent="0.3">
      <c r="A1109" t="s">
        <v>2378</v>
      </c>
      <c r="B1109" t="s">
        <v>2379</v>
      </c>
      <c r="C1109" t="s">
        <v>3184</v>
      </c>
      <c r="D1109" t="s">
        <v>233</v>
      </c>
      <c r="E1109">
        <v>2264.2056723840001</v>
      </c>
      <c r="F1109">
        <v>116.12</v>
      </c>
      <c r="G1109">
        <v>-51.962253296668202</v>
      </c>
      <c r="H1109">
        <v>4.27663288022414</v>
      </c>
      <c r="I1109">
        <v>-12.313041762446</v>
      </c>
      <c r="J1109">
        <v>-4.9272520781034297</v>
      </c>
      <c r="K1109">
        <v>114.75450741602801</v>
      </c>
      <c r="L1109">
        <v>113.748988755467</v>
      </c>
      <c r="M1109">
        <v>48.285565345184402</v>
      </c>
      <c r="N1109">
        <v>1.1272146185187999</v>
      </c>
      <c r="O1109">
        <v>34.343782294178403</v>
      </c>
      <c r="P1109">
        <v>34.304880869766301</v>
      </c>
      <c r="Q1109">
        <v>0.182146914361941</v>
      </c>
    </row>
    <row r="1110" spans="1:17" hidden="1" x14ac:dyDescent="0.3">
      <c r="A1110" t="s">
        <v>2380</v>
      </c>
      <c r="B1110" t="s">
        <v>2381</v>
      </c>
      <c r="C1110" t="s">
        <v>3184</v>
      </c>
      <c r="D1110" t="s">
        <v>465</v>
      </c>
      <c r="E1110">
        <v>2262.8713548000001</v>
      </c>
      <c r="F1110">
        <v>284.55</v>
      </c>
      <c r="G1110">
        <v>-22.366407167374302</v>
      </c>
      <c r="H1110">
        <v>-11.394239538461999</v>
      </c>
      <c r="I1110">
        <v>-0.54159417043773606</v>
      </c>
      <c r="J1110">
        <v>-2.4142612068237801</v>
      </c>
      <c r="K1110">
        <v>306.24812714208002</v>
      </c>
      <c r="L1110">
        <v>285.66560942605798</v>
      </c>
      <c r="M1110">
        <v>26.109207077573899</v>
      </c>
      <c r="N1110">
        <v>0.39000434665476902</v>
      </c>
      <c r="O1110">
        <v>27.218415041293198</v>
      </c>
      <c r="P1110">
        <v>25.435309675997299</v>
      </c>
      <c r="Q1110">
        <v>-7.7336226762740004E-2</v>
      </c>
    </row>
    <row r="1111" spans="1:17" hidden="1" x14ac:dyDescent="0.3">
      <c r="A1111" t="s">
        <v>2382</v>
      </c>
      <c r="B1111" t="s">
        <v>2383</v>
      </c>
      <c r="C1111" t="s">
        <v>3184</v>
      </c>
      <c r="D1111" t="s">
        <v>80</v>
      </c>
      <c r="E1111">
        <v>2262.6844494450002</v>
      </c>
      <c r="F1111">
        <v>3000.55</v>
      </c>
      <c r="G1111">
        <v>-25.7798739877055</v>
      </c>
      <c r="H1111">
        <v>1.17312308384139</v>
      </c>
      <c r="I1111">
        <v>-4.4171960620816098</v>
      </c>
      <c r="J1111">
        <v>3.8281425820009698</v>
      </c>
      <c r="K1111">
        <v>2887.1593558047998</v>
      </c>
      <c r="L1111">
        <v>2830.5571819069301</v>
      </c>
      <c r="M1111">
        <v>69.511046699584398</v>
      </c>
      <c r="N1111">
        <v>1.4511934794149699</v>
      </c>
      <c r="O1111">
        <v>5.6856243022112603</v>
      </c>
      <c r="P1111">
        <v>27.919766376057801</v>
      </c>
      <c r="Q1111">
        <v>-0.13877349625667501</v>
      </c>
    </row>
    <row r="1112" spans="1:17" hidden="1" x14ac:dyDescent="0.3">
      <c r="A1112" t="s">
        <v>2384</v>
      </c>
      <c r="B1112" t="s">
        <v>2385</v>
      </c>
      <c r="C1112" t="s">
        <v>3184</v>
      </c>
      <c r="D1112" t="s">
        <v>935</v>
      </c>
      <c r="E1112">
        <v>2261.47281148</v>
      </c>
      <c r="F1112">
        <v>339.55</v>
      </c>
      <c r="G1112">
        <v>311.38583129720399</v>
      </c>
      <c r="H1112">
        <v>-22.0629909380824</v>
      </c>
      <c r="I1112">
        <v>88.084991066497906</v>
      </c>
      <c r="J1112">
        <v>0.59872873314384201</v>
      </c>
      <c r="K1112">
        <v>353.03439504665801</v>
      </c>
      <c r="L1112">
        <v>254.70574415620101</v>
      </c>
      <c r="M1112">
        <v>39.704896291634199</v>
      </c>
      <c r="N1112">
        <v>0.72052750315383396</v>
      </c>
      <c r="O1112">
        <v>28.154910911500501</v>
      </c>
      <c r="Q1112">
        <v>0.15612909661781499</v>
      </c>
    </row>
    <row r="1113" spans="1:17" hidden="1" x14ac:dyDescent="0.3">
      <c r="A1113" t="s">
        <v>2386</v>
      </c>
      <c r="B1113" t="s">
        <v>2387</v>
      </c>
      <c r="C1113" t="s">
        <v>3184</v>
      </c>
      <c r="D1113" t="s">
        <v>440</v>
      </c>
      <c r="E1113">
        <v>2250.5265966000002</v>
      </c>
      <c r="F1113">
        <v>14.48</v>
      </c>
      <c r="G1113">
        <v>-8.0220920344429008</v>
      </c>
      <c r="H1113">
        <v>39.491441158940702</v>
      </c>
      <c r="I1113">
        <v>-14.345529822331301</v>
      </c>
      <c r="J1113">
        <v>-2.24727883511096</v>
      </c>
      <c r="K1113">
        <v>13.158334893446799</v>
      </c>
      <c r="L1113">
        <v>12.4534841896931</v>
      </c>
      <c r="M1113">
        <v>46.213998558991101</v>
      </c>
      <c r="N1113">
        <v>1.1541551059223201</v>
      </c>
      <c r="O1113">
        <v>21.201657458563499</v>
      </c>
      <c r="P1113">
        <v>46.262626262626199</v>
      </c>
      <c r="Q1113">
        <v>0.115234022786323</v>
      </c>
    </row>
    <row r="1114" spans="1:17" hidden="1" x14ac:dyDescent="0.3">
      <c r="A1114" t="s">
        <v>2388</v>
      </c>
      <c r="B1114" t="s">
        <v>2389</v>
      </c>
      <c r="C1114" t="s">
        <v>3184</v>
      </c>
      <c r="D1114" t="s">
        <v>440</v>
      </c>
      <c r="E1114">
        <v>2242.0472314200001</v>
      </c>
      <c r="F1114">
        <v>724.2</v>
      </c>
      <c r="G1114">
        <v>-9.3578580383504804</v>
      </c>
      <c r="H1114">
        <v>-15.5195984614745</v>
      </c>
      <c r="I1114">
        <v>29.337187940242298</v>
      </c>
      <c r="J1114">
        <v>-6.85191832095148</v>
      </c>
      <c r="K1114">
        <v>733.15656889364698</v>
      </c>
      <c r="L1114">
        <v>641.49934755804804</v>
      </c>
      <c r="M1114">
        <v>37.919303510783799</v>
      </c>
      <c r="N1114">
        <v>0.69168745677656795</v>
      </c>
      <c r="O1114">
        <v>22.721623860811899</v>
      </c>
      <c r="P1114">
        <v>64.572207703670003</v>
      </c>
      <c r="Q1114">
        <v>0.135676699596356</v>
      </c>
    </row>
    <row r="1115" spans="1:17" hidden="1" x14ac:dyDescent="0.3">
      <c r="A1115" t="s">
        <v>2390</v>
      </c>
      <c r="B1115" t="s">
        <v>2391</v>
      </c>
      <c r="C1115" t="s">
        <v>3184</v>
      </c>
      <c r="D1115" t="s">
        <v>215</v>
      </c>
      <c r="E1115">
        <v>2241.91313601</v>
      </c>
      <c r="F1115">
        <v>290.10000000000002</v>
      </c>
      <c r="G1115">
        <v>-50.668376707453596</v>
      </c>
      <c r="H1115">
        <v>-2.1573202629500599</v>
      </c>
      <c r="I1115">
        <v>-16.492552597984002</v>
      </c>
      <c r="J1115">
        <v>-3.8011551901453999</v>
      </c>
      <c r="K1115">
        <v>296.26394683927998</v>
      </c>
      <c r="L1115">
        <v>311.94490786085203</v>
      </c>
      <c r="M1115">
        <v>39.329519767183903</v>
      </c>
      <c r="N1115">
        <v>0.55673706781856802</v>
      </c>
      <c r="O1115">
        <v>29.2657704239917</v>
      </c>
      <c r="P1115">
        <v>18.191077612548298</v>
      </c>
    </row>
    <row r="1116" spans="1:17" hidden="1" x14ac:dyDescent="0.3">
      <c r="A1116" t="s">
        <v>2392</v>
      </c>
      <c r="B1116" t="s">
        <v>2393</v>
      </c>
      <c r="C1116" t="s">
        <v>3184</v>
      </c>
      <c r="D1116" t="s">
        <v>472</v>
      </c>
      <c r="E1116">
        <v>2234.9271520000002</v>
      </c>
      <c r="F1116">
        <v>1988.4</v>
      </c>
      <c r="G1116">
        <v>-18.3253808957522</v>
      </c>
      <c r="H1116">
        <v>-4.5801942867090099E-2</v>
      </c>
      <c r="I1116">
        <v>4.8975166893655704</v>
      </c>
      <c r="J1116">
        <v>5.1762957340903304</v>
      </c>
      <c r="K1116">
        <v>1956.4723411390401</v>
      </c>
      <c r="L1116">
        <v>1848.3462840781599</v>
      </c>
      <c r="M1116">
        <v>37.647452138659403</v>
      </c>
      <c r="N1116">
        <v>0.77917279505363501</v>
      </c>
      <c r="O1116">
        <v>22.040333936833601</v>
      </c>
      <c r="P1116">
        <v>31.247524752475201</v>
      </c>
    </row>
    <row r="1117" spans="1:17" hidden="1" x14ac:dyDescent="0.3">
      <c r="A1117" t="s">
        <v>2394</v>
      </c>
      <c r="B1117" t="s">
        <v>2395</v>
      </c>
      <c r="C1117" t="s">
        <v>3184</v>
      </c>
      <c r="D1117" t="s">
        <v>187</v>
      </c>
      <c r="E1117">
        <v>2231.0272924800001</v>
      </c>
      <c r="F1117">
        <v>234.88</v>
      </c>
      <c r="G1117">
        <v>-47.093660501882098</v>
      </c>
      <c r="H1117">
        <v>-9.2754804999005405</v>
      </c>
      <c r="I1117">
        <v>-9.9214814297789999</v>
      </c>
      <c r="J1117">
        <v>-7.9422724113055798</v>
      </c>
      <c r="K1117">
        <v>231.22958240030599</v>
      </c>
      <c r="L1117">
        <v>215.801404644428</v>
      </c>
      <c r="M1117">
        <v>36.627016845760899</v>
      </c>
      <c r="N1117">
        <v>0.430680582750679</v>
      </c>
      <c r="O1117">
        <v>24.574250681198901</v>
      </c>
      <c r="P1117">
        <v>36.044019693020502</v>
      </c>
      <c r="Q1117">
        <v>7.9334588420612001E-2</v>
      </c>
    </row>
    <row r="1118" spans="1:17" hidden="1" x14ac:dyDescent="0.3">
      <c r="A1118" t="s">
        <v>2396</v>
      </c>
      <c r="B1118" t="s">
        <v>2397</v>
      </c>
      <c r="C1118" t="s">
        <v>3184</v>
      </c>
      <c r="D1118" t="s">
        <v>564</v>
      </c>
      <c r="E1118">
        <v>2223.6651853019998</v>
      </c>
      <c r="F1118">
        <v>123.53</v>
      </c>
      <c r="G1118">
        <v>25.931874381306901</v>
      </c>
      <c r="H1118">
        <v>-8.9637080053148601</v>
      </c>
      <c r="I1118">
        <v>-7.4817327878559601</v>
      </c>
      <c r="J1118">
        <v>-0.600860698326111</v>
      </c>
      <c r="K1118">
        <v>123.93307806689501</v>
      </c>
      <c r="L1118">
        <v>112.52222766426701</v>
      </c>
      <c r="M1118">
        <v>49.004446749713601</v>
      </c>
      <c r="N1118">
        <v>0.97793465036604599</v>
      </c>
      <c r="O1118">
        <v>20.6184732453655</v>
      </c>
      <c r="P1118">
        <v>62.539473684210499</v>
      </c>
      <c r="Q1118">
        <v>5.7630742439008002E-2</v>
      </c>
    </row>
    <row r="1119" spans="1:17" hidden="1" x14ac:dyDescent="0.3">
      <c r="A1119" t="s">
        <v>2398</v>
      </c>
      <c r="B1119" t="s">
        <v>2399</v>
      </c>
      <c r="C1119" t="s">
        <v>3184</v>
      </c>
      <c r="D1119" t="s">
        <v>1011</v>
      </c>
      <c r="E1119">
        <v>2217.8104552499999</v>
      </c>
      <c r="F1119">
        <v>624.65</v>
      </c>
      <c r="G1119">
        <v>64.537444507446494</v>
      </c>
      <c r="H1119">
        <v>2.6214379681992499</v>
      </c>
      <c r="I1119">
        <v>102.385608521091</v>
      </c>
      <c r="J1119">
        <v>-5.0579626920510004</v>
      </c>
      <c r="K1119">
        <v>612.53407703523806</v>
      </c>
      <c r="L1119">
        <v>468.40081400888897</v>
      </c>
      <c r="M1119">
        <v>35.453976016905102</v>
      </c>
      <c r="N1119">
        <v>0.402032034766861</v>
      </c>
      <c r="O1119">
        <v>16.673337068758499</v>
      </c>
      <c r="P1119">
        <v>144.864758918071</v>
      </c>
      <c r="Q1119">
        <v>0.14699367201947899</v>
      </c>
    </row>
    <row r="1120" spans="1:17" hidden="1" x14ac:dyDescent="0.3">
      <c r="A1120" t="s">
        <v>2400</v>
      </c>
      <c r="B1120" t="s">
        <v>2401</v>
      </c>
      <c r="C1120" t="s">
        <v>3184</v>
      </c>
      <c r="D1120" t="s">
        <v>74</v>
      </c>
      <c r="E1120">
        <v>2216.988013568</v>
      </c>
      <c r="F1120">
        <v>126.29</v>
      </c>
      <c r="G1120">
        <v>124.735145656871</v>
      </c>
      <c r="H1120">
        <v>60.306180349644301</v>
      </c>
      <c r="I1120">
        <v>34.794680925596403</v>
      </c>
      <c r="J1120">
        <v>15.046616477583299</v>
      </c>
      <c r="K1120">
        <v>87.570802899044395</v>
      </c>
      <c r="L1120">
        <v>76.612031573207204</v>
      </c>
      <c r="M1120">
        <v>93.682298150129895</v>
      </c>
      <c r="N1120">
        <v>2.5573093838604</v>
      </c>
      <c r="O1120">
        <v>13.864914086625999</v>
      </c>
      <c r="P1120">
        <v>186.89232167196701</v>
      </c>
      <c r="Q1120">
        <v>0.35608621468033103</v>
      </c>
    </row>
    <row r="1121" spans="1:17" hidden="1" x14ac:dyDescent="0.3">
      <c r="A1121" t="s">
        <v>2402</v>
      </c>
      <c r="B1121" t="s">
        <v>2403</v>
      </c>
      <c r="C1121" t="s">
        <v>3184</v>
      </c>
      <c r="D1121" t="s">
        <v>195</v>
      </c>
      <c r="E1121">
        <v>2215.2703599000001</v>
      </c>
      <c r="F1121">
        <v>82.55</v>
      </c>
      <c r="G1121">
        <v>268.1331926615</v>
      </c>
      <c r="H1121">
        <v>-7.3326186952970502</v>
      </c>
      <c r="I1121">
        <v>-45.3369915441301</v>
      </c>
      <c r="J1121">
        <v>-2.2011822645550501</v>
      </c>
      <c r="K1121">
        <v>87.860627609831496</v>
      </c>
      <c r="L1121">
        <v>83.661419387208397</v>
      </c>
      <c r="M1121">
        <v>26.102156973824599</v>
      </c>
      <c r="N1121">
        <v>0.735536088915131</v>
      </c>
      <c r="O1121">
        <v>69.594185342216804</v>
      </c>
      <c r="P1121">
        <v>317.97468354430299</v>
      </c>
      <c r="Q1121">
        <v>0.17860799199761501</v>
      </c>
    </row>
    <row r="1122" spans="1:17" hidden="1" x14ac:dyDescent="0.3">
      <c r="A1122" t="s">
        <v>2404</v>
      </c>
      <c r="B1122" t="s">
        <v>2405</v>
      </c>
      <c r="C1122" t="s">
        <v>3184</v>
      </c>
      <c r="D1122" t="s">
        <v>287</v>
      </c>
      <c r="E1122">
        <v>2214.13640037</v>
      </c>
      <c r="F1122">
        <v>1465.7</v>
      </c>
      <c r="G1122">
        <v>5.5245262696973603</v>
      </c>
      <c r="H1122">
        <v>-6.8412839480084804</v>
      </c>
      <c r="I1122">
        <v>-22.2743338019487</v>
      </c>
      <c r="J1122">
        <v>0.43366617329441098</v>
      </c>
      <c r="K1122">
        <v>1552.02031563218</v>
      </c>
      <c r="L1122">
        <v>1501.36143004267</v>
      </c>
      <c r="M1122">
        <v>40.585818115884798</v>
      </c>
      <c r="N1122">
        <v>0.44628494726891699</v>
      </c>
      <c r="O1122">
        <v>33.397011666780301</v>
      </c>
      <c r="P1122">
        <v>37.360011245958397</v>
      </c>
      <c r="Q1122">
        <v>-6.9941426036249999E-3</v>
      </c>
    </row>
    <row r="1123" spans="1:17" hidden="1" x14ac:dyDescent="0.3">
      <c r="A1123" t="s">
        <v>2406</v>
      </c>
      <c r="B1123" t="s">
        <v>2407</v>
      </c>
      <c r="C1123" t="s">
        <v>3184</v>
      </c>
      <c r="D1123" t="s">
        <v>287</v>
      </c>
      <c r="E1123">
        <v>2205.3278799999998</v>
      </c>
      <c r="F1123">
        <v>3460</v>
      </c>
      <c r="G1123">
        <v>1543.7080085355201</v>
      </c>
      <c r="H1123">
        <v>0.33692029238562599</v>
      </c>
      <c r="I1123">
        <v>232.13442238626399</v>
      </c>
      <c r="J1123">
        <v>-2.2835422525754199</v>
      </c>
      <c r="K1123">
        <v>3506.9512522836799</v>
      </c>
      <c r="L1123">
        <v>2146.1284446341101</v>
      </c>
      <c r="M1123">
        <v>37.999148392699801</v>
      </c>
      <c r="N1123">
        <v>0.47404821607093101</v>
      </c>
      <c r="O1123">
        <v>20.664739884393001</v>
      </c>
      <c r="P1123">
        <v>1663.05732484076</v>
      </c>
    </row>
    <row r="1124" spans="1:17" hidden="1" x14ac:dyDescent="0.3">
      <c r="A1124" t="s">
        <v>2408</v>
      </c>
      <c r="B1124" t="s">
        <v>2409</v>
      </c>
      <c r="C1124" t="s">
        <v>3184</v>
      </c>
      <c r="D1124" t="s">
        <v>225</v>
      </c>
      <c r="E1124">
        <v>2203.2131068680001</v>
      </c>
      <c r="F1124">
        <v>45.06</v>
      </c>
      <c r="G1124">
        <v>-1.94842432284413</v>
      </c>
      <c r="H1124">
        <v>-17.340527418708898</v>
      </c>
      <c r="I1124">
        <v>7.7801757973501804</v>
      </c>
      <c r="J1124">
        <v>0.94878097974779296</v>
      </c>
      <c r="K1124">
        <v>49.451886176641501</v>
      </c>
      <c r="L1124">
        <v>44.663947210080103</v>
      </c>
      <c r="M1124">
        <v>36.552387366784501</v>
      </c>
      <c r="N1124">
        <v>0.36468559293654101</v>
      </c>
      <c r="O1124">
        <v>52.862849533954702</v>
      </c>
      <c r="P1124">
        <v>54.420836189170601</v>
      </c>
      <c r="Q1124">
        <v>5.4480301963297E-2</v>
      </c>
    </row>
    <row r="1125" spans="1:17" hidden="1" x14ac:dyDescent="0.3">
      <c r="A1125" t="s">
        <v>2410</v>
      </c>
      <c r="B1125" t="s">
        <v>2411</v>
      </c>
      <c r="C1125" t="s">
        <v>3184</v>
      </c>
      <c r="D1125" t="s">
        <v>261</v>
      </c>
      <c r="E1125">
        <v>2201.2873119999999</v>
      </c>
      <c r="F1125">
        <v>1615.6</v>
      </c>
      <c r="G1125">
        <v>4.02618269744882</v>
      </c>
      <c r="H1125">
        <v>6.0089144378744797</v>
      </c>
      <c r="I1125">
        <v>4.2162502969078997</v>
      </c>
      <c r="J1125">
        <v>0.84038937135620395</v>
      </c>
      <c r="K1125">
        <v>1520.018405737</v>
      </c>
      <c r="L1125">
        <v>1389.5212417804601</v>
      </c>
      <c r="M1125">
        <v>60.865768826615103</v>
      </c>
      <c r="N1125">
        <v>2.8032662923199601</v>
      </c>
      <c r="O1125">
        <v>7.1366674919534701</v>
      </c>
      <c r="P1125">
        <v>57.1366045810435</v>
      </c>
      <c r="Q1125">
        <v>2.4817726694919998E-2</v>
      </c>
    </row>
    <row r="1126" spans="1:17" hidden="1" x14ac:dyDescent="0.3">
      <c r="A1126" t="s">
        <v>2412</v>
      </c>
      <c r="B1126" t="s">
        <v>2413</v>
      </c>
      <c r="C1126" t="s">
        <v>3184</v>
      </c>
      <c r="D1126" t="s">
        <v>472</v>
      </c>
      <c r="E1126">
        <v>2189.1534360000001</v>
      </c>
      <c r="F1126">
        <v>422.25</v>
      </c>
      <c r="G1126">
        <v>-47.767620431150199</v>
      </c>
      <c r="H1126">
        <v>-8.2565628124323105</v>
      </c>
      <c r="I1126">
        <v>-21.130616309845301</v>
      </c>
      <c r="J1126">
        <v>-0.73892273010707399</v>
      </c>
      <c r="K1126">
        <v>437.86352612591401</v>
      </c>
      <c r="L1126">
        <v>452.10261092773902</v>
      </c>
      <c r="M1126">
        <v>32.429385818497501</v>
      </c>
      <c r="N1126">
        <v>0.68451459248492996</v>
      </c>
      <c r="O1126">
        <v>33.416222616933098</v>
      </c>
      <c r="P1126">
        <v>10.248041775456899</v>
      </c>
      <c r="Q1126">
        <v>-2.6029087728717999E-2</v>
      </c>
    </row>
    <row r="1127" spans="1:17" x14ac:dyDescent="0.3">
      <c r="A1127" t="s">
        <v>2414</v>
      </c>
      <c r="B1127" t="s">
        <v>2415</v>
      </c>
      <c r="C1127" t="s">
        <v>3177</v>
      </c>
      <c r="D1127" t="s">
        <v>80</v>
      </c>
      <c r="E1127">
        <v>2183.3713520000001</v>
      </c>
      <c r="F1127">
        <v>84.52</v>
      </c>
      <c r="G1127">
        <v>-56.997012974357197</v>
      </c>
      <c r="H1127">
        <v>-8.7198488056777492</v>
      </c>
      <c r="I1127">
        <v>-26.4951514184473</v>
      </c>
      <c r="J1127">
        <v>-1.8781333548999699</v>
      </c>
      <c r="K1127">
        <v>89.505908669423505</v>
      </c>
      <c r="L1127">
        <v>96.282887714853402</v>
      </c>
      <c r="M1127">
        <v>35.793448414187502</v>
      </c>
      <c r="N1127">
        <v>0.42506733490895299</v>
      </c>
      <c r="O1127">
        <v>84.5716990061524</v>
      </c>
      <c r="P1127">
        <v>1.95416164053074</v>
      </c>
      <c r="Q1127">
        <v>1.5244620665857999E-2</v>
      </c>
    </row>
    <row r="1128" spans="1:17" hidden="1" x14ac:dyDescent="0.3">
      <c r="A1128" t="s">
        <v>2416</v>
      </c>
      <c r="B1128" t="s">
        <v>2417</v>
      </c>
      <c r="C1128" t="s">
        <v>3184</v>
      </c>
      <c r="D1128" t="s">
        <v>753</v>
      </c>
      <c r="E1128">
        <v>2180.653534008</v>
      </c>
      <c r="F1128">
        <v>286.77999999999997</v>
      </c>
      <c r="G1128">
        <v>2.2221702745302201</v>
      </c>
      <c r="H1128">
        <v>1.7906339839063501</v>
      </c>
      <c r="I1128">
        <v>0.64218210092983297</v>
      </c>
      <c r="J1128">
        <v>2.0929509678161402</v>
      </c>
      <c r="K1128">
        <v>277.51812311705402</v>
      </c>
      <c r="L1128">
        <v>256.01616023203502</v>
      </c>
      <c r="M1128">
        <v>58.290846172297002</v>
      </c>
      <c r="N1128">
        <v>0.65083930366421705</v>
      </c>
      <c r="O1128">
        <v>2.55247925238861</v>
      </c>
      <c r="P1128">
        <v>38.407335907335799</v>
      </c>
      <c r="Q1128">
        <v>3.2968413234804997E-2</v>
      </c>
    </row>
    <row r="1129" spans="1:17" hidden="1" x14ac:dyDescent="0.3">
      <c r="A1129" t="s">
        <v>2418</v>
      </c>
      <c r="B1129" t="s">
        <v>2419</v>
      </c>
      <c r="C1129" t="s">
        <v>3184</v>
      </c>
      <c r="D1129" t="s">
        <v>132</v>
      </c>
      <c r="E1129">
        <v>2180.176503786</v>
      </c>
      <c r="F1129">
        <v>127.98</v>
      </c>
      <c r="G1129">
        <v>9.5936104448959494</v>
      </c>
      <c r="H1129">
        <v>-4.7838125967980201</v>
      </c>
      <c r="I1129">
        <v>-9.1317253240010405</v>
      </c>
      <c r="J1129">
        <v>0.895264580892425</v>
      </c>
      <c r="K1129">
        <v>124.762721924627</v>
      </c>
      <c r="L1129">
        <v>114.87722825603601</v>
      </c>
      <c r="M1129">
        <v>42.942603162723699</v>
      </c>
      <c r="N1129">
        <v>0.86211462214925305</v>
      </c>
      <c r="O1129">
        <v>15.330520393811501</v>
      </c>
      <c r="P1129">
        <v>55.693430656934297</v>
      </c>
      <c r="Q1129">
        <v>3.4177104867382999E-2</v>
      </c>
    </row>
    <row r="1130" spans="1:17" hidden="1" x14ac:dyDescent="0.3">
      <c r="A1130" t="s">
        <v>2420</v>
      </c>
      <c r="B1130" t="s">
        <v>2421</v>
      </c>
      <c r="C1130" t="s">
        <v>3184</v>
      </c>
      <c r="D1130" t="s">
        <v>613</v>
      </c>
      <c r="E1130">
        <v>2176.6299718</v>
      </c>
      <c r="F1130">
        <v>479.75</v>
      </c>
      <c r="G1130">
        <v>-47.190621047133398</v>
      </c>
      <c r="H1130">
        <v>-3.3524601746373901</v>
      </c>
      <c r="I1130">
        <v>-10.3959377477392</v>
      </c>
      <c r="J1130">
        <v>-1.0982847665884601</v>
      </c>
      <c r="K1130">
        <v>489.33220237440298</v>
      </c>
      <c r="L1130">
        <v>495.569375171763</v>
      </c>
      <c r="M1130">
        <v>39.345054286653898</v>
      </c>
      <c r="N1130">
        <v>0.545913624622405</v>
      </c>
      <c r="O1130">
        <v>19.854090672225102</v>
      </c>
      <c r="P1130">
        <v>17.12646484375</v>
      </c>
      <c r="Q1130">
        <v>-5.0052525990999997E-5</v>
      </c>
    </row>
    <row r="1131" spans="1:17" hidden="1" x14ac:dyDescent="0.3">
      <c r="A1131" t="s">
        <v>2422</v>
      </c>
      <c r="B1131" t="s">
        <v>2423</v>
      </c>
      <c r="C1131" t="s">
        <v>3184</v>
      </c>
      <c r="D1131" t="s">
        <v>174</v>
      </c>
      <c r="E1131">
        <v>2168.7500776960001</v>
      </c>
      <c r="F1131">
        <v>193.28</v>
      </c>
      <c r="G1131">
        <v>34.403222890872001</v>
      </c>
      <c r="H1131">
        <v>1.12323938054507</v>
      </c>
      <c r="I1131">
        <v>16.7339692475819</v>
      </c>
      <c r="J1131">
        <v>-3.6683260511523201</v>
      </c>
      <c r="K1131">
        <v>181.010170460051</v>
      </c>
      <c r="L1131">
        <v>153.64616218090001</v>
      </c>
      <c r="M1131">
        <v>45.018365231609401</v>
      </c>
      <c r="N1131">
        <v>0.93209391525468499</v>
      </c>
      <c r="O1131">
        <v>12.494826158940301</v>
      </c>
      <c r="P1131">
        <v>78.384863867097295</v>
      </c>
      <c r="Q1131">
        <v>4.6565231029634002E-2</v>
      </c>
    </row>
    <row r="1132" spans="1:17" hidden="1" x14ac:dyDescent="0.3">
      <c r="A1132" t="s">
        <v>2424</v>
      </c>
      <c r="B1132" t="s">
        <v>2425</v>
      </c>
      <c r="C1132" t="s">
        <v>3184</v>
      </c>
      <c r="D1132" t="s">
        <v>114</v>
      </c>
      <c r="E1132">
        <v>2166.4133767899998</v>
      </c>
      <c r="F1132">
        <v>1687.1</v>
      </c>
      <c r="G1132">
        <v>416.15077096753299</v>
      </c>
      <c r="H1132">
        <v>-18.699628340786401</v>
      </c>
      <c r="I1132">
        <v>371.99688498829101</v>
      </c>
      <c r="J1132">
        <v>10.6697703578957</v>
      </c>
      <c r="K1132">
        <v>1493.5526801681999</v>
      </c>
      <c r="L1132">
        <v>877.055923483112</v>
      </c>
      <c r="M1132">
        <v>66.106521283708901</v>
      </c>
      <c r="N1132">
        <v>0.69294246507679103</v>
      </c>
      <c r="O1132">
        <v>54.623318119850602</v>
      </c>
      <c r="P1132">
        <v>692.06572769953004</v>
      </c>
      <c r="Q1132">
        <v>0.226279433840123</v>
      </c>
    </row>
    <row r="1133" spans="1:17" hidden="1" x14ac:dyDescent="0.3">
      <c r="A1133" t="s">
        <v>2426</v>
      </c>
      <c r="B1133" t="s">
        <v>2427</v>
      </c>
      <c r="C1133" t="s">
        <v>3184</v>
      </c>
      <c r="D1133" t="s">
        <v>187</v>
      </c>
      <c r="E1133">
        <v>2161.7677004000002</v>
      </c>
      <c r="F1133">
        <v>1329.35</v>
      </c>
      <c r="G1133">
        <v>23.1713640123305</v>
      </c>
      <c r="H1133">
        <v>-7.8902629998907399</v>
      </c>
      <c r="I1133">
        <v>38.042284628589897</v>
      </c>
      <c r="J1133">
        <v>-1.88286376634293</v>
      </c>
      <c r="K1133">
        <v>1363.4814948844801</v>
      </c>
      <c r="L1133">
        <v>1139.2921200011899</v>
      </c>
      <c r="M1133">
        <v>35.723143449800297</v>
      </c>
      <c r="N1133">
        <v>1.30938769198341</v>
      </c>
      <c r="O1133">
        <v>15.989017188851699</v>
      </c>
      <c r="P1133">
        <v>71.407388305073795</v>
      </c>
      <c r="Q1133">
        <v>5.1729644109443002E-2</v>
      </c>
    </row>
    <row r="1134" spans="1:17" hidden="1" x14ac:dyDescent="0.3">
      <c r="A1134" t="s">
        <v>2428</v>
      </c>
      <c r="B1134" t="s">
        <v>2429</v>
      </c>
      <c r="C1134" t="s">
        <v>3184</v>
      </c>
      <c r="D1134" t="s">
        <v>215</v>
      </c>
      <c r="E1134">
        <v>2161.5377540230002</v>
      </c>
      <c r="F1134">
        <v>97.61</v>
      </c>
      <c r="G1134">
        <v>228.089995693666</v>
      </c>
      <c r="H1134">
        <v>15.345227468897599</v>
      </c>
      <c r="I1134">
        <v>119.88426932906</v>
      </c>
      <c r="J1134">
        <v>4.64006885853569</v>
      </c>
      <c r="K1134">
        <v>87.417359490784193</v>
      </c>
      <c r="L1134">
        <v>63.552700964876401</v>
      </c>
      <c r="M1134">
        <v>48.807709475664801</v>
      </c>
      <c r="N1134">
        <v>0.97136426081002503</v>
      </c>
      <c r="O1134">
        <v>17.600655670525502</v>
      </c>
      <c r="P1134">
        <v>260.85027726432497</v>
      </c>
      <c r="Q1134">
        <v>0.14367302380737401</v>
      </c>
    </row>
    <row r="1135" spans="1:17" hidden="1" x14ac:dyDescent="0.3">
      <c r="A1135" t="s">
        <v>2430</v>
      </c>
      <c r="B1135" t="s">
        <v>2431</v>
      </c>
      <c r="C1135" t="s">
        <v>3184</v>
      </c>
      <c r="D1135" t="s">
        <v>287</v>
      </c>
      <c r="E1135">
        <v>2161.2559787519999</v>
      </c>
      <c r="F1135">
        <v>210.99</v>
      </c>
      <c r="G1135">
        <v>-30.998014626702101</v>
      </c>
      <c r="H1135">
        <v>0.37483704922588101</v>
      </c>
      <c r="I1135">
        <v>-15.171102764240899</v>
      </c>
      <c r="J1135">
        <v>-4.14735739515163</v>
      </c>
      <c r="M1135">
        <v>40.641368626337901</v>
      </c>
      <c r="O1135">
        <v>25.119673918195101</v>
      </c>
      <c r="P1135">
        <v>12.7685729556387</v>
      </c>
    </row>
    <row r="1136" spans="1:17" hidden="1" x14ac:dyDescent="0.3">
      <c r="A1136" t="s">
        <v>2432</v>
      </c>
      <c r="B1136" t="s">
        <v>2433</v>
      </c>
      <c r="C1136" t="s">
        <v>3184</v>
      </c>
      <c r="D1136" t="s">
        <v>634</v>
      </c>
      <c r="E1136">
        <v>2156.6150472999998</v>
      </c>
      <c r="F1136">
        <v>341.95</v>
      </c>
      <c r="G1136">
        <v>-42.055856231562998</v>
      </c>
      <c r="H1136">
        <v>-3.8942035587686998</v>
      </c>
      <c r="I1136">
        <v>-4.1836128862208399</v>
      </c>
      <c r="J1136">
        <v>-1.3322484930624801</v>
      </c>
      <c r="K1136">
        <v>347.06254142032702</v>
      </c>
      <c r="L1136">
        <v>337.18204667526697</v>
      </c>
      <c r="M1136">
        <v>39.563495750033603</v>
      </c>
      <c r="N1136">
        <v>0.461194703372724</v>
      </c>
      <c r="O1136">
        <v>13.262172832285399</v>
      </c>
      <c r="P1136">
        <v>22.124999999999901</v>
      </c>
      <c r="Q1136">
        <v>6.0883579890189998E-2</v>
      </c>
    </row>
    <row r="1137" spans="1:17" hidden="1" x14ac:dyDescent="0.3">
      <c r="A1137" t="s">
        <v>2434</v>
      </c>
      <c r="B1137" t="s">
        <v>2435</v>
      </c>
      <c r="C1137" t="s">
        <v>3184</v>
      </c>
      <c r="D1137" t="s">
        <v>613</v>
      </c>
      <c r="E1137">
        <v>2154.9126000000001</v>
      </c>
      <c r="F1137">
        <v>383.3</v>
      </c>
      <c r="G1137">
        <v>8.3656651594012005E-2</v>
      </c>
      <c r="H1137">
        <v>-9.1016348785702892</v>
      </c>
      <c r="I1137">
        <v>-2.6696806273306799</v>
      </c>
      <c r="J1137">
        <v>-2.52289881798115</v>
      </c>
      <c r="K1137">
        <v>404.992611910829</v>
      </c>
      <c r="L1137">
        <v>366.408806487807</v>
      </c>
      <c r="M1137">
        <v>25.060745090916001</v>
      </c>
      <c r="N1137">
        <v>0.29233910023577397</v>
      </c>
      <c r="O1137">
        <v>23.662927211061799</v>
      </c>
      <c r="P1137">
        <v>47.140115163147797</v>
      </c>
      <c r="Q1137">
        <v>5.1810914376085003E-2</v>
      </c>
    </row>
    <row r="1138" spans="1:17" hidden="1" x14ac:dyDescent="0.3">
      <c r="A1138" t="s">
        <v>2436</v>
      </c>
      <c r="B1138" t="s">
        <v>2437</v>
      </c>
      <c r="C1138" t="s">
        <v>3184</v>
      </c>
      <c r="D1138" t="s">
        <v>187</v>
      </c>
      <c r="E1138">
        <v>2154.8296158799999</v>
      </c>
      <c r="F1138">
        <v>905.95</v>
      </c>
      <c r="G1138">
        <v>176.898605195664</v>
      </c>
      <c r="H1138">
        <v>-45.095422565435101</v>
      </c>
      <c r="I1138">
        <v>95.192075844644293</v>
      </c>
      <c r="J1138">
        <v>-48.348672937857003</v>
      </c>
      <c r="K1138">
        <v>745.09143597564298</v>
      </c>
      <c r="L1138">
        <v>520.15598211846896</v>
      </c>
      <c r="M1138">
        <v>53.049119086500497</v>
      </c>
      <c r="N1138">
        <v>0.66548269275877003</v>
      </c>
      <c r="O1138">
        <v>14.7911032617694</v>
      </c>
      <c r="P1138">
        <v>220.94588610397599</v>
      </c>
      <c r="Q1138">
        <v>0.21251391525304</v>
      </c>
    </row>
    <row r="1139" spans="1:17" hidden="1" x14ac:dyDescent="0.3">
      <c r="A1139" t="s">
        <v>2438</v>
      </c>
      <c r="B1139" t="s">
        <v>2439</v>
      </c>
      <c r="C1139" t="s">
        <v>3184</v>
      </c>
      <c r="D1139" t="s">
        <v>261</v>
      </c>
      <c r="E1139">
        <v>2154.6102679199998</v>
      </c>
      <c r="F1139">
        <v>597.85</v>
      </c>
      <c r="G1139">
        <v>-3.65815451865668</v>
      </c>
      <c r="H1139">
        <v>-8.6554962880589592</v>
      </c>
      <c r="I1139">
        <v>-12.7483571025779</v>
      </c>
      <c r="J1139">
        <v>-1.1620960674869301</v>
      </c>
      <c r="K1139">
        <v>619.28644582244999</v>
      </c>
      <c r="L1139">
        <v>611.35358441512903</v>
      </c>
      <c r="M1139">
        <v>33.432486924232997</v>
      </c>
      <c r="N1139">
        <v>0.42648781221341298</v>
      </c>
      <c r="O1139">
        <v>56.393744250229901</v>
      </c>
      <c r="P1139">
        <v>37.547451972851697</v>
      </c>
      <c r="Q1139">
        <v>5.9963119380074002E-2</v>
      </c>
    </row>
    <row r="1140" spans="1:17" hidden="1" x14ac:dyDescent="0.3">
      <c r="A1140" t="s">
        <v>2440</v>
      </c>
      <c r="B1140" t="s">
        <v>2441</v>
      </c>
      <c r="C1140" t="s">
        <v>3184</v>
      </c>
      <c r="D1140" t="s">
        <v>1525</v>
      </c>
      <c r="E1140">
        <v>2146.1177186750001</v>
      </c>
      <c r="F1140">
        <v>300.64999999999998</v>
      </c>
      <c r="G1140">
        <v>20.565783689428699</v>
      </c>
      <c r="H1140">
        <v>5.1797357799223098</v>
      </c>
      <c r="I1140">
        <v>42.507745747746696</v>
      </c>
      <c r="J1140">
        <v>-4.2018970714827297</v>
      </c>
      <c r="K1140">
        <v>300.37220353956002</v>
      </c>
      <c r="L1140">
        <v>251.987332690709</v>
      </c>
      <c r="M1140">
        <v>35.187901159191497</v>
      </c>
      <c r="N1140">
        <v>0.44149135572349701</v>
      </c>
      <c r="O1140">
        <v>19.8237152835523</v>
      </c>
      <c r="P1140">
        <v>122.703703703703</v>
      </c>
      <c r="Q1140">
        <v>7.4210330083589002E-2</v>
      </c>
    </row>
    <row r="1141" spans="1:17" hidden="1" x14ac:dyDescent="0.3">
      <c r="A1141" t="s">
        <v>2442</v>
      </c>
      <c r="B1141" t="s">
        <v>2443</v>
      </c>
      <c r="C1141" t="s">
        <v>3184</v>
      </c>
      <c r="D1141" t="s">
        <v>610</v>
      </c>
      <c r="E1141">
        <v>2136.5381804799999</v>
      </c>
      <c r="F1141">
        <v>858.85</v>
      </c>
      <c r="G1141">
        <v>63487.087335574899</v>
      </c>
      <c r="H1141">
        <v>49.167651151825197</v>
      </c>
      <c r="I1141">
        <v>1867.8830268403999</v>
      </c>
      <c r="J1141">
        <v>10.8862663735314</v>
      </c>
      <c r="K1141">
        <v>580.01494817881405</v>
      </c>
      <c r="L1141">
        <v>283.350960709341</v>
      </c>
      <c r="M1141">
        <v>99.999992084447001</v>
      </c>
      <c r="N1141">
        <v>0.66016637702629499</v>
      </c>
      <c r="O1141">
        <v>0</v>
      </c>
      <c r="P1141">
        <v>68608</v>
      </c>
      <c r="Q1141">
        <v>0.30426615476352098</v>
      </c>
    </row>
    <row r="1142" spans="1:17" hidden="1" x14ac:dyDescent="0.3">
      <c r="A1142" t="s">
        <v>2444</v>
      </c>
      <c r="B1142" t="s">
        <v>2445</v>
      </c>
      <c r="C1142" t="s">
        <v>3184</v>
      </c>
      <c r="D1142" t="s">
        <v>51</v>
      </c>
      <c r="E1142">
        <v>2128.8181077449999</v>
      </c>
      <c r="F1142">
        <v>193.55</v>
      </c>
      <c r="G1142">
        <v>-47.607016637773697</v>
      </c>
      <c r="H1142">
        <v>-11.245705846979799</v>
      </c>
      <c r="I1142">
        <v>-29.6393588003708</v>
      </c>
      <c r="J1142">
        <v>-5.9038574426164701</v>
      </c>
      <c r="K1142">
        <v>210.83288117459</v>
      </c>
      <c r="L1142">
        <v>220.70199119054701</v>
      </c>
      <c r="M1142">
        <v>8.8592993006844303</v>
      </c>
      <c r="N1142">
        <v>0.97262842758558599</v>
      </c>
      <c r="O1142">
        <v>46.499612503229102</v>
      </c>
      <c r="P1142">
        <v>5.7361376673039999</v>
      </c>
      <c r="Q1142">
        <v>8.9559218978944005E-2</v>
      </c>
    </row>
    <row r="1143" spans="1:17" hidden="1" x14ac:dyDescent="0.3">
      <c r="A1143" t="s">
        <v>2446</v>
      </c>
      <c r="B1143" t="s">
        <v>2447</v>
      </c>
      <c r="C1143" t="s">
        <v>3184</v>
      </c>
      <c r="D1143" t="s">
        <v>564</v>
      </c>
      <c r="E1143">
        <v>2124.8406432000002</v>
      </c>
      <c r="F1143">
        <v>105.6</v>
      </c>
      <c r="G1143">
        <v>88.500088534129404</v>
      </c>
      <c r="H1143">
        <v>11.221698057132899</v>
      </c>
      <c r="I1143">
        <v>39.712687295159199</v>
      </c>
      <c r="J1143">
        <v>-13.0478719652758</v>
      </c>
      <c r="K1143">
        <v>95.867853599488797</v>
      </c>
      <c r="L1143">
        <v>79.6372175247553</v>
      </c>
      <c r="M1143">
        <v>53.347867045492301</v>
      </c>
      <c r="N1143">
        <v>2.2521809846001801</v>
      </c>
      <c r="O1143">
        <v>23.106060606060598</v>
      </c>
      <c r="P1143">
        <v>163.99999999999901</v>
      </c>
      <c r="Q1143">
        <v>0.18773366903814601</v>
      </c>
    </row>
    <row r="1144" spans="1:17" hidden="1" x14ac:dyDescent="0.3">
      <c r="A1144" t="s">
        <v>2448</v>
      </c>
      <c r="B1144" t="s">
        <v>2449</v>
      </c>
      <c r="C1144" t="s">
        <v>3184</v>
      </c>
      <c r="D1144" t="s">
        <v>233</v>
      </c>
      <c r="E1144">
        <v>2123.0503197749999</v>
      </c>
      <c r="F1144">
        <v>929.25</v>
      </c>
      <c r="G1144">
        <v>31.1729326860595</v>
      </c>
      <c r="H1144">
        <v>12.4526613047908</v>
      </c>
      <c r="I1144">
        <v>46.806593012887099</v>
      </c>
      <c r="J1144">
        <v>3.8874599001346999</v>
      </c>
      <c r="K1144">
        <v>861.738766607716</v>
      </c>
      <c r="L1144">
        <v>702.64562001777301</v>
      </c>
      <c r="M1144">
        <v>48.7165802195141</v>
      </c>
      <c r="N1144">
        <v>1.16572474071327</v>
      </c>
      <c r="O1144">
        <v>12.886736615550101</v>
      </c>
      <c r="P1144">
        <v>100.252133436772</v>
      </c>
      <c r="Q1144">
        <v>3.5189395187671002E-2</v>
      </c>
    </row>
    <row r="1145" spans="1:17" hidden="1" x14ac:dyDescent="0.3">
      <c r="A1145" t="s">
        <v>2450</v>
      </c>
      <c r="B1145" t="s">
        <v>2451</v>
      </c>
      <c r="C1145" t="s">
        <v>3184</v>
      </c>
      <c r="D1145" t="s">
        <v>270</v>
      </c>
      <c r="E1145">
        <v>2122.5717170849998</v>
      </c>
      <c r="F1145">
        <v>386.45</v>
      </c>
      <c r="G1145">
        <v>43.274965338563803</v>
      </c>
      <c r="H1145">
        <v>-9.4262477989582898</v>
      </c>
      <c r="I1145">
        <v>100.773108538188</v>
      </c>
      <c r="J1145">
        <v>-0.88046494143908705</v>
      </c>
      <c r="K1145">
        <v>361.96471770123202</v>
      </c>
      <c r="M1145">
        <v>43.737684632827502</v>
      </c>
      <c r="N1145">
        <v>0.36035177476677499</v>
      </c>
      <c r="O1145">
        <v>13.6498900245827</v>
      </c>
      <c r="P1145">
        <v>131.75412293853</v>
      </c>
    </row>
    <row r="1146" spans="1:17" hidden="1" x14ac:dyDescent="0.3">
      <c r="A1146" t="s">
        <v>2452</v>
      </c>
      <c r="B1146" t="s">
        <v>2453</v>
      </c>
      <c r="C1146" t="s">
        <v>3184</v>
      </c>
      <c r="D1146" t="s">
        <v>261</v>
      </c>
      <c r="E1146">
        <v>2122.3168315799999</v>
      </c>
      <c r="F1146">
        <v>474.15</v>
      </c>
      <c r="G1146">
        <v>-50.025053662050396</v>
      </c>
      <c r="H1146">
        <v>-6.3112153926842298</v>
      </c>
      <c r="I1146">
        <v>-27.537777767550999</v>
      </c>
      <c r="J1146">
        <v>-2.7127316879123899</v>
      </c>
      <c r="K1146">
        <v>492.55500025726798</v>
      </c>
      <c r="L1146">
        <v>522.67369829529196</v>
      </c>
      <c r="M1146">
        <v>31.426848642265501</v>
      </c>
      <c r="N1146">
        <v>0.58037497514483805</v>
      </c>
      <c r="O1146">
        <v>34.588210481914999</v>
      </c>
      <c r="P1146">
        <v>4.4383259911894202</v>
      </c>
    </row>
    <row r="1147" spans="1:17" hidden="1" x14ac:dyDescent="0.3">
      <c r="A1147" t="s">
        <v>2454</v>
      </c>
      <c r="B1147" t="s">
        <v>2455</v>
      </c>
      <c r="C1147" t="s">
        <v>3184</v>
      </c>
      <c r="D1147" t="s">
        <v>80</v>
      </c>
      <c r="E1147">
        <v>2122.3078988799998</v>
      </c>
      <c r="F1147">
        <v>244.48</v>
      </c>
      <c r="G1147">
        <v>3.9398026600099301</v>
      </c>
      <c r="H1147">
        <v>0.112984602051422</v>
      </c>
      <c r="I1147">
        <v>-1.14734224212128</v>
      </c>
      <c r="J1147">
        <v>2.9778420825794001</v>
      </c>
      <c r="K1147">
        <v>242.67804525583099</v>
      </c>
      <c r="L1147">
        <v>230.21603315779899</v>
      </c>
      <c r="M1147">
        <v>49.063789804987699</v>
      </c>
      <c r="N1147">
        <v>1.1507191406285899</v>
      </c>
      <c r="O1147">
        <v>12.279123036649199</v>
      </c>
      <c r="P1147">
        <v>40.829493087557601</v>
      </c>
      <c r="Q1147">
        <v>-7.1719146274763002E-2</v>
      </c>
    </row>
    <row r="1148" spans="1:17" hidden="1" x14ac:dyDescent="0.3">
      <c r="A1148" t="s">
        <v>2456</v>
      </c>
      <c r="B1148" t="s">
        <v>2457</v>
      </c>
      <c r="C1148" t="s">
        <v>3184</v>
      </c>
      <c r="D1148" t="s">
        <v>124</v>
      </c>
      <c r="E1148">
        <v>2119.7707909360001</v>
      </c>
      <c r="F1148">
        <v>54.16</v>
      </c>
      <c r="G1148">
        <v>170.29583655507301</v>
      </c>
      <c r="H1148">
        <v>42.1492563144784</v>
      </c>
      <c r="I1148">
        <v>57.985472508670902</v>
      </c>
      <c r="J1148">
        <v>2.49781334273366</v>
      </c>
      <c r="K1148">
        <v>43.9943716486721</v>
      </c>
      <c r="L1148">
        <v>31.5254787121508</v>
      </c>
      <c r="M1148">
        <v>49.199884633459199</v>
      </c>
      <c r="N1148">
        <v>1.4615094267319899</v>
      </c>
      <c r="O1148">
        <v>19.128508124076799</v>
      </c>
      <c r="P1148">
        <v>220.473372781065</v>
      </c>
      <c r="Q1148">
        <v>0.137988711177538</v>
      </c>
    </row>
    <row r="1149" spans="1:17" hidden="1" x14ac:dyDescent="0.3">
      <c r="A1149" t="s">
        <v>2458</v>
      </c>
      <c r="B1149" t="s">
        <v>2459</v>
      </c>
      <c r="C1149" t="s">
        <v>3184</v>
      </c>
      <c r="D1149" t="s">
        <v>634</v>
      </c>
      <c r="E1149">
        <v>2103.8350630999998</v>
      </c>
      <c r="F1149">
        <v>105.8</v>
      </c>
      <c r="G1149">
        <v>-42.388934163866999</v>
      </c>
      <c r="H1149">
        <v>-8.2031829162404009</v>
      </c>
      <c r="I1149">
        <v>-9.7195633148596396</v>
      </c>
      <c r="J1149">
        <v>2.8443554292790898</v>
      </c>
      <c r="K1149">
        <v>109.583595556102</v>
      </c>
      <c r="L1149">
        <v>108.05789167205501</v>
      </c>
      <c r="M1149">
        <v>42.645284292541803</v>
      </c>
      <c r="N1149">
        <v>0.349981468997284</v>
      </c>
      <c r="O1149">
        <v>27.5803402646502</v>
      </c>
      <c r="P1149">
        <v>13.7512095473604</v>
      </c>
      <c r="Q1149">
        <v>8.4365481645177001E-2</v>
      </c>
    </row>
    <row r="1150" spans="1:17" hidden="1" x14ac:dyDescent="0.3">
      <c r="A1150" t="s">
        <v>2460</v>
      </c>
      <c r="B1150" t="s">
        <v>2461</v>
      </c>
      <c r="C1150" t="s">
        <v>3184</v>
      </c>
      <c r="D1150" t="s">
        <v>135</v>
      </c>
      <c r="E1150">
        <v>2100.5638431500001</v>
      </c>
      <c r="F1150">
        <v>142.25</v>
      </c>
      <c r="G1150">
        <v>24.5446942494486</v>
      </c>
      <c r="H1150">
        <v>-1.55208553037617</v>
      </c>
      <c r="I1150">
        <v>23.979675538493598</v>
      </c>
      <c r="J1150">
        <v>-9.05907389768646</v>
      </c>
      <c r="K1150">
        <v>141.55634339142</v>
      </c>
      <c r="L1150">
        <v>123.48534428461799</v>
      </c>
      <c r="M1150">
        <v>41.196101422896803</v>
      </c>
      <c r="N1150">
        <v>0.71989659338601197</v>
      </c>
      <c r="O1150">
        <v>25.623901581722301</v>
      </c>
      <c r="P1150">
        <v>60.734463276836102</v>
      </c>
      <c r="Q1150">
        <v>0.15173501529433001</v>
      </c>
    </row>
    <row r="1151" spans="1:17" hidden="1" x14ac:dyDescent="0.3">
      <c r="A1151" t="s">
        <v>2462</v>
      </c>
      <c r="B1151" t="s">
        <v>2463</v>
      </c>
      <c r="C1151" t="s">
        <v>3184</v>
      </c>
      <c r="D1151" t="s">
        <v>46</v>
      </c>
      <c r="E1151">
        <v>2097.2683200000001</v>
      </c>
      <c r="F1151">
        <v>93.03</v>
      </c>
      <c r="G1151">
        <v>16.235483723132798</v>
      </c>
      <c r="H1151">
        <v>-20.365547331449999</v>
      </c>
      <c r="I1151">
        <v>16.353175727438</v>
      </c>
      <c r="J1151">
        <v>-8.1713264204063805</v>
      </c>
      <c r="K1151">
        <v>102.16212960716599</v>
      </c>
      <c r="L1151">
        <v>85.020998732777798</v>
      </c>
      <c r="M1151">
        <v>21.4108896584302</v>
      </c>
      <c r="N1151">
        <v>0.57516475147637602</v>
      </c>
      <c r="O1151">
        <v>29.700096742986101</v>
      </c>
      <c r="P1151">
        <v>57.945670628183301</v>
      </c>
      <c r="Q1151">
        <v>0.10603983416731599</v>
      </c>
    </row>
    <row r="1152" spans="1:17" hidden="1" x14ac:dyDescent="0.3">
      <c r="A1152" t="s">
        <v>2464</v>
      </c>
      <c r="B1152" t="s">
        <v>2465</v>
      </c>
      <c r="C1152" t="s">
        <v>3184</v>
      </c>
      <c r="D1152" t="s">
        <v>404</v>
      </c>
      <c r="E1152">
        <v>2092.58869968</v>
      </c>
      <c r="F1152">
        <v>858.7</v>
      </c>
      <c r="G1152">
        <v>-27.017272437697201</v>
      </c>
      <c r="H1152">
        <v>-3.9671120993477502</v>
      </c>
      <c r="I1152">
        <v>7.7367228861781898</v>
      </c>
      <c r="J1152">
        <v>3.1391183858681999</v>
      </c>
      <c r="K1152">
        <v>826.24322840370996</v>
      </c>
      <c r="L1152">
        <v>806.95024566391203</v>
      </c>
      <c r="M1152">
        <v>64.439161344409399</v>
      </c>
      <c r="N1152">
        <v>0.58735550122458902</v>
      </c>
      <c r="O1152">
        <v>26.936066146500501</v>
      </c>
      <c r="P1152">
        <v>33.245403056870202</v>
      </c>
      <c r="Q1152">
        <v>-7.5793893849549002E-2</v>
      </c>
    </row>
    <row r="1153" spans="1:17" hidden="1" x14ac:dyDescent="0.3">
      <c r="A1153" t="s">
        <v>1828</v>
      </c>
      <c r="B1153" t="s">
        <v>2466</v>
      </c>
      <c r="C1153" t="s">
        <v>3184</v>
      </c>
      <c r="D1153" t="s">
        <v>1830</v>
      </c>
      <c r="E1153">
        <v>2091.9342556299998</v>
      </c>
      <c r="F1153">
        <v>33.81</v>
      </c>
      <c r="G1153">
        <v>-26.431182943533798</v>
      </c>
      <c r="H1153">
        <v>-15.778301942866999</v>
      </c>
      <c r="I1153">
        <v>-9.7826748369411192</v>
      </c>
      <c r="J1153">
        <v>-4.71124392685243</v>
      </c>
      <c r="K1153">
        <v>37.647362827399398</v>
      </c>
      <c r="L1153">
        <v>35.636251711035499</v>
      </c>
      <c r="M1153">
        <v>49.333103027404697</v>
      </c>
      <c r="N1153">
        <v>0.43887452225066398</v>
      </c>
      <c r="O1153">
        <v>35.906536527654502</v>
      </c>
      <c r="P1153">
        <v>24.530386740331501</v>
      </c>
      <c r="Q1153">
        <v>7.0291434656782004E-2</v>
      </c>
    </row>
    <row r="1154" spans="1:17" hidden="1" x14ac:dyDescent="0.3">
      <c r="A1154" t="s">
        <v>2467</v>
      </c>
      <c r="B1154" t="s">
        <v>2468</v>
      </c>
      <c r="C1154" t="s">
        <v>3184</v>
      </c>
      <c r="D1154" t="s">
        <v>510</v>
      </c>
      <c r="E1154">
        <v>2091.2000886249998</v>
      </c>
      <c r="F1154">
        <v>2458.25</v>
      </c>
      <c r="G1154">
        <v>17.265284513519099</v>
      </c>
      <c r="H1154">
        <v>2.0416107776918202</v>
      </c>
      <c r="I1154">
        <v>54.3991867335885</v>
      </c>
      <c r="J1154">
        <v>2.1731377971395198</v>
      </c>
      <c r="K1154">
        <v>2469.49897837156</v>
      </c>
      <c r="L1154">
        <v>2107.4156168238201</v>
      </c>
      <c r="M1154">
        <v>47.690447344157697</v>
      </c>
      <c r="N1154">
        <v>0.35793332932808303</v>
      </c>
      <c r="O1154">
        <v>37.455506966337801</v>
      </c>
      <c r="P1154">
        <v>90.1419344858259</v>
      </c>
      <c r="Q1154">
        <v>-2.5343227544501998E-2</v>
      </c>
    </row>
    <row r="1155" spans="1:17" hidden="1" x14ac:dyDescent="0.3">
      <c r="A1155" t="s">
        <v>2469</v>
      </c>
      <c r="B1155" t="s">
        <v>2470</v>
      </c>
      <c r="C1155" t="s">
        <v>3184</v>
      </c>
      <c r="D1155" t="s">
        <v>1976</v>
      </c>
      <c r="E1155">
        <v>2088.2390759999998</v>
      </c>
      <c r="F1155">
        <v>522</v>
      </c>
      <c r="G1155">
        <v>1197.3202489006801</v>
      </c>
      <c r="H1155">
        <v>-28.021393802463798</v>
      </c>
      <c r="I1155">
        <v>51.462459595835703</v>
      </c>
      <c r="J1155">
        <v>-13.1950005859087</v>
      </c>
      <c r="K1155">
        <v>626.89131332403997</v>
      </c>
      <c r="L1155">
        <v>460.55013239519002</v>
      </c>
      <c r="M1155">
        <v>25.337378906066501</v>
      </c>
      <c r="N1155">
        <v>0.93927494480454998</v>
      </c>
      <c r="O1155">
        <v>81.743295019157003</v>
      </c>
    </row>
    <row r="1156" spans="1:17" hidden="1" x14ac:dyDescent="0.3">
      <c r="A1156" t="s">
        <v>2471</v>
      </c>
      <c r="B1156" t="s">
        <v>2472</v>
      </c>
      <c r="C1156" t="s">
        <v>3184</v>
      </c>
      <c r="D1156" t="s">
        <v>270</v>
      </c>
      <c r="E1156">
        <v>2087.7454163500001</v>
      </c>
      <c r="F1156">
        <v>421.15</v>
      </c>
      <c r="G1156">
        <v>-46.436228352211899</v>
      </c>
      <c r="H1156">
        <v>-13.541923066085801</v>
      </c>
      <c r="I1156">
        <v>-26.387027145048801</v>
      </c>
      <c r="J1156">
        <v>-2.0713420173655299</v>
      </c>
      <c r="K1156">
        <v>444.706400540012</v>
      </c>
      <c r="L1156">
        <v>444.81585185155001</v>
      </c>
      <c r="M1156">
        <v>28.657175814793099</v>
      </c>
      <c r="N1156">
        <v>0.49538667326811903</v>
      </c>
      <c r="O1156">
        <v>52.166686453757499</v>
      </c>
      <c r="P1156">
        <v>27.6212121212121</v>
      </c>
      <c r="Q1156">
        <v>4.1563317057353E-2</v>
      </c>
    </row>
    <row r="1157" spans="1:17" hidden="1" x14ac:dyDescent="0.3">
      <c r="A1157" t="s">
        <v>2473</v>
      </c>
      <c r="B1157" t="s">
        <v>2474</v>
      </c>
      <c r="C1157" t="s">
        <v>3184</v>
      </c>
      <c r="D1157" t="s">
        <v>261</v>
      </c>
      <c r="E1157">
        <v>2087.6030274499999</v>
      </c>
      <c r="F1157">
        <v>579.5</v>
      </c>
      <c r="G1157">
        <v>22.547825957754799</v>
      </c>
      <c r="H1157">
        <v>11.276908614090001</v>
      </c>
      <c r="I1157">
        <v>51.5913434601853</v>
      </c>
      <c r="J1157">
        <v>-4.0801284669698701</v>
      </c>
      <c r="K1157">
        <v>500.262086604248</v>
      </c>
      <c r="L1157">
        <v>412.25351141395203</v>
      </c>
      <c r="M1157">
        <v>57.322205618215897</v>
      </c>
      <c r="N1157">
        <v>1.6470242074252699</v>
      </c>
      <c r="O1157">
        <v>10.4141501294219</v>
      </c>
      <c r="P1157">
        <v>90.405782815837</v>
      </c>
      <c r="Q1157">
        <v>9.5846998271934006E-2</v>
      </c>
    </row>
    <row r="1158" spans="1:17" hidden="1" x14ac:dyDescent="0.3">
      <c r="A1158" t="s">
        <v>2475</v>
      </c>
      <c r="B1158" t="s">
        <v>2476</v>
      </c>
      <c r="C1158" t="s">
        <v>3184</v>
      </c>
      <c r="D1158" t="s">
        <v>127</v>
      </c>
      <c r="E1158">
        <v>2063.7617703360002</v>
      </c>
      <c r="F1158">
        <v>131.52000000000001</v>
      </c>
      <c r="G1158">
        <v>-32.114689630012201</v>
      </c>
      <c r="H1158">
        <v>-9.5158288320489692</v>
      </c>
      <c r="I1158">
        <v>-26.195705479440999</v>
      </c>
      <c r="J1158">
        <v>-1.168262635751</v>
      </c>
      <c r="K1158">
        <v>135.95568138849501</v>
      </c>
      <c r="L1158">
        <v>141.644528510736</v>
      </c>
      <c r="M1158">
        <v>32.538127141699697</v>
      </c>
      <c r="N1158">
        <v>0.42253892583972102</v>
      </c>
      <c r="O1158">
        <v>47.5060827250608</v>
      </c>
      <c r="P1158">
        <v>9.6</v>
      </c>
    </row>
    <row r="1159" spans="1:17" hidden="1" x14ac:dyDescent="0.3">
      <c r="A1159" t="s">
        <v>2477</v>
      </c>
      <c r="B1159" t="s">
        <v>2478</v>
      </c>
      <c r="C1159" t="s">
        <v>3184</v>
      </c>
      <c r="D1159" t="s">
        <v>465</v>
      </c>
      <c r="E1159">
        <v>2050.8047408000002</v>
      </c>
      <c r="F1159">
        <v>245.2</v>
      </c>
      <c r="G1159">
        <v>-25.403335499098901</v>
      </c>
      <c r="H1159">
        <v>-4.8171620464940297</v>
      </c>
      <c r="I1159">
        <v>-2.1907650681216202</v>
      </c>
      <c r="J1159">
        <v>-0.21230607547982899</v>
      </c>
      <c r="K1159">
        <v>250.692995921989</v>
      </c>
      <c r="L1159">
        <v>239.59239692039799</v>
      </c>
      <c r="M1159">
        <v>48.674577517686302</v>
      </c>
      <c r="N1159">
        <v>0.81934332342712801</v>
      </c>
      <c r="O1159">
        <v>26.2234910277324</v>
      </c>
      <c r="P1159">
        <v>35.807255607864803</v>
      </c>
      <c r="Q1159">
        <v>6.4394818598994999E-2</v>
      </c>
    </row>
    <row r="1160" spans="1:17" hidden="1" x14ac:dyDescent="0.3">
      <c r="A1160" t="s">
        <v>2479</v>
      </c>
      <c r="B1160" t="s">
        <v>2480</v>
      </c>
      <c r="C1160" t="s">
        <v>3184</v>
      </c>
      <c r="D1160" t="s">
        <v>54</v>
      </c>
      <c r="E1160">
        <v>2050.14</v>
      </c>
      <c r="F1160">
        <v>21.81</v>
      </c>
      <c r="G1160">
        <v>99.362467850117</v>
      </c>
      <c r="H1160">
        <v>7.0795875543952098</v>
      </c>
      <c r="I1160">
        <v>70.805985329183798</v>
      </c>
      <c r="J1160">
        <v>-4.2738615705930503</v>
      </c>
      <c r="K1160">
        <v>19.985668979362501</v>
      </c>
      <c r="L1160">
        <v>15.326838781662801</v>
      </c>
      <c r="M1160">
        <v>43.297647361009702</v>
      </c>
      <c r="N1160">
        <v>0.62129732216692801</v>
      </c>
      <c r="O1160">
        <v>27.922971114167801</v>
      </c>
      <c r="P1160">
        <v>200.827586206896</v>
      </c>
    </row>
    <row r="1161" spans="1:17" hidden="1" x14ac:dyDescent="0.3">
      <c r="A1161" t="s">
        <v>2481</v>
      </c>
      <c r="B1161" t="s">
        <v>2482</v>
      </c>
      <c r="C1161" t="s">
        <v>3184</v>
      </c>
      <c r="D1161" t="s">
        <v>187</v>
      </c>
      <c r="E1161">
        <v>2045.0536095</v>
      </c>
      <c r="F1161">
        <v>331.3</v>
      </c>
      <c r="G1161">
        <v>25.7692915523143</v>
      </c>
      <c r="H1161">
        <v>-6.4533378108728296</v>
      </c>
      <c r="I1161">
        <v>5.5291841291650696</v>
      </c>
      <c r="J1161">
        <v>-0.16023420557259599</v>
      </c>
      <c r="K1161">
        <v>340.77298601871797</v>
      </c>
      <c r="L1161">
        <v>303.428494158614</v>
      </c>
      <c r="M1161">
        <v>37.437093579823902</v>
      </c>
      <c r="N1161">
        <v>0.207904848136962</v>
      </c>
      <c r="O1161">
        <v>19.468759432538398</v>
      </c>
      <c r="P1161">
        <v>73.446416417988502</v>
      </c>
      <c r="Q1161">
        <v>0.155369591472483</v>
      </c>
    </row>
    <row r="1162" spans="1:17" hidden="1" x14ac:dyDescent="0.3">
      <c r="A1162" t="s">
        <v>2483</v>
      </c>
      <c r="B1162" t="s">
        <v>2484</v>
      </c>
      <c r="C1162" t="s">
        <v>3184</v>
      </c>
      <c r="D1162" t="s">
        <v>132</v>
      </c>
      <c r="E1162">
        <v>2044.6451366599999</v>
      </c>
      <c r="F1162">
        <v>111.79</v>
      </c>
      <c r="G1162">
        <v>24.3736951052466</v>
      </c>
      <c r="H1162">
        <v>-12.601136588536299</v>
      </c>
      <c r="I1162">
        <v>-3.3653152577793999</v>
      </c>
      <c r="J1162">
        <v>-0.47098186610199499</v>
      </c>
      <c r="K1162">
        <v>119.400161859314</v>
      </c>
      <c r="L1162">
        <v>105.465781294766</v>
      </c>
      <c r="M1162">
        <v>33.9990437389853</v>
      </c>
      <c r="N1162">
        <v>0.228925976599861</v>
      </c>
      <c r="O1162">
        <v>45.317112442973396</v>
      </c>
      <c r="P1162">
        <v>63.197080291970799</v>
      </c>
      <c r="Q1162">
        <v>3.5964776328364999E-2</v>
      </c>
    </row>
    <row r="1163" spans="1:17" hidden="1" x14ac:dyDescent="0.3">
      <c r="A1163" t="s">
        <v>2485</v>
      </c>
      <c r="B1163" t="s">
        <v>2486</v>
      </c>
      <c r="C1163" t="s">
        <v>3184</v>
      </c>
      <c r="D1163" t="s">
        <v>1416</v>
      </c>
      <c r="E1163">
        <v>2042.272846655</v>
      </c>
      <c r="F1163">
        <v>720.05</v>
      </c>
      <c r="G1163">
        <v>55.376444504902999</v>
      </c>
      <c r="H1163">
        <v>1.0354263601023499</v>
      </c>
      <c r="I1163">
        <v>31.060358718295898</v>
      </c>
      <c r="J1163">
        <v>2.9481796179543198</v>
      </c>
      <c r="K1163">
        <v>698.09911595329902</v>
      </c>
      <c r="L1163">
        <v>573.53846826887695</v>
      </c>
      <c r="M1163">
        <v>52.994710990704803</v>
      </c>
      <c r="N1163">
        <v>0.29911573316842799</v>
      </c>
      <c r="O1163">
        <v>25.2690785362127</v>
      </c>
      <c r="P1163">
        <v>102.85955768418</v>
      </c>
      <c r="Q1163">
        <v>6.4075509744252995E-2</v>
      </c>
    </row>
    <row r="1164" spans="1:17" hidden="1" x14ac:dyDescent="0.3">
      <c r="A1164" t="s">
        <v>2487</v>
      </c>
      <c r="B1164" t="s">
        <v>2488</v>
      </c>
      <c r="C1164" t="s">
        <v>3184</v>
      </c>
      <c r="D1164" t="s">
        <v>1604</v>
      </c>
      <c r="E1164">
        <v>2042.2500341759901</v>
      </c>
      <c r="F1164">
        <v>93.83</v>
      </c>
      <c r="G1164">
        <v>-42.8287277971693</v>
      </c>
      <c r="H1164">
        <v>-4.5028450238070299</v>
      </c>
      <c r="I1164">
        <v>-27.5423283311899</v>
      </c>
      <c r="J1164">
        <v>0.78346959054783705</v>
      </c>
      <c r="K1164">
        <v>96.021756012116299</v>
      </c>
      <c r="L1164">
        <v>96.562047013520797</v>
      </c>
      <c r="M1164">
        <v>43.387013358278303</v>
      </c>
      <c r="N1164">
        <v>0.63953728110277897</v>
      </c>
      <c r="O1164">
        <v>38.0155600554193</v>
      </c>
      <c r="P1164">
        <v>13.048192771084301</v>
      </c>
      <c r="Q1164">
        <v>3.2912085725500001E-2</v>
      </c>
    </row>
    <row r="1165" spans="1:17" hidden="1" x14ac:dyDescent="0.3">
      <c r="A1165" t="s">
        <v>2489</v>
      </c>
      <c r="B1165" t="s">
        <v>2490</v>
      </c>
      <c r="C1165" t="s">
        <v>3184</v>
      </c>
      <c r="D1165" t="s">
        <v>21</v>
      </c>
      <c r="E1165">
        <v>2041.0000790399999</v>
      </c>
      <c r="F1165">
        <v>224.64</v>
      </c>
      <c r="G1165">
        <v>-70.054133763205897</v>
      </c>
      <c r="H1165">
        <v>-10.7080208183691</v>
      </c>
      <c r="I1165">
        <v>-45.579333425212198</v>
      </c>
      <c r="J1165">
        <v>-4.6399437966199901</v>
      </c>
      <c r="K1165">
        <v>238.68193718515599</v>
      </c>
      <c r="M1165">
        <v>32.948154385259997</v>
      </c>
      <c r="N1165">
        <v>0.81153530915844796</v>
      </c>
      <c r="O1165">
        <v>88.612891737891701</v>
      </c>
      <c r="P1165">
        <v>9.5804878048780306</v>
      </c>
    </row>
    <row r="1166" spans="1:17" hidden="1" x14ac:dyDescent="0.3">
      <c r="A1166" t="s">
        <v>2491</v>
      </c>
      <c r="B1166" t="s">
        <v>2492</v>
      </c>
      <c r="C1166" t="s">
        <v>3184</v>
      </c>
      <c r="D1166" t="s">
        <v>1375</v>
      </c>
      <c r="E1166">
        <v>2039.21761565</v>
      </c>
      <c r="F1166">
        <v>787.3</v>
      </c>
      <c r="G1166">
        <v>-14.168746244099699</v>
      </c>
      <c r="H1166">
        <v>-3.2710817262605998</v>
      </c>
      <c r="I1166">
        <v>33.209640647497402</v>
      </c>
      <c r="J1166">
        <v>1.3611736573447399</v>
      </c>
      <c r="K1166">
        <v>800.656207440191</v>
      </c>
      <c r="L1166">
        <v>720.19052429049998</v>
      </c>
      <c r="M1166">
        <v>54.315934636550402</v>
      </c>
      <c r="N1166">
        <v>0.50439574055486502</v>
      </c>
      <c r="O1166">
        <v>26.825860536009099</v>
      </c>
      <c r="P1166">
        <v>74.374307862679899</v>
      </c>
      <c r="Q1166">
        <v>-3.8300938015952003E-2</v>
      </c>
    </row>
    <row r="1167" spans="1:17" hidden="1" x14ac:dyDescent="0.3">
      <c r="A1167" t="s">
        <v>2493</v>
      </c>
      <c r="B1167" t="s">
        <v>2494</v>
      </c>
      <c r="C1167" t="s">
        <v>3184</v>
      </c>
      <c r="D1167" t="s">
        <v>2495</v>
      </c>
      <c r="E1167">
        <v>2037.9638931699999</v>
      </c>
      <c r="F1167">
        <v>1886.9</v>
      </c>
      <c r="G1167">
        <v>331.956527101848</v>
      </c>
      <c r="H1167">
        <v>-14.1601504421524</v>
      </c>
      <c r="I1167">
        <v>32.1850377107817</v>
      </c>
      <c r="J1167">
        <v>6.6649490318896802</v>
      </c>
      <c r="K1167">
        <v>1878.9367337987901</v>
      </c>
      <c r="L1167">
        <v>1506.1734228093801</v>
      </c>
      <c r="M1167">
        <v>56.372332743017203</v>
      </c>
      <c r="N1167">
        <v>0.487965159038733</v>
      </c>
      <c r="O1167">
        <v>19.773172929143001</v>
      </c>
      <c r="P1167">
        <v>435.670688431511</v>
      </c>
      <c r="Q1167">
        <v>0.23968860026845001</v>
      </c>
    </row>
    <row r="1168" spans="1:17" hidden="1" x14ac:dyDescent="0.3">
      <c r="A1168" t="s">
        <v>2496</v>
      </c>
      <c r="B1168" t="s">
        <v>2497</v>
      </c>
      <c r="C1168" t="s">
        <v>3184</v>
      </c>
      <c r="D1168" t="s">
        <v>18</v>
      </c>
      <c r="E1168">
        <v>2026.4925343319901</v>
      </c>
      <c r="F1168">
        <v>207.06</v>
      </c>
      <c r="G1168">
        <v>-62.731780156539699</v>
      </c>
      <c r="H1168">
        <v>-8.3727796541112607</v>
      </c>
      <c r="I1168">
        <v>-21.8695494875913</v>
      </c>
      <c r="J1168">
        <v>1.55395197944837</v>
      </c>
      <c r="K1168">
        <v>213.11246976050401</v>
      </c>
      <c r="L1168">
        <v>229.138609961274</v>
      </c>
      <c r="M1168">
        <v>39.301370504632402</v>
      </c>
      <c r="N1168">
        <v>0.59233671729300497</v>
      </c>
      <c r="O1168">
        <v>66.159567275185907</v>
      </c>
      <c r="P1168">
        <v>13.4886270211016</v>
      </c>
    </row>
    <row r="1169" spans="1:17" hidden="1" x14ac:dyDescent="0.3">
      <c r="A1169" t="s">
        <v>2498</v>
      </c>
      <c r="B1169" t="s">
        <v>2499</v>
      </c>
      <c r="C1169" t="s">
        <v>3184</v>
      </c>
      <c r="D1169" t="s">
        <v>1710</v>
      </c>
      <c r="E1169">
        <v>2025.07962944</v>
      </c>
      <c r="F1169">
        <v>192.98</v>
      </c>
      <c r="G1169">
        <v>-51.703853879290797</v>
      </c>
      <c r="H1169">
        <v>-10.473173737738801</v>
      </c>
      <c r="I1169">
        <v>-34.281051527764497</v>
      </c>
      <c r="J1169">
        <v>-1.68062786277578</v>
      </c>
      <c r="K1169">
        <v>190.374089332501</v>
      </c>
      <c r="L1169">
        <v>212.424055732103</v>
      </c>
      <c r="M1169">
        <v>66.005940448573298</v>
      </c>
      <c r="N1169">
        <v>0.88872695891095499</v>
      </c>
      <c r="O1169">
        <v>56.466991398072302</v>
      </c>
      <c r="P1169">
        <v>12.1650682941005</v>
      </c>
      <c r="Q1169">
        <v>0.142528021826275</v>
      </c>
    </row>
    <row r="1170" spans="1:17" hidden="1" x14ac:dyDescent="0.3">
      <c r="A1170" t="s">
        <v>2500</v>
      </c>
      <c r="B1170" t="s">
        <v>2501</v>
      </c>
      <c r="C1170" t="s">
        <v>3184</v>
      </c>
      <c r="D1170" t="s">
        <v>557</v>
      </c>
      <c r="E1170">
        <v>2024.732627916</v>
      </c>
      <c r="F1170">
        <v>201.86</v>
      </c>
      <c r="G1170">
        <v>16.6685969537515</v>
      </c>
      <c r="H1170">
        <v>-6.3351739807817804</v>
      </c>
      <c r="I1170">
        <v>56.3378072834929</v>
      </c>
      <c r="J1170">
        <v>-7.6670855291005999</v>
      </c>
      <c r="K1170">
        <v>192.72642430025499</v>
      </c>
      <c r="L1170">
        <v>160.247678087537</v>
      </c>
      <c r="M1170">
        <v>36.937861840728097</v>
      </c>
      <c r="N1170">
        <v>1.0740282627326401</v>
      </c>
      <c r="O1170">
        <v>14.3812543346873</v>
      </c>
      <c r="P1170">
        <v>84.1788321167883</v>
      </c>
      <c r="Q1170">
        <v>0.114347388773331</v>
      </c>
    </row>
    <row r="1171" spans="1:17" hidden="1" x14ac:dyDescent="0.3">
      <c r="A1171" t="s">
        <v>2502</v>
      </c>
      <c r="B1171" t="s">
        <v>2503</v>
      </c>
      <c r="C1171" t="s">
        <v>3184</v>
      </c>
      <c r="D1171" t="s">
        <v>187</v>
      </c>
      <c r="E1171">
        <v>2011.72769292</v>
      </c>
      <c r="F1171">
        <v>639.15</v>
      </c>
      <c r="G1171">
        <v>-29.4852542410854</v>
      </c>
      <c r="H1171">
        <v>-15.667680659291101</v>
      </c>
      <c r="I1171">
        <v>32.724807591473201</v>
      </c>
      <c r="J1171">
        <v>-4.9103628623760196</v>
      </c>
      <c r="K1171">
        <v>644.17103825684399</v>
      </c>
      <c r="L1171">
        <v>561.61955715257</v>
      </c>
      <c r="M1171">
        <v>34.258792658003003</v>
      </c>
      <c r="N1171">
        <v>0.32435197403215499</v>
      </c>
      <c r="O1171">
        <v>23.938042712978099</v>
      </c>
      <c r="P1171">
        <v>58.992537313432798</v>
      </c>
      <c r="Q1171">
        <v>9.6207661812300008E-3</v>
      </c>
    </row>
    <row r="1172" spans="1:17" hidden="1" x14ac:dyDescent="0.3">
      <c r="A1172" t="s">
        <v>2504</v>
      </c>
      <c r="B1172" t="s">
        <v>2505</v>
      </c>
      <c r="C1172" t="s">
        <v>3184</v>
      </c>
      <c r="D1172" t="s">
        <v>762</v>
      </c>
      <c r="E1172">
        <v>2008.4305571349901</v>
      </c>
      <c r="F1172">
        <v>9.9499999999999993</v>
      </c>
      <c r="G1172">
        <v>-80.718781888124795</v>
      </c>
      <c r="H1172">
        <v>13.2265057494405</v>
      </c>
      <c r="I1172">
        <v>-50.143744765283103</v>
      </c>
      <c r="J1172">
        <v>0.49423552520235198</v>
      </c>
      <c r="K1172">
        <v>10.595273011967199</v>
      </c>
      <c r="L1172">
        <v>15.823161487865701</v>
      </c>
      <c r="M1172">
        <v>99.612058987503104</v>
      </c>
      <c r="N1172">
        <v>1.2028734236418399</v>
      </c>
      <c r="O1172">
        <v>130.65326633165799</v>
      </c>
      <c r="P1172">
        <v>46.323529411764603</v>
      </c>
      <c r="Q1172">
        <v>-4.4931875651214002E-2</v>
      </c>
    </row>
    <row r="1173" spans="1:17" hidden="1" x14ac:dyDescent="0.3">
      <c r="A1173" t="s">
        <v>2506</v>
      </c>
      <c r="B1173" t="s">
        <v>2507</v>
      </c>
      <c r="C1173" t="s">
        <v>3184</v>
      </c>
      <c r="D1173" t="s">
        <v>287</v>
      </c>
      <c r="E1173">
        <v>2008.4094239900001</v>
      </c>
      <c r="F1173">
        <v>1294.0999999999999</v>
      </c>
      <c r="G1173">
        <v>-36.507101670152998</v>
      </c>
      <c r="H1173">
        <v>-6.9415523088992996</v>
      </c>
      <c r="I1173">
        <v>-14.0026380434656</v>
      </c>
      <c r="J1173">
        <v>-0.61442876213914099</v>
      </c>
      <c r="K1173">
        <v>1310.7061698206901</v>
      </c>
      <c r="L1173">
        <v>1315.1689159907</v>
      </c>
      <c r="M1173">
        <v>36.393509694502498</v>
      </c>
      <c r="N1173">
        <v>0.55520083786670105</v>
      </c>
      <c r="O1173">
        <v>17.738196429951302</v>
      </c>
      <c r="P1173">
        <v>12.9330657125403</v>
      </c>
      <c r="Q1173">
        <v>-1.025550700409E-3</v>
      </c>
    </row>
    <row r="1174" spans="1:17" hidden="1" x14ac:dyDescent="0.3">
      <c r="A1174" t="s">
        <v>2508</v>
      </c>
      <c r="B1174" t="s">
        <v>2509</v>
      </c>
      <c r="C1174" t="s">
        <v>3184</v>
      </c>
      <c r="D1174" t="s">
        <v>395</v>
      </c>
      <c r="E1174">
        <v>2008.326474</v>
      </c>
      <c r="F1174">
        <v>894.45</v>
      </c>
      <c r="G1174">
        <v>135.05683253956801</v>
      </c>
      <c r="H1174">
        <v>-6.5071046697524704</v>
      </c>
      <c r="I1174">
        <v>7.1248727169515602</v>
      </c>
      <c r="J1174">
        <v>-1.13596141134031</v>
      </c>
      <c r="K1174">
        <v>880.59024144473801</v>
      </c>
      <c r="L1174">
        <v>718.787365682163</v>
      </c>
      <c r="M1174">
        <v>40.356789728892998</v>
      </c>
      <c r="N1174">
        <v>0.52442586987504203</v>
      </c>
      <c r="O1174">
        <v>15.7135669964782</v>
      </c>
      <c r="P1174">
        <v>198.15</v>
      </c>
      <c r="Q1174">
        <v>0.15841958349330401</v>
      </c>
    </row>
    <row r="1175" spans="1:17" hidden="1" x14ac:dyDescent="0.3">
      <c r="A1175" t="s">
        <v>2510</v>
      </c>
      <c r="B1175" t="s">
        <v>2511</v>
      </c>
      <c r="C1175" t="s">
        <v>3184</v>
      </c>
      <c r="D1175" t="s">
        <v>46</v>
      </c>
      <c r="E1175">
        <v>2008.3125878000001</v>
      </c>
      <c r="F1175">
        <v>158.93</v>
      </c>
      <c r="G1175">
        <v>202.806461641114</v>
      </c>
      <c r="H1175">
        <v>-14.8088235854863</v>
      </c>
      <c r="I1175">
        <v>73.541816392893395</v>
      </c>
      <c r="J1175">
        <v>5.5672306588601099</v>
      </c>
      <c r="K1175">
        <v>161.645495960066</v>
      </c>
      <c r="L1175">
        <v>125.86293274043599</v>
      </c>
      <c r="M1175">
        <v>49.778495213776601</v>
      </c>
      <c r="N1175">
        <v>0.71224159389536401</v>
      </c>
      <c r="O1175">
        <v>28.358396778455901</v>
      </c>
      <c r="P1175">
        <v>237.25198938992</v>
      </c>
      <c r="Q1175">
        <v>0.186777407376336</v>
      </c>
    </row>
    <row r="1176" spans="1:17" hidden="1" x14ac:dyDescent="0.3">
      <c r="A1176" t="s">
        <v>2512</v>
      </c>
      <c r="B1176" t="s">
        <v>2513</v>
      </c>
      <c r="C1176" t="s">
        <v>3184</v>
      </c>
      <c r="D1176" t="s">
        <v>762</v>
      </c>
      <c r="E1176">
        <v>2003.6820466449999</v>
      </c>
      <c r="F1176">
        <v>775.85</v>
      </c>
      <c r="G1176">
        <v>3.5462004941836698</v>
      </c>
      <c r="H1176">
        <v>-15.183857498422601</v>
      </c>
      <c r="I1176">
        <v>-36.8817303677653</v>
      </c>
      <c r="J1176">
        <v>-1.2789474321911201</v>
      </c>
      <c r="K1176">
        <v>826.46652766176101</v>
      </c>
      <c r="L1176">
        <v>808.44438019463405</v>
      </c>
      <c r="M1176">
        <v>31.929481352737699</v>
      </c>
      <c r="N1176">
        <v>0.61925085646095701</v>
      </c>
      <c r="O1176">
        <v>67.558162015853497</v>
      </c>
      <c r="P1176">
        <v>53.938492063491999</v>
      </c>
      <c r="Q1176">
        <v>0.179763121022049</v>
      </c>
    </row>
    <row r="1177" spans="1:17" hidden="1" x14ac:dyDescent="0.3">
      <c r="A1177" t="s">
        <v>2514</v>
      </c>
      <c r="B1177" t="s">
        <v>2515</v>
      </c>
      <c r="C1177" t="s">
        <v>3184</v>
      </c>
      <c r="D1177" t="s">
        <v>161</v>
      </c>
      <c r="E1177">
        <v>1994.551125</v>
      </c>
      <c r="F1177">
        <v>1999.55</v>
      </c>
      <c r="G1177">
        <v>-28.3057800192706</v>
      </c>
      <c r="H1177">
        <v>-11.628301942866999</v>
      </c>
      <c r="I1177">
        <v>-19.402683397646999</v>
      </c>
      <c r="J1177">
        <v>-3.6904478609800302</v>
      </c>
      <c r="K1177">
        <v>2134.1751665255301</v>
      </c>
      <c r="L1177">
        <v>2092.45739025587</v>
      </c>
      <c r="M1177">
        <v>25.3746215495302</v>
      </c>
      <c r="N1177">
        <v>0.36539603138961302</v>
      </c>
      <c r="O1177">
        <v>38.966267410167198</v>
      </c>
      <c r="P1177">
        <v>18.316568047337199</v>
      </c>
      <c r="Q1177">
        <v>8.8262005274402006E-2</v>
      </c>
    </row>
    <row r="1178" spans="1:17" hidden="1" x14ac:dyDescent="0.3">
      <c r="A1178" t="s">
        <v>2516</v>
      </c>
      <c r="B1178" t="s">
        <v>2517</v>
      </c>
      <c r="C1178" t="s">
        <v>3184</v>
      </c>
      <c r="D1178" t="s">
        <v>1689</v>
      </c>
      <c r="E1178">
        <v>1984.1380216</v>
      </c>
      <c r="F1178">
        <v>63.96</v>
      </c>
      <c r="G1178">
        <v>-4.2522302613509297E-2</v>
      </c>
      <c r="H1178">
        <v>2.9373778996784301</v>
      </c>
      <c r="I1178">
        <v>-6.1961287615378602</v>
      </c>
      <c r="J1178">
        <v>2.09385541750517</v>
      </c>
      <c r="K1178">
        <v>61.578863008272997</v>
      </c>
      <c r="L1178">
        <v>58.658703499466696</v>
      </c>
      <c r="M1178">
        <v>58.880462682991599</v>
      </c>
      <c r="N1178">
        <v>1.8705046584981899</v>
      </c>
      <c r="O1178">
        <v>0.96935584740462899</v>
      </c>
      <c r="P1178">
        <v>32.834890965732001</v>
      </c>
      <c r="Q1178">
        <v>-2.8254867209200001E-2</v>
      </c>
    </row>
    <row r="1179" spans="1:17" hidden="1" x14ac:dyDescent="0.3">
      <c r="A1179" t="s">
        <v>2518</v>
      </c>
      <c r="B1179" t="s">
        <v>2519</v>
      </c>
      <c r="C1179" t="s">
        <v>3184</v>
      </c>
      <c r="D1179" t="s">
        <v>428</v>
      </c>
      <c r="E1179">
        <v>1960.5123325249999</v>
      </c>
      <c r="F1179">
        <v>130.25</v>
      </c>
      <c r="G1179">
        <v>86.014559961307498</v>
      </c>
      <c r="H1179">
        <v>-14.754723392611099</v>
      </c>
      <c r="I1179">
        <v>19.299923636690199</v>
      </c>
      <c r="J1179">
        <v>-6.0381385755170802</v>
      </c>
      <c r="K1179">
        <v>136.929309446052</v>
      </c>
      <c r="L1179">
        <v>114.527477595479</v>
      </c>
      <c r="M1179">
        <v>31.2724867806883</v>
      </c>
      <c r="N1179">
        <v>0.27282055260005</v>
      </c>
      <c r="O1179">
        <v>26.2188099808061</v>
      </c>
      <c r="P1179">
        <v>134.05211141060201</v>
      </c>
      <c r="Q1179">
        <v>9.8948502223395005E-2</v>
      </c>
    </row>
    <row r="1180" spans="1:17" hidden="1" x14ac:dyDescent="0.3">
      <c r="A1180" t="s">
        <v>2520</v>
      </c>
      <c r="B1180" t="s">
        <v>2521</v>
      </c>
      <c r="C1180" t="s">
        <v>3184</v>
      </c>
      <c r="D1180" t="s">
        <v>270</v>
      </c>
      <c r="E1180">
        <v>1950.4441296699999</v>
      </c>
      <c r="F1180">
        <v>56.29</v>
      </c>
      <c r="G1180">
        <v>-43.040113974653103</v>
      </c>
      <c r="H1180">
        <v>-5.4444995067708497</v>
      </c>
      <c r="I1180">
        <v>-7.3529767119408804</v>
      </c>
      <c r="J1180">
        <v>-4.0224311414643097</v>
      </c>
      <c r="K1180">
        <v>59.150478760912598</v>
      </c>
      <c r="L1180">
        <v>59.546771164046497</v>
      </c>
      <c r="M1180">
        <v>40.225541161397402</v>
      </c>
      <c r="N1180">
        <v>0.51245030554239901</v>
      </c>
      <c r="O1180">
        <v>50.207558222626297</v>
      </c>
      <c r="P1180">
        <v>49.148677476003201</v>
      </c>
    </row>
    <row r="1181" spans="1:17" hidden="1" x14ac:dyDescent="0.3">
      <c r="A1181" t="s">
        <v>2522</v>
      </c>
      <c r="B1181" t="s">
        <v>2523</v>
      </c>
      <c r="C1181" t="s">
        <v>3184</v>
      </c>
      <c r="D1181" t="s">
        <v>124</v>
      </c>
      <c r="E1181">
        <v>1947.3249996</v>
      </c>
      <c r="F1181">
        <v>282</v>
      </c>
      <c r="G1181">
        <v>-47.332411620618302</v>
      </c>
      <c r="H1181">
        <v>-22.034923274291501</v>
      </c>
      <c r="I1181">
        <v>-31.5054997581571</v>
      </c>
      <c r="J1181">
        <v>-2.8678334403148802</v>
      </c>
      <c r="K1181">
        <v>331.21503589924799</v>
      </c>
      <c r="M1181">
        <v>18.087053041842299</v>
      </c>
      <c r="N1181">
        <v>0.62764129804358404</v>
      </c>
      <c r="O1181">
        <v>41.843971631205598</v>
      </c>
      <c r="P1181">
        <v>2.3965141612200398</v>
      </c>
    </row>
    <row r="1182" spans="1:17" hidden="1" x14ac:dyDescent="0.3">
      <c r="A1182" t="s">
        <v>2524</v>
      </c>
      <c r="B1182" t="s">
        <v>2525</v>
      </c>
      <c r="C1182" t="s">
        <v>3184</v>
      </c>
      <c r="D1182" t="s">
        <v>292</v>
      </c>
      <c r="E1182">
        <v>1946.567912275</v>
      </c>
      <c r="F1182">
        <v>310.45</v>
      </c>
      <c r="G1182">
        <v>-5.1580742941346999E-2</v>
      </c>
      <c r="H1182">
        <v>-6.5075388414267001</v>
      </c>
      <c r="I1182">
        <v>-35.601694093570899</v>
      </c>
      <c r="J1182">
        <v>-0.283665728964972</v>
      </c>
      <c r="K1182">
        <v>321.608047118993</v>
      </c>
      <c r="L1182">
        <v>314.64468016545402</v>
      </c>
      <c r="M1182">
        <v>38.609391952028403</v>
      </c>
      <c r="N1182">
        <v>0.55014214519773497</v>
      </c>
      <c r="O1182">
        <v>36.1410855210178</v>
      </c>
      <c r="P1182">
        <v>45.956746591443299</v>
      </c>
      <c r="Q1182">
        <v>8.1619429099260996E-2</v>
      </c>
    </row>
    <row r="1183" spans="1:17" hidden="1" x14ac:dyDescent="0.3">
      <c r="A1183" t="s">
        <v>2526</v>
      </c>
      <c r="B1183" t="s">
        <v>2527</v>
      </c>
      <c r="C1183" t="s">
        <v>3184</v>
      </c>
      <c r="D1183" t="s">
        <v>187</v>
      </c>
      <c r="E1183">
        <v>1937.4670040000001</v>
      </c>
      <c r="F1183">
        <v>451.3</v>
      </c>
      <c r="G1183">
        <v>-34.834436368191298</v>
      </c>
      <c r="H1183">
        <v>-1.9041522830031501</v>
      </c>
      <c r="I1183">
        <v>-2.8497426613349202</v>
      </c>
      <c r="J1183">
        <v>-1.0844192830244399</v>
      </c>
      <c r="K1183">
        <v>432.68889897350499</v>
      </c>
      <c r="L1183">
        <v>424.338885908777</v>
      </c>
      <c r="M1183">
        <v>54.646265404917699</v>
      </c>
      <c r="N1183">
        <v>1.66114995020418</v>
      </c>
      <c r="O1183">
        <v>15.001107910480799</v>
      </c>
      <c r="P1183">
        <v>26.343784994400899</v>
      </c>
      <c r="Q1183">
        <v>-4.3106749838226002E-2</v>
      </c>
    </row>
    <row r="1184" spans="1:17" hidden="1" x14ac:dyDescent="0.3">
      <c r="A1184" t="s">
        <v>2528</v>
      </c>
      <c r="B1184" t="s">
        <v>2529</v>
      </c>
      <c r="C1184" t="s">
        <v>3184</v>
      </c>
      <c r="D1184" t="s">
        <v>57</v>
      </c>
      <c r="E1184">
        <v>1930.0510664799999</v>
      </c>
      <c r="F1184">
        <v>19.82</v>
      </c>
      <c r="G1184">
        <v>-14.8429476494161</v>
      </c>
      <c r="H1184">
        <v>5.6798132403789703</v>
      </c>
      <c r="I1184">
        <v>7.1201871232617799</v>
      </c>
      <c r="J1184">
        <v>12.0743221052889</v>
      </c>
      <c r="K1184">
        <v>19.250013137421899</v>
      </c>
      <c r="L1184">
        <v>18.581032171817998</v>
      </c>
      <c r="M1184">
        <v>58.889850384881498</v>
      </c>
      <c r="N1184">
        <v>0.996922726343901</v>
      </c>
      <c r="O1184">
        <v>41.523713420786997</v>
      </c>
      <c r="P1184">
        <v>41.571428571428498</v>
      </c>
      <c r="Q1184">
        <v>2.4583301502566001E-2</v>
      </c>
    </row>
    <row r="1185" spans="1:17" hidden="1" x14ac:dyDescent="0.3">
      <c r="A1185" t="s">
        <v>2530</v>
      </c>
      <c r="B1185" t="s">
        <v>2531</v>
      </c>
      <c r="C1185" t="s">
        <v>3184</v>
      </c>
      <c r="D1185" t="s">
        <v>564</v>
      </c>
      <c r="E1185">
        <v>1927.5195647999999</v>
      </c>
      <c r="F1185">
        <v>384</v>
      </c>
      <c r="G1185">
        <v>-19.965290345565698</v>
      </c>
      <c r="H1185">
        <v>-38.351984358012899</v>
      </c>
      <c r="I1185">
        <v>23.023887763692699</v>
      </c>
      <c r="J1185">
        <v>1.2469236972453599</v>
      </c>
      <c r="K1185">
        <v>479.694204864342</v>
      </c>
      <c r="L1185">
        <v>429.40927890691103</v>
      </c>
      <c r="M1185">
        <v>35.557573524156901</v>
      </c>
      <c r="N1185">
        <v>1.09562445371411</v>
      </c>
      <c r="O1185">
        <v>62.7604166666666</v>
      </c>
      <c r="P1185">
        <v>47.692307692307701</v>
      </c>
    </row>
    <row r="1186" spans="1:17" hidden="1" x14ac:dyDescent="0.3">
      <c r="A1186" t="s">
        <v>2532</v>
      </c>
      <c r="B1186" t="s">
        <v>2533</v>
      </c>
      <c r="C1186" t="s">
        <v>3184</v>
      </c>
      <c r="D1186" t="s">
        <v>164</v>
      </c>
      <c r="E1186">
        <v>1920.5208</v>
      </c>
      <c r="F1186">
        <v>1808.4</v>
      </c>
      <c r="G1186">
        <v>280.598892244436</v>
      </c>
      <c r="H1186">
        <v>-6.9348675994327502</v>
      </c>
      <c r="I1186">
        <v>66.418879397035099</v>
      </c>
      <c r="J1186">
        <v>1.72761175857858</v>
      </c>
      <c r="K1186">
        <v>1927.4128014569701</v>
      </c>
      <c r="L1186">
        <v>1494.82444548233</v>
      </c>
      <c r="M1186">
        <v>32.779732269188202</v>
      </c>
      <c r="N1186">
        <v>0.77266415049008697</v>
      </c>
      <c r="O1186">
        <v>29.711347047113399</v>
      </c>
      <c r="P1186">
        <v>319.67974007890399</v>
      </c>
      <c r="Q1186">
        <v>0.173047868898665</v>
      </c>
    </row>
    <row r="1187" spans="1:17" hidden="1" x14ac:dyDescent="0.3">
      <c r="A1187" t="s">
        <v>2534</v>
      </c>
      <c r="B1187" t="s">
        <v>2535</v>
      </c>
      <c r="C1187" t="s">
        <v>3184</v>
      </c>
      <c r="D1187" t="s">
        <v>117</v>
      </c>
      <c r="E1187">
        <v>1918.95390505</v>
      </c>
      <c r="F1187">
        <v>86.45</v>
      </c>
      <c r="G1187">
        <v>83.271412362563296</v>
      </c>
      <c r="H1187">
        <v>-14.1931955598883</v>
      </c>
      <c r="I1187">
        <v>22.362533898180502</v>
      </c>
      <c r="J1187">
        <v>-0.72153540991866505</v>
      </c>
      <c r="K1187">
        <v>92.889345051368906</v>
      </c>
      <c r="L1187">
        <v>78.457391533539905</v>
      </c>
      <c r="M1187">
        <v>18.6434473433312</v>
      </c>
      <c r="N1187">
        <v>0.90936010386250699</v>
      </c>
      <c r="O1187">
        <v>24.812030075187899</v>
      </c>
      <c r="P1187">
        <v>123.90572390572299</v>
      </c>
      <c r="Q1187">
        <v>7.3031437783451003E-2</v>
      </c>
    </row>
    <row r="1188" spans="1:17" hidden="1" x14ac:dyDescent="0.3">
      <c r="A1188" t="s">
        <v>2536</v>
      </c>
      <c r="B1188" t="s">
        <v>2537</v>
      </c>
      <c r="C1188" t="s">
        <v>3184</v>
      </c>
      <c r="D1188" t="s">
        <v>24</v>
      </c>
      <c r="E1188">
        <v>1918.084763525</v>
      </c>
      <c r="F1188">
        <v>180.53</v>
      </c>
      <c r="G1188">
        <v>-22.217631824356499</v>
      </c>
      <c r="H1188">
        <v>-5.6011859554062804</v>
      </c>
      <c r="I1188">
        <v>-6.2252950132143701</v>
      </c>
      <c r="J1188">
        <v>-0.54860099011933094</v>
      </c>
      <c r="K1188">
        <v>188.31541162112501</v>
      </c>
      <c r="L1188">
        <v>182.55255362192901</v>
      </c>
      <c r="M1188">
        <v>36.583225653837097</v>
      </c>
      <c r="N1188">
        <v>0.53248595714498403</v>
      </c>
      <c r="O1188">
        <v>20.589375727025899</v>
      </c>
      <c r="P1188">
        <v>26.865776528460898</v>
      </c>
      <c r="Q1188">
        <v>-5.693762774304E-3</v>
      </c>
    </row>
    <row r="1189" spans="1:17" hidden="1" x14ac:dyDescent="0.3">
      <c r="A1189" t="s">
        <v>2538</v>
      </c>
      <c r="B1189" t="s">
        <v>2539</v>
      </c>
      <c r="C1189" t="s">
        <v>3184</v>
      </c>
      <c r="D1189" t="s">
        <v>252</v>
      </c>
      <c r="E1189">
        <v>1910.3936040000001</v>
      </c>
      <c r="F1189">
        <v>780.6</v>
      </c>
      <c r="G1189">
        <v>94.534948189770503</v>
      </c>
      <c r="H1189">
        <v>-17.862717527282602</v>
      </c>
      <c r="I1189">
        <v>80.575673628653405</v>
      </c>
      <c r="J1189">
        <v>-5.5298608603398103</v>
      </c>
      <c r="K1189">
        <v>827.83497748057903</v>
      </c>
      <c r="M1189">
        <v>30.4061375718329</v>
      </c>
      <c r="N1189">
        <v>0.44161811202639401</v>
      </c>
      <c r="O1189">
        <v>44.9782218806046</v>
      </c>
      <c r="P1189">
        <v>232.17021276595699</v>
      </c>
    </row>
    <row r="1190" spans="1:17" hidden="1" x14ac:dyDescent="0.3">
      <c r="A1190" t="s">
        <v>2540</v>
      </c>
      <c r="B1190" t="s">
        <v>2541</v>
      </c>
      <c r="C1190" t="s">
        <v>3184</v>
      </c>
      <c r="D1190" t="s">
        <v>390</v>
      </c>
      <c r="E1190">
        <v>1907.84210655999</v>
      </c>
      <c r="F1190">
        <v>476.8</v>
      </c>
      <c r="G1190">
        <v>1.6788114729932799</v>
      </c>
      <c r="H1190">
        <v>-5.0195521957499603</v>
      </c>
      <c r="I1190">
        <v>39.050286168359698</v>
      </c>
      <c r="J1190">
        <v>-3.0761185014750101</v>
      </c>
      <c r="K1190">
        <v>455.63243923089601</v>
      </c>
      <c r="L1190">
        <v>394.33992445277698</v>
      </c>
      <c r="M1190">
        <v>40.963210206820797</v>
      </c>
      <c r="N1190">
        <v>0.80173214955605299</v>
      </c>
      <c r="O1190">
        <v>11.5247483221476</v>
      </c>
      <c r="P1190">
        <v>70.042796005706094</v>
      </c>
      <c r="Q1190">
        <v>-8.0463217746553004E-2</v>
      </c>
    </row>
    <row r="1191" spans="1:17" hidden="1" x14ac:dyDescent="0.3">
      <c r="A1191" t="s">
        <v>2542</v>
      </c>
      <c r="B1191" t="s">
        <v>2543</v>
      </c>
      <c r="C1191" t="s">
        <v>3184</v>
      </c>
      <c r="D1191" t="s">
        <v>21</v>
      </c>
      <c r="E1191">
        <v>1907.4805670400001</v>
      </c>
      <c r="F1191">
        <v>1620.05</v>
      </c>
      <c r="G1191">
        <v>210.207366191852</v>
      </c>
      <c r="H1191">
        <v>6.2010761043064404</v>
      </c>
      <c r="I1191">
        <v>57.616792805588702</v>
      </c>
      <c r="J1191">
        <v>-2.7097621232397402</v>
      </c>
      <c r="K1191">
        <v>1508.25103026945</v>
      </c>
      <c r="L1191">
        <v>1148.7279720143999</v>
      </c>
      <c r="M1191">
        <v>50.0543777920427</v>
      </c>
      <c r="N1191">
        <v>1.50798269863256</v>
      </c>
      <c r="O1191">
        <v>15.058177216752499</v>
      </c>
      <c r="P1191">
        <v>288.827553102124</v>
      </c>
      <c r="Q1191">
        <v>0.141494512920224</v>
      </c>
    </row>
    <row r="1192" spans="1:17" hidden="1" x14ac:dyDescent="0.3">
      <c r="A1192" t="s">
        <v>2544</v>
      </c>
      <c r="B1192" t="s">
        <v>2545</v>
      </c>
      <c r="C1192" t="s">
        <v>3184</v>
      </c>
      <c r="D1192" t="s">
        <v>390</v>
      </c>
      <c r="E1192">
        <v>1906.53400218</v>
      </c>
      <c r="F1192">
        <v>1516.65</v>
      </c>
      <c r="G1192">
        <v>41.248994672315</v>
      </c>
      <c r="H1192">
        <v>-0.89736670283961195</v>
      </c>
      <c r="I1192">
        <v>71.902683236786004</v>
      </c>
      <c r="J1192">
        <v>0.84080545459277101</v>
      </c>
      <c r="K1192">
        <v>1453.5834191046899</v>
      </c>
      <c r="L1192">
        <v>1173.9823132362801</v>
      </c>
      <c r="M1192">
        <v>42.866333350183503</v>
      </c>
      <c r="N1192">
        <v>0.33235943305914301</v>
      </c>
      <c r="O1192">
        <v>8.7891075726106802</v>
      </c>
      <c r="P1192">
        <v>116.726207487853</v>
      </c>
      <c r="Q1192">
        <v>2.6560958034629E-2</v>
      </c>
    </row>
    <row r="1193" spans="1:17" hidden="1" x14ac:dyDescent="0.3">
      <c r="A1193" t="s">
        <v>2546</v>
      </c>
      <c r="B1193" t="s">
        <v>2547</v>
      </c>
      <c r="C1193" t="s">
        <v>3184</v>
      </c>
      <c r="D1193" t="s">
        <v>1689</v>
      </c>
      <c r="E1193">
        <v>1906.0882018</v>
      </c>
      <c r="F1193">
        <v>65.569999999999993</v>
      </c>
      <c r="G1193">
        <v>-5.4705283746194697E-2</v>
      </c>
      <c r="H1193">
        <v>2.7809359693967499</v>
      </c>
      <c r="I1193">
        <v>-6.3027208226962097</v>
      </c>
      <c r="J1193">
        <v>1.9161829749705099</v>
      </c>
      <c r="K1193">
        <v>63.1274040270496</v>
      </c>
      <c r="L1193">
        <v>60.1490142662715</v>
      </c>
      <c r="M1193">
        <v>59.453032016997597</v>
      </c>
      <c r="N1193">
        <v>0.81175043955591597</v>
      </c>
      <c r="O1193">
        <v>2.8671648619795702</v>
      </c>
      <c r="P1193">
        <v>32.4646464646464</v>
      </c>
      <c r="Q1193">
        <v>-2.8326200589973E-2</v>
      </c>
    </row>
    <row r="1194" spans="1:17" hidden="1" x14ac:dyDescent="0.3">
      <c r="A1194" t="s">
        <v>2548</v>
      </c>
      <c r="B1194" t="s">
        <v>2549</v>
      </c>
      <c r="C1194" t="s">
        <v>3184</v>
      </c>
      <c r="D1194" t="s">
        <v>1689</v>
      </c>
      <c r="E1194">
        <v>1905.052968</v>
      </c>
      <c r="F1194">
        <v>65.599999999999994</v>
      </c>
      <c r="G1194">
        <v>-0.935857699849719</v>
      </c>
      <c r="H1194">
        <v>2.4912243055323802</v>
      </c>
      <c r="I1194">
        <v>-6.4165214139620801</v>
      </c>
      <c r="J1194">
        <v>1.6532526786562201</v>
      </c>
      <c r="K1194">
        <v>63.106186355531499</v>
      </c>
      <c r="L1194">
        <v>60.123304063749302</v>
      </c>
      <c r="M1194">
        <v>55.931821315525497</v>
      </c>
      <c r="N1194">
        <v>0.84369752230204798</v>
      </c>
      <c r="O1194">
        <v>2.7439024390243998</v>
      </c>
      <c r="P1194">
        <v>33.306238569396399</v>
      </c>
      <c r="Q1194">
        <v>-2.9924776916618E-2</v>
      </c>
    </row>
    <row r="1195" spans="1:17" hidden="1" x14ac:dyDescent="0.3">
      <c r="A1195" t="s">
        <v>2550</v>
      </c>
      <c r="B1195" t="s">
        <v>2551</v>
      </c>
      <c r="C1195" t="s">
        <v>3184</v>
      </c>
      <c r="D1195" t="s">
        <v>753</v>
      </c>
      <c r="E1195">
        <v>1901.11000107</v>
      </c>
      <c r="F1195">
        <v>821.6</v>
      </c>
      <c r="G1195">
        <v>40.351036676772303</v>
      </c>
      <c r="H1195">
        <v>0.68058781885063402</v>
      </c>
      <c r="I1195">
        <v>9.6816479771481596</v>
      </c>
      <c r="J1195">
        <v>2.6999540547233298</v>
      </c>
      <c r="K1195">
        <v>792.54470700187198</v>
      </c>
      <c r="L1195">
        <v>700.67929823213899</v>
      </c>
      <c r="M1195">
        <v>43.078312623575101</v>
      </c>
      <c r="N1195">
        <v>0.853564429099124</v>
      </c>
      <c r="O1195">
        <v>1.0223953261927901</v>
      </c>
      <c r="P1195">
        <v>85.232780971705495</v>
      </c>
      <c r="Q1195">
        <v>-3.6227040049000002E-5</v>
      </c>
    </row>
    <row r="1196" spans="1:17" hidden="1" x14ac:dyDescent="0.3">
      <c r="A1196" t="s">
        <v>2552</v>
      </c>
      <c r="B1196" t="s">
        <v>2553</v>
      </c>
      <c r="C1196" t="s">
        <v>3184</v>
      </c>
      <c r="D1196" t="s">
        <v>83</v>
      </c>
      <c r="E1196">
        <v>1897.01806535999</v>
      </c>
      <c r="F1196">
        <v>284.27999999999997</v>
      </c>
      <c r="G1196">
        <v>116.73992137772299</v>
      </c>
      <c r="H1196">
        <v>35.539770587687897</v>
      </c>
      <c r="I1196">
        <v>140.850397389834</v>
      </c>
      <c r="J1196">
        <v>1.31504900999532</v>
      </c>
      <c r="K1196">
        <v>225.10628124691999</v>
      </c>
      <c r="L1196">
        <v>156.66319415482701</v>
      </c>
      <c r="M1196">
        <v>55.181813419416301</v>
      </c>
      <c r="N1196">
        <v>0.92663216648409596</v>
      </c>
      <c r="O1196">
        <v>26.7623469818488</v>
      </c>
      <c r="P1196">
        <v>205.51316496507201</v>
      </c>
      <c r="Q1196">
        <v>0.10928337210066801</v>
      </c>
    </row>
    <row r="1197" spans="1:17" hidden="1" x14ac:dyDescent="0.3">
      <c r="A1197" t="s">
        <v>2554</v>
      </c>
      <c r="B1197" t="s">
        <v>2555</v>
      </c>
      <c r="C1197" t="s">
        <v>3184</v>
      </c>
      <c r="D1197" t="s">
        <v>445</v>
      </c>
      <c r="E1197">
        <v>1894.597</v>
      </c>
      <c r="F1197">
        <v>1254.7</v>
      </c>
      <c r="G1197">
        <v>6.8057217866403605E-2</v>
      </c>
      <c r="H1197">
        <v>2.9180601902457499</v>
      </c>
      <c r="I1197">
        <v>-20.6231961378477</v>
      </c>
      <c r="J1197">
        <v>9.6198412544360092</v>
      </c>
      <c r="K1197">
        <v>1228.91212375288</v>
      </c>
      <c r="L1197">
        <v>1231.7839859636699</v>
      </c>
      <c r="M1197">
        <v>53.752287429163303</v>
      </c>
      <c r="N1197">
        <v>2.19727403034869</v>
      </c>
      <c r="O1197">
        <v>27.919024468000298</v>
      </c>
      <c r="P1197">
        <v>34.1996898229851</v>
      </c>
      <c r="Q1197">
        <v>5.2376373875009999E-2</v>
      </c>
    </row>
    <row r="1198" spans="1:17" hidden="1" x14ac:dyDescent="0.3">
      <c r="A1198" t="s">
        <v>2556</v>
      </c>
      <c r="B1198" t="s">
        <v>2557</v>
      </c>
      <c r="C1198" t="s">
        <v>3184</v>
      </c>
      <c r="D1198" t="s">
        <v>124</v>
      </c>
      <c r="E1198">
        <v>1893.9805096</v>
      </c>
      <c r="F1198">
        <v>276.7</v>
      </c>
      <c r="G1198">
        <v>-28.377179219138998</v>
      </c>
      <c r="H1198">
        <v>-12.469820410719301</v>
      </c>
      <c r="I1198">
        <v>-19.8437588817301</v>
      </c>
      <c r="J1198">
        <v>1.2423652010128401</v>
      </c>
      <c r="K1198">
        <v>268.37353686817698</v>
      </c>
      <c r="L1198">
        <v>270.235984985725</v>
      </c>
      <c r="M1198">
        <v>62.062290073070798</v>
      </c>
      <c r="N1198">
        <v>0.92589746343052803</v>
      </c>
      <c r="O1198">
        <v>44.777737621973202</v>
      </c>
      <c r="P1198">
        <v>23.720098367985599</v>
      </c>
      <c r="Q1198">
        <v>0.12695860327188699</v>
      </c>
    </row>
    <row r="1199" spans="1:17" hidden="1" x14ac:dyDescent="0.3">
      <c r="A1199" t="s">
        <v>2558</v>
      </c>
      <c r="B1199" t="s">
        <v>2559</v>
      </c>
      <c r="C1199" t="s">
        <v>3184</v>
      </c>
      <c r="D1199" t="s">
        <v>390</v>
      </c>
      <c r="E1199">
        <v>1886.9585259599901</v>
      </c>
      <c r="F1199">
        <v>215.34</v>
      </c>
      <c r="G1199">
        <v>-60.402898949141097</v>
      </c>
      <c r="H1199">
        <v>-6.0822849368254701</v>
      </c>
      <c r="I1199">
        <v>-27.6026364263933</v>
      </c>
      <c r="J1199">
        <v>-1.8322969417399799</v>
      </c>
      <c r="K1199">
        <v>221.00476433918499</v>
      </c>
      <c r="L1199">
        <v>240.20000268011401</v>
      </c>
      <c r="M1199">
        <v>39.995055681320402</v>
      </c>
      <c r="N1199">
        <v>0.92247579487508202</v>
      </c>
      <c r="O1199">
        <v>61.767437540633402</v>
      </c>
      <c r="P1199">
        <v>3.6983530771453399</v>
      </c>
      <c r="Q1199">
        <v>0.13681625041415901</v>
      </c>
    </row>
    <row r="1200" spans="1:17" hidden="1" x14ac:dyDescent="0.3">
      <c r="A1200" t="s">
        <v>2560</v>
      </c>
      <c r="B1200" t="s">
        <v>2561</v>
      </c>
      <c r="C1200" t="s">
        <v>3184</v>
      </c>
      <c r="D1200" t="s">
        <v>332</v>
      </c>
      <c r="E1200">
        <v>1886.4306160000001</v>
      </c>
      <c r="F1200">
        <v>1407.7</v>
      </c>
      <c r="G1200">
        <v>392.26673372313201</v>
      </c>
      <c r="H1200">
        <v>2.3119758349106698</v>
      </c>
      <c r="I1200">
        <v>81.746072392921505</v>
      </c>
      <c r="J1200">
        <v>-0.73539361864786201</v>
      </c>
      <c r="K1200">
        <v>1365.9485175802899</v>
      </c>
      <c r="L1200">
        <v>971.39017525642998</v>
      </c>
      <c r="M1200">
        <v>42.456528168701702</v>
      </c>
      <c r="N1200">
        <v>1.0934659113918499</v>
      </c>
      <c r="O1200">
        <v>15.074234567024201</v>
      </c>
      <c r="P1200">
        <v>467.39218057234899</v>
      </c>
      <c r="Q1200">
        <v>0.208733658618975</v>
      </c>
    </row>
    <row r="1201" spans="1:17" hidden="1" x14ac:dyDescent="0.3">
      <c r="A1201" t="s">
        <v>2562</v>
      </c>
      <c r="B1201" t="s">
        <v>2563</v>
      </c>
      <c r="C1201" t="s">
        <v>3184</v>
      </c>
      <c r="D1201" t="s">
        <v>261</v>
      </c>
      <c r="E1201">
        <v>1883.2468928000001</v>
      </c>
      <c r="F1201">
        <v>416</v>
      </c>
      <c r="G1201">
        <v>98.466578869121605</v>
      </c>
      <c r="H1201">
        <v>-9.7947133214228899</v>
      </c>
      <c r="I1201">
        <v>4.4014984270768398</v>
      </c>
      <c r="J1201">
        <v>3.0418516843677001</v>
      </c>
      <c r="K1201">
        <v>428.524473880068</v>
      </c>
      <c r="L1201">
        <v>367.40562103020198</v>
      </c>
      <c r="M1201">
        <v>39.514223153642803</v>
      </c>
      <c r="N1201">
        <v>0.80194377028236796</v>
      </c>
      <c r="O1201">
        <v>20.204326923076898</v>
      </c>
      <c r="P1201">
        <v>141.93079383541701</v>
      </c>
      <c r="Q1201">
        <v>0.25001433254151401</v>
      </c>
    </row>
    <row r="1202" spans="1:17" hidden="1" x14ac:dyDescent="0.3">
      <c r="A1202" t="s">
        <v>2564</v>
      </c>
      <c r="B1202" t="s">
        <v>2565</v>
      </c>
      <c r="C1202" t="s">
        <v>3184</v>
      </c>
      <c r="D1202" t="s">
        <v>1967</v>
      </c>
      <c r="E1202">
        <v>1873.1843609279999</v>
      </c>
      <c r="F1202">
        <v>166.56</v>
      </c>
      <c r="G1202">
        <v>-41.882795846759599</v>
      </c>
      <c r="H1202">
        <v>-2.21237051155566</v>
      </c>
      <c r="I1202">
        <v>-20.2636872230302</v>
      </c>
      <c r="J1202">
        <v>-0.45503768749418999</v>
      </c>
      <c r="K1202">
        <v>167.632299842696</v>
      </c>
      <c r="L1202">
        <v>169.644065389741</v>
      </c>
      <c r="M1202">
        <v>44.575760496091803</v>
      </c>
      <c r="N1202">
        <v>1.53054813179649</v>
      </c>
      <c r="O1202">
        <v>30.7636887608069</v>
      </c>
      <c r="P1202">
        <v>12.388663967611301</v>
      </c>
      <c r="Q1202">
        <v>-9.9994901576015996E-2</v>
      </c>
    </row>
    <row r="1203" spans="1:17" hidden="1" x14ac:dyDescent="0.3">
      <c r="A1203" t="s">
        <v>2566</v>
      </c>
      <c r="B1203" t="s">
        <v>2567</v>
      </c>
      <c r="C1203" t="s">
        <v>3184</v>
      </c>
      <c r="D1203" t="s">
        <v>215</v>
      </c>
      <c r="E1203">
        <v>1872.0310661999999</v>
      </c>
      <c r="F1203">
        <v>1234.95</v>
      </c>
      <c r="G1203">
        <v>72.777167614548006</v>
      </c>
      <c r="H1203">
        <v>21.048469710676201</v>
      </c>
      <c r="I1203">
        <v>7.6380820949166299</v>
      </c>
      <c r="J1203">
        <v>0.73824528559276403</v>
      </c>
      <c r="K1203">
        <v>1181.7523901991101</v>
      </c>
      <c r="L1203">
        <v>1045.43358025372</v>
      </c>
      <c r="M1203">
        <v>51.225997981777297</v>
      </c>
      <c r="N1203">
        <v>0.76950153922214504</v>
      </c>
      <c r="O1203">
        <v>20.8753390825539</v>
      </c>
      <c r="P1203">
        <v>155.313210667769</v>
      </c>
      <c r="Q1203">
        <v>0.14531999929714301</v>
      </c>
    </row>
    <row r="1204" spans="1:17" hidden="1" x14ac:dyDescent="0.3">
      <c r="A1204" t="s">
        <v>2568</v>
      </c>
      <c r="B1204" t="s">
        <v>2569</v>
      </c>
      <c r="C1204" t="s">
        <v>3184</v>
      </c>
      <c r="D1204" t="s">
        <v>187</v>
      </c>
      <c r="E1204">
        <v>1867.53727222</v>
      </c>
      <c r="F1204">
        <v>764.35</v>
      </c>
      <c r="G1204">
        <v>-35.605946310925503</v>
      </c>
      <c r="H1204">
        <v>-7.9701028213443896</v>
      </c>
      <c r="I1204">
        <v>10.8809183943535</v>
      </c>
      <c r="J1204">
        <v>-1.20984026801949</v>
      </c>
      <c r="K1204">
        <v>795.181623070451</v>
      </c>
      <c r="L1204">
        <v>735.19776710019903</v>
      </c>
      <c r="M1204">
        <v>38.989200276131001</v>
      </c>
      <c r="N1204">
        <v>0.43595434673667999</v>
      </c>
      <c r="O1204">
        <v>19.703015634199001</v>
      </c>
      <c r="P1204">
        <v>39.479927007299203</v>
      </c>
      <c r="Q1204">
        <v>-2.4112996425762E-2</v>
      </c>
    </row>
    <row r="1205" spans="1:17" hidden="1" x14ac:dyDescent="0.3">
      <c r="A1205" t="s">
        <v>2570</v>
      </c>
      <c r="B1205" t="s">
        <v>2571</v>
      </c>
      <c r="C1205" t="s">
        <v>3184</v>
      </c>
      <c r="D1205" t="s">
        <v>261</v>
      </c>
      <c r="E1205">
        <v>1867.4774731099999</v>
      </c>
      <c r="F1205">
        <v>1373.3</v>
      </c>
      <c r="G1205">
        <v>-7.1675083292280704</v>
      </c>
      <c r="H1205">
        <v>3.2197969164484901</v>
      </c>
      <c r="I1205">
        <v>-17.5849284451923</v>
      </c>
      <c r="J1205">
        <v>2.2024466688973598</v>
      </c>
      <c r="K1205">
        <v>1355.45952466669</v>
      </c>
      <c r="L1205">
        <v>1353.01201222808</v>
      </c>
      <c r="M1205">
        <v>52.8451824387108</v>
      </c>
      <c r="N1205">
        <v>0.757752613564186</v>
      </c>
      <c r="O1205">
        <v>28.886623461734501</v>
      </c>
      <c r="P1205">
        <v>25.990825688073301</v>
      </c>
      <c r="Q1205">
        <v>6.5688742600103003E-2</v>
      </c>
    </row>
    <row r="1206" spans="1:17" hidden="1" x14ac:dyDescent="0.3">
      <c r="A1206" t="s">
        <v>2572</v>
      </c>
      <c r="B1206" t="s">
        <v>2573</v>
      </c>
      <c r="C1206" t="s">
        <v>3184</v>
      </c>
      <c r="D1206" t="s">
        <v>2574</v>
      </c>
      <c r="E1206">
        <v>1866.790835</v>
      </c>
      <c r="F1206">
        <v>1728.35</v>
      </c>
      <c r="G1206">
        <v>-14.953776197568899</v>
      </c>
      <c r="H1206">
        <v>21.637191014879299</v>
      </c>
      <c r="I1206">
        <v>7.7171702318064597</v>
      </c>
      <c r="J1206">
        <v>-3.0338217132087899</v>
      </c>
      <c r="K1206">
        <v>1522.9590003277499</v>
      </c>
      <c r="L1206">
        <v>1399.8365119156499</v>
      </c>
      <c r="M1206">
        <v>51.159108182360498</v>
      </c>
      <c r="N1206">
        <v>0.851641767196612</v>
      </c>
      <c r="O1206">
        <v>8.7164058205803308</v>
      </c>
      <c r="P1206">
        <v>71.975124378109399</v>
      </c>
      <c r="Q1206">
        <v>0.245868259205237</v>
      </c>
    </row>
    <row r="1207" spans="1:17" hidden="1" x14ac:dyDescent="0.3">
      <c r="A1207" t="s">
        <v>2575</v>
      </c>
      <c r="B1207" t="s">
        <v>2576</v>
      </c>
      <c r="C1207" t="s">
        <v>3184</v>
      </c>
      <c r="D1207" t="s">
        <v>143</v>
      </c>
      <c r="E1207">
        <v>1865.0263395720001</v>
      </c>
      <c r="F1207">
        <v>112.32</v>
      </c>
      <c r="G1207">
        <v>-2.3722377522204701</v>
      </c>
      <c r="H1207">
        <v>-14.6269514306038</v>
      </c>
      <c r="I1207">
        <v>-35.375699652501098</v>
      </c>
      <c r="J1207">
        <v>-3.6154698326986301</v>
      </c>
      <c r="K1207">
        <v>121.647117924052</v>
      </c>
      <c r="L1207">
        <v>125.27325145952901</v>
      </c>
      <c r="M1207">
        <v>22.886646675498099</v>
      </c>
      <c r="N1207">
        <v>0.54646806288143301</v>
      </c>
      <c r="O1207">
        <v>144.301994301994</v>
      </c>
      <c r="P1207">
        <v>39.182156133828897</v>
      </c>
    </row>
    <row r="1208" spans="1:17" hidden="1" x14ac:dyDescent="0.3">
      <c r="A1208" t="s">
        <v>2577</v>
      </c>
      <c r="B1208" t="s">
        <v>2578</v>
      </c>
      <c r="C1208" t="s">
        <v>3184</v>
      </c>
      <c r="D1208" t="s">
        <v>187</v>
      </c>
      <c r="E1208">
        <v>1863.918271865</v>
      </c>
      <c r="F1208">
        <v>1145.95</v>
      </c>
      <c r="G1208">
        <v>-0.86834826197974302</v>
      </c>
      <c r="H1208">
        <v>-9.4254038801912898</v>
      </c>
      <c r="I1208">
        <v>42.218342883945901</v>
      </c>
      <c r="J1208">
        <v>-4.0704684409186802</v>
      </c>
      <c r="K1208">
        <v>1118.55938488118</v>
      </c>
      <c r="L1208">
        <v>916.81641120101801</v>
      </c>
      <c r="M1208">
        <v>33.378688676065899</v>
      </c>
      <c r="N1208">
        <v>0.18342704946223701</v>
      </c>
      <c r="O1208">
        <v>33.426414765041997</v>
      </c>
      <c r="P1208">
        <v>81.608557844690907</v>
      </c>
      <c r="Q1208">
        <v>0.102270653063969</v>
      </c>
    </row>
    <row r="1209" spans="1:17" hidden="1" x14ac:dyDescent="0.3">
      <c r="A1209" t="s">
        <v>2579</v>
      </c>
      <c r="B1209" t="s">
        <v>2580</v>
      </c>
      <c r="C1209" t="s">
        <v>3184</v>
      </c>
      <c r="D1209" t="s">
        <v>92</v>
      </c>
      <c r="E1209">
        <v>1848.974868</v>
      </c>
      <c r="F1209">
        <v>337.35</v>
      </c>
      <c r="G1209">
        <v>-44.384350276781099</v>
      </c>
      <c r="H1209">
        <v>1.52472836016321</v>
      </c>
      <c r="I1209">
        <v>-9.1847127214511293</v>
      </c>
      <c r="J1209">
        <v>-1.9131718822050501</v>
      </c>
      <c r="K1209">
        <v>340.49021319813397</v>
      </c>
      <c r="L1209">
        <v>342.98875058727702</v>
      </c>
      <c r="M1209">
        <v>39.186469576670497</v>
      </c>
      <c r="N1209">
        <v>0.76292704116078003</v>
      </c>
      <c r="O1209">
        <v>31.6140506891951</v>
      </c>
      <c r="P1209">
        <v>19.606452756603399</v>
      </c>
      <c r="Q1209">
        <v>4.6162424185606003E-2</v>
      </c>
    </row>
    <row r="1210" spans="1:17" hidden="1" x14ac:dyDescent="0.3">
      <c r="A1210" t="s">
        <v>2581</v>
      </c>
      <c r="B1210" t="s">
        <v>2582</v>
      </c>
      <c r="C1210" t="s">
        <v>3184</v>
      </c>
      <c r="D1210" t="s">
        <v>472</v>
      </c>
      <c r="E1210">
        <v>1843.9956179999999</v>
      </c>
      <c r="F1210">
        <v>598.79999999999995</v>
      </c>
      <c r="G1210">
        <v>-18.140103575451299</v>
      </c>
      <c r="H1210">
        <v>-16.5449587278667</v>
      </c>
      <c r="I1210">
        <v>16.391761102328701</v>
      </c>
      <c r="J1210">
        <v>-5.3038100774035097</v>
      </c>
      <c r="K1210">
        <v>624.56844425056101</v>
      </c>
      <c r="L1210">
        <v>561.47460793877895</v>
      </c>
      <c r="M1210">
        <v>38.068244822852598</v>
      </c>
      <c r="N1210">
        <v>0.59781034341945405</v>
      </c>
      <c r="O1210">
        <v>21.409485637942499</v>
      </c>
      <c r="P1210">
        <v>48.7701863354037</v>
      </c>
      <c r="Q1210">
        <v>-9.3969694255580993E-2</v>
      </c>
    </row>
    <row r="1211" spans="1:17" hidden="1" x14ac:dyDescent="0.3">
      <c r="A1211" t="s">
        <v>2583</v>
      </c>
      <c r="B1211" t="s">
        <v>2584</v>
      </c>
      <c r="C1211" t="s">
        <v>3184</v>
      </c>
      <c r="D1211" t="s">
        <v>510</v>
      </c>
      <c r="E1211">
        <v>1841.013672522</v>
      </c>
      <c r="F1211">
        <v>300.57</v>
      </c>
      <c r="G1211">
        <v>46.420888062383298</v>
      </c>
      <c r="H1211">
        <v>22.269209369350001</v>
      </c>
      <c r="I1211">
        <v>111.669830998322</v>
      </c>
      <c r="J1211">
        <v>-4.7710125139808897</v>
      </c>
      <c r="K1211">
        <v>238.89742153740701</v>
      </c>
      <c r="L1211">
        <v>176.84288811374199</v>
      </c>
      <c r="M1211">
        <v>53.848848156942601</v>
      </c>
      <c r="N1211">
        <v>1.1540382968463101</v>
      </c>
      <c r="O1211">
        <v>22.191170110124101</v>
      </c>
      <c r="P1211">
        <v>167.53004005340401</v>
      </c>
      <c r="Q1211">
        <v>1.1299136765220001E-3</v>
      </c>
    </row>
    <row r="1212" spans="1:17" hidden="1" x14ac:dyDescent="0.3">
      <c r="A1212" t="s">
        <v>2585</v>
      </c>
      <c r="B1212" t="s">
        <v>2586</v>
      </c>
      <c r="C1212" t="s">
        <v>3184</v>
      </c>
      <c r="D1212" t="s">
        <v>270</v>
      </c>
      <c r="E1212">
        <v>1837.2939067</v>
      </c>
      <c r="F1212">
        <v>55.1</v>
      </c>
      <c r="G1212">
        <v>5.2086186683694704</v>
      </c>
      <c r="H1212">
        <v>-8.4785671948564794</v>
      </c>
      <c r="I1212">
        <v>-26.156219133020599</v>
      </c>
      <c r="J1212">
        <v>-3.6074593900518801</v>
      </c>
      <c r="K1212">
        <v>58.980802512727898</v>
      </c>
      <c r="L1212">
        <v>59.398443910358601</v>
      </c>
      <c r="M1212">
        <v>36.216948831388898</v>
      </c>
      <c r="N1212">
        <v>1.2145409851871001</v>
      </c>
      <c r="O1212">
        <v>74.0471869328493</v>
      </c>
      <c r="P1212">
        <v>51.373626373626301</v>
      </c>
      <c r="Q1212">
        <v>-4.759390322101E-3</v>
      </c>
    </row>
    <row r="1213" spans="1:17" hidden="1" x14ac:dyDescent="0.3">
      <c r="A1213" t="s">
        <v>2587</v>
      </c>
      <c r="B1213" t="s">
        <v>2588</v>
      </c>
      <c r="C1213" t="s">
        <v>3184</v>
      </c>
      <c r="D1213" t="s">
        <v>132</v>
      </c>
      <c r="E1213">
        <v>1831.6244392799999</v>
      </c>
      <c r="F1213">
        <v>105.62</v>
      </c>
      <c r="G1213">
        <v>149.88457148448501</v>
      </c>
      <c r="H1213">
        <v>-18.042246971161301</v>
      </c>
      <c r="I1213">
        <v>-2.1563656030919098</v>
      </c>
      <c r="J1213">
        <v>-5.0532626618897298</v>
      </c>
      <c r="K1213">
        <v>116.02040883051799</v>
      </c>
      <c r="L1213">
        <v>99.191239816164796</v>
      </c>
      <c r="M1213">
        <v>29.7105599897139</v>
      </c>
      <c r="N1213">
        <v>0.60142450950172899</v>
      </c>
      <c r="O1213">
        <v>30.354099602348001</v>
      </c>
      <c r="P1213">
        <v>239.50498232079701</v>
      </c>
    </row>
    <row r="1214" spans="1:17" hidden="1" x14ac:dyDescent="0.3">
      <c r="A1214" t="s">
        <v>2589</v>
      </c>
      <c r="B1214" t="s">
        <v>2590</v>
      </c>
      <c r="C1214" t="s">
        <v>3184</v>
      </c>
      <c r="D1214" t="s">
        <v>270</v>
      </c>
      <c r="E1214">
        <v>1808.34</v>
      </c>
      <c r="F1214">
        <v>1506.95</v>
      </c>
      <c r="G1214">
        <v>-39.588788989365099</v>
      </c>
      <c r="H1214">
        <v>-0.61773062725969796</v>
      </c>
      <c r="I1214">
        <v>-12.9300188496901</v>
      </c>
      <c r="J1214">
        <v>4.0345039815781902</v>
      </c>
      <c r="K1214">
        <v>1469.8712418948701</v>
      </c>
      <c r="L1214">
        <v>1435.7096617065299</v>
      </c>
      <c r="M1214">
        <v>47.110109535619401</v>
      </c>
      <c r="N1214">
        <v>1.2843754967960901</v>
      </c>
      <c r="O1214">
        <v>12.478848004246901</v>
      </c>
      <c r="P1214">
        <v>27.594090004656799</v>
      </c>
      <c r="Q1214">
        <v>0.15723169139742499</v>
      </c>
    </row>
    <row r="1215" spans="1:17" hidden="1" x14ac:dyDescent="0.3">
      <c r="A1215" t="s">
        <v>2591</v>
      </c>
      <c r="B1215" t="s">
        <v>2592</v>
      </c>
      <c r="C1215" t="s">
        <v>3184</v>
      </c>
      <c r="D1215" t="s">
        <v>261</v>
      </c>
      <c r="E1215">
        <v>1795.676558805</v>
      </c>
      <c r="F1215">
        <v>587.15</v>
      </c>
      <c r="G1215">
        <v>-74.890184339845604</v>
      </c>
      <c r="H1215">
        <v>-8.5530015154132801</v>
      </c>
      <c r="I1215">
        <v>-40.120565996544698</v>
      </c>
      <c r="J1215">
        <v>-3.3611462899709799</v>
      </c>
      <c r="K1215">
        <v>629.96447427566102</v>
      </c>
      <c r="L1215">
        <v>737.28466095556905</v>
      </c>
      <c r="M1215">
        <v>38.642344028979103</v>
      </c>
      <c r="N1215">
        <v>0.50707245152431901</v>
      </c>
      <c r="O1215">
        <v>95.861364216980306</v>
      </c>
      <c r="P1215">
        <v>2.4426415423536501</v>
      </c>
    </row>
    <row r="1216" spans="1:17" hidden="1" x14ac:dyDescent="0.3">
      <c r="A1216" t="s">
        <v>2593</v>
      </c>
      <c r="B1216" t="s">
        <v>2594</v>
      </c>
      <c r="C1216" t="s">
        <v>3184</v>
      </c>
      <c r="D1216" t="s">
        <v>270</v>
      </c>
      <c r="E1216">
        <v>1794.4773</v>
      </c>
      <c r="F1216">
        <v>304.14999999999998</v>
      </c>
      <c r="G1216">
        <v>106.37178812761501</v>
      </c>
      <c r="H1216">
        <v>-4.7158019428670901</v>
      </c>
      <c r="I1216">
        <v>63.254887989788799</v>
      </c>
      <c r="J1216">
        <v>-1.66809603230314</v>
      </c>
      <c r="K1216">
        <v>309.18147921640502</v>
      </c>
      <c r="L1216">
        <v>242.99683745217899</v>
      </c>
      <c r="M1216">
        <v>56.4869859336766</v>
      </c>
      <c r="N1216">
        <v>0.18603339189828999</v>
      </c>
      <c r="O1216">
        <v>18.346210751274</v>
      </c>
      <c r="P1216">
        <v>151.156069364161</v>
      </c>
    </row>
    <row r="1217" spans="1:17" hidden="1" x14ac:dyDescent="0.3">
      <c r="A1217" t="s">
        <v>2595</v>
      </c>
      <c r="B1217" t="s">
        <v>2596</v>
      </c>
      <c r="C1217" t="s">
        <v>3184</v>
      </c>
      <c r="D1217" t="s">
        <v>80</v>
      </c>
      <c r="E1217">
        <v>1792.0389309899999</v>
      </c>
      <c r="F1217">
        <v>31.58</v>
      </c>
      <c r="G1217">
        <v>-32.434317739771998</v>
      </c>
      <c r="H1217">
        <v>-8.7110504808787894</v>
      </c>
      <c r="I1217">
        <v>-31.413388649720901</v>
      </c>
      <c r="J1217">
        <v>-1.4965761133887601</v>
      </c>
      <c r="K1217">
        <v>35.100624634137098</v>
      </c>
      <c r="L1217">
        <v>36.304800064060203</v>
      </c>
      <c r="M1217">
        <v>22.954804513851698</v>
      </c>
      <c r="N1217">
        <v>0.34676375939290299</v>
      </c>
      <c r="O1217">
        <v>53.894870170994302</v>
      </c>
      <c r="P1217">
        <v>9.6527777777777697</v>
      </c>
    </row>
    <row r="1218" spans="1:17" hidden="1" x14ac:dyDescent="0.3">
      <c r="A1218" t="s">
        <v>2597</v>
      </c>
      <c r="B1218" t="s">
        <v>2598</v>
      </c>
      <c r="C1218" t="s">
        <v>3184</v>
      </c>
      <c r="D1218" t="s">
        <v>2599</v>
      </c>
      <c r="E1218">
        <v>1788.2628260399999</v>
      </c>
      <c r="F1218">
        <v>501.3</v>
      </c>
      <c r="G1218">
        <v>560.68534335772199</v>
      </c>
      <c r="H1218">
        <v>-30.164437947084199</v>
      </c>
      <c r="I1218">
        <v>-3.8316958302364599</v>
      </c>
      <c r="J1218">
        <v>-9.8428431264830394</v>
      </c>
      <c r="K1218">
        <v>601.46008555371895</v>
      </c>
      <c r="L1218">
        <v>474.51347559304202</v>
      </c>
      <c r="M1218">
        <v>30.306068377433601</v>
      </c>
      <c r="N1218">
        <v>0.923604288024791</v>
      </c>
      <c r="O1218">
        <v>59.186116098144801</v>
      </c>
      <c r="P1218">
        <v>592.11652630125604</v>
      </c>
    </row>
    <row r="1219" spans="1:17" hidden="1" x14ac:dyDescent="0.3">
      <c r="A1219" t="s">
        <v>2600</v>
      </c>
      <c r="B1219" t="s">
        <v>2601</v>
      </c>
      <c r="C1219" t="s">
        <v>3184</v>
      </c>
      <c r="D1219" t="s">
        <v>1976</v>
      </c>
      <c r="E1219">
        <v>1787.5544947200001</v>
      </c>
      <c r="F1219">
        <v>616.79999999999995</v>
      </c>
      <c r="G1219">
        <v>-38.004948469132103</v>
      </c>
      <c r="H1219">
        <v>-9.5122475933908603</v>
      </c>
      <c r="I1219">
        <v>-18.3708825731511</v>
      </c>
      <c r="J1219">
        <v>-2.36722222855331</v>
      </c>
      <c r="K1219">
        <v>640.09923569436398</v>
      </c>
      <c r="L1219">
        <v>643.25700853267597</v>
      </c>
      <c r="M1219">
        <v>37.028425708724797</v>
      </c>
      <c r="N1219">
        <v>0.31814724226414898</v>
      </c>
      <c r="O1219">
        <v>48.346303501945499</v>
      </c>
      <c r="P1219">
        <v>18.615384615384599</v>
      </c>
      <c r="Q1219">
        <v>0.12946531559267699</v>
      </c>
    </row>
    <row r="1220" spans="1:17" hidden="1" x14ac:dyDescent="0.3">
      <c r="A1220" t="s">
        <v>2602</v>
      </c>
      <c r="B1220" t="s">
        <v>2603</v>
      </c>
      <c r="C1220" t="s">
        <v>3184</v>
      </c>
      <c r="D1220" t="s">
        <v>261</v>
      </c>
      <c r="E1220">
        <v>1783.3240957999999</v>
      </c>
      <c r="F1220">
        <v>567.79999999999995</v>
      </c>
      <c r="G1220">
        <v>23.5507263244873</v>
      </c>
      <c r="H1220">
        <v>-8.8392550429593797</v>
      </c>
      <c r="I1220">
        <v>38.6682462399435</v>
      </c>
      <c r="J1220">
        <v>-1.6840692617980799</v>
      </c>
      <c r="K1220">
        <v>575.36923287911998</v>
      </c>
      <c r="L1220">
        <v>498.24874528818998</v>
      </c>
      <c r="M1220">
        <v>54.9479857550185</v>
      </c>
      <c r="N1220">
        <v>0.209879791823461</v>
      </c>
      <c r="O1220">
        <v>31.489961253962601</v>
      </c>
      <c r="P1220">
        <v>90.409121395036806</v>
      </c>
      <c r="Q1220">
        <v>0.102317045886123</v>
      </c>
    </row>
    <row r="1221" spans="1:17" hidden="1" x14ac:dyDescent="0.3">
      <c r="A1221" t="s">
        <v>2604</v>
      </c>
      <c r="B1221" t="s">
        <v>2605</v>
      </c>
      <c r="C1221" t="s">
        <v>3184</v>
      </c>
      <c r="D1221" t="s">
        <v>174</v>
      </c>
      <c r="E1221">
        <v>1779.7316995650001</v>
      </c>
      <c r="F1221">
        <v>433.45</v>
      </c>
      <c r="G1221">
        <v>-39.821756757334903</v>
      </c>
      <c r="H1221">
        <v>3.64235403205151</v>
      </c>
      <c r="I1221">
        <v>-25.283370893533501</v>
      </c>
      <c r="J1221">
        <v>-1.31662966594453</v>
      </c>
      <c r="K1221">
        <v>444.93464586729402</v>
      </c>
      <c r="L1221">
        <v>480.58269133960698</v>
      </c>
      <c r="M1221">
        <v>38.701674098867102</v>
      </c>
      <c r="N1221">
        <v>1.1469746877484299</v>
      </c>
      <c r="O1221">
        <v>47.883262198638803</v>
      </c>
      <c r="P1221">
        <v>7.2896039603960396</v>
      </c>
    </row>
    <row r="1222" spans="1:17" hidden="1" x14ac:dyDescent="0.3">
      <c r="A1222" t="s">
        <v>2606</v>
      </c>
      <c r="B1222" t="s">
        <v>2607</v>
      </c>
      <c r="C1222" t="s">
        <v>3184</v>
      </c>
      <c r="D1222" t="s">
        <v>51</v>
      </c>
      <c r="E1222">
        <v>1776.25789415999</v>
      </c>
      <c r="F1222">
        <v>1693.2</v>
      </c>
      <c r="G1222">
        <v>-53.763239547740099</v>
      </c>
      <c r="H1222">
        <v>-6.0326674841942101</v>
      </c>
      <c r="I1222">
        <v>-28.800210791930699</v>
      </c>
      <c r="J1222">
        <v>-10.124970399282001</v>
      </c>
      <c r="K1222">
        <v>1782.61944429908</v>
      </c>
      <c r="L1222">
        <v>1968.3944653784499</v>
      </c>
      <c r="M1222">
        <v>44.558489288302297</v>
      </c>
      <c r="N1222">
        <v>0.99761981811734701</v>
      </c>
      <c r="O1222">
        <v>58.280179541696199</v>
      </c>
      <c r="P1222">
        <v>5.7655069023674104</v>
      </c>
      <c r="Q1222">
        <v>4.9578702300060999E-2</v>
      </c>
    </row>
    <row r="1223" spans="1:17" hidden="1" x14ac:dyDescent="0.3">
      <c r="A1223" t="s">
        <v>2608</v>
      </c>
      <c r="B1223" t="s">
        <v>2609</v>
      </c>
      <c r="C1223" t="s">
        <v>3184</v>
      </c>
      <c r="D1223" t="s">
        <v>2610</v>
      </c>
      <c r="E1223">
        <v>1770.5316640000001</v>
      </c>
      <c r="F1223">
        <v>638</v>
      </c>
      <c r="G1223">
        <v>-25.2129193957106</v>
      </c>
      <c r="H1223">
        <v>-2.7001769428670999</v>
      </c>
      <c r="I1223">
        <v>12.0595608348853</v>
      </c>
      <c r="J1223">
        <v>-2.6516611313326002</v>
      </c>
      <c r="K1223">
        <v>658.05723912213398</v>
      </c>
      <c r="L1223">
        <v>600.06139846825101</v>
      </c>
      <c r="M1223">
        <v>30.159873834138299</v>
      </c>
      <c r="N1223">
        <v>9.4373295850241498E-2</v>
      </c>
      <c r="O1223">
        <v>32.351097178683297</v>
      </c>
      <c r="P1223">
        <v>35.744680851063798</v>
      </c>
      <c r="Q1223">
        <v>9.0455063247216999E-2</v>
      </c>
    </row>
    <row r="1224" spans="1:17" hidden="1" x14ac:dyDescent="0.3">
      <c r="A1224" t="s">
        <v>2611</v>
      </c>
      <c r="B1224" t="s">
        <v>2612</v>
      </c>
      <c r="C1224" t="s">
        <v>3184</v>
      </c>
      <c r="D1224" t="s">
        <v>21</v>
      </c>
      <c r="E1224">
        <v>1768.9049081999999</v>
      </c>
      <c r="F1224">
        <v>1391.4</v>
      </c>
      <c r="G1224">
        <v>67.340245627894703</v>
      </c>
      <c r="H1224">
        <v>-10.357965155302301</v>
      </c>
      <c r="I1224">
        <v>16.689524973122801</v>
      </c>
      <c r="J1224">
        <v>-1.39640459646223</v>
      </c>
      <c r="K1224">
        <v>1408.1694159486201</v>
      </c>
      <c r="L1224">
        <v>1137.51175612159</v>
      </c>
      <c r="M1224">
        <v>37.163263100926898</v>
      </c>
      <c r="N1224">
        <v>0.46164817558183202</v>
      </c>
      <c r="O1224">
        <v>24.8311053615063</v>
      </c>
      <c r="P1224">
        <v>134.65722236276201</v>
      </c>
      <c r="Q1224">
        <v>0.16658617362418199</v>
      </c>
    </row>
    <row r="1225" spans="1:17" hidden="1" x14ac:dyDescent="0.3">
      <c r="A1225" t="s">
        <v>2613</v>
      </c>
      <c r="B1225" t="s">
        <v>2614</v>
      </c>
      <c r="C1225" t="s">
        <v>3184</v>
      </c>
      <c r="D1225" t="s">
        <v>83</v>
      </c>
      <c r="E1225">
        <v>1768.4659999999999</v>
      </c>
      <c r="F1225">
        <v>149.87</v>
      </c>
      <c r="G1225">
        <v>278.04969137340601</v>
      </c>
      <c r="H1225">
        <v>34.458933424505197</v>
      </c>
      <c r="I1225">
        <v>103.664200023536</v>
      </c>
      <c r="J1225">
        <v>16.288832750804598</v>
      </c>
      <c r="K1225">
        <v>105.683813031209</v>
      </c>
      <c r="L1225">
        <v>74.348495644860407</v>
      </c>
      <c r="M1225">
        <v>83.234216912724705</v>
      </c>
      <c r="N1225">
        <v>0.69597744562778496</v>
      </c>
      <c r="O1225">
        <v>0</v>
      </c>
      <c r="P1225">
        <v>323.96039603960401</v>
      </c>
      <c r="Q1225">
        <v>0.14638871221783001</v>
      </c>
    </row>
    <row r="1226" spans="1:17" hidden="1" x14ac:dyDescent="0.3">
      <c r="A1226" t="s">
        <v>2615</v>
      </c>
      <c r="B1226" t="s">
        <v>2616</v>
      </c>
      <c r="C1226" t="s">
        <v>3184</v>
      </c>
      <c r="D1226" t="s">
        <v>409</v>
      </c>
      <c r="E1226">
        <v>1767.1462248799901</v>
      </c>
      <c r="F1226">
        <v>3313.4</v>
      </c>
      <c r="G1226">
        <v>198.91777019704401</v>
      </c>
      <c r="H1226">
        <v>-9.3739199827186095</v>
      </c>
      <c r="I1226">
        <v>87.528488015270398</v>
      </c>
      <c r="J1226">
        <v>5.8523000413313797</v>
      </c>
      <c r="K1226">
        <v>3405.6987629048199</v>
      </c>
      <c r="L1226">
        <v>2550.4005376330301</v>
      </c>
      <c r="M1226">
        <v>55.626264413254802</v>
      </c>
      <c r="N1226">
        <v>0.61338782367098998</v>
      </c>
      <c r="O1226">
        <v>45.323534737731599</v>
      </c>
      <c r="P1226">
        <v>269.63409192324798</v>
      </c>
      <c r="Q1226">
        <v>0.22255107101083399</v>
      </c>
    </row>
    <row r="1227" spans="1:17" hidden="1" x14ac:dyDescent="0.3">
      <c r="A1227" t="s">
        <v>2617</v>
      </c>
      <c r="B1227" t="s">
        <v>2618</v>
      </c>
      <c r="C1227" t="s">
        <v>3184</v>
      </c>
      <c r="D1227" t="s">
        <v>773</v>
      </c>
      <c r="E1227">
        <v>1757.7274</v>
      </c>
      <c r="F1227">
        <v>286</v>
      </c>
      <c r="G1227">
        <v>182.31163632292601</v>
      </c>
      <c r="H1227">
        <v>-15.826390722151899</v>
      </c>
      <c r="I1227">
        <v>-3.9073368885320701</v>
      </c>
      <c r="J1227">
        <v>3.6008531722611701</v>
      </c>
      <c r="K1227">
        <v>308.71124662147099</v>
      </c>
      <c r="L1227">
        <v>269.10679402767499</v>
      </c>
      <c r="M1227">
        <v>45.711821901149399</v>
      </c>
      <c r="N1227">
        <v>0.65623900801406299</v>
      </c>
      <c r="O1227">
        <v>55.5944055944056</v>
      </c>
      <c r="P1227">
        <v>215.95227574016701</v>
      </c>
      <c r="Q1227">
        <v>9.5404777791691001E-2</v>
      </c>
    </row>
    <row r="1228" spans="1:17" hidden="1" x14ac:dyDescent="0.3">
      <c r="A1228" t="s">
        <v>2619</v>
      </c>
      <c r="B1228" t="s">
        <v>2620</v>
      </c>
      <c r="C1228" t="s">
        <v>3184</v>
      </c>
      <c r="D1228" t="s">
        <v>472</v>
      </c>
      <c r="E1228">
        <v>1755.7909180199999</v>
      </c>
      <c r="F1228">
        <v>501.3</v>
      </c>
      <c r="G1228">
        <v>57.1692685237348</v>
      </c>
      <c r="H1228">
        <v>7.49867485370872</v>
      </c>
      <c r="I1228">
        <v>32.907060573497098</v>
      </c>
      <c r="J1228">
        <v>-4.8200557407065103</v>
      </c>
      <c r="K1228">
        <v>452.11664006481197</v>
      </c>
      <c r="L1228">
        <v>383.29735426787897</v>
      </c>
      <c r="M1228">
        <v>55.670412643471998</v>
      </c>
      <c r="N1228">
        <v>1.05907512992154</v>
      </c>
      <c r="O1228">
        <v>11.450229403550701</v>
      </c>
      <c r="P1228">
        <v>95.8203125</v>
      </c>
      <c r="Q1228">
        <v>4.3938178740449002E-2</v>
      </c>
    </row>
    <row r="1229" spans="1:17" hidden="1" x14ac:dyDescent="0.3">
      <c r="A1229" t="s">
        <v>2621</v>
      </c>
      <c r="B1229" t="s">
        <v>2622</v>
      </c>
      <c r="C1229" t="s">
        <v>3184</v>
      </c>
      <c r="D1229" t="s">
        <v>46</v>
      </c>
      <c r="E1229">
        <v>1755.3489876000001</v>
      </c>
      <c r="F1229">
        <v>1596.6</v>
      </c>
      <c r="G1229">
        <v>111.121038856694</v>
      </c>
      <c r="H1229">
        <v>-5.2373942092152497</v>
      </c>
      <c r="I1229">
        <v>14.306225257413899</v>
      </c>
      <c r="J1229">
        <v>2.8242837005227299</v>
      </c>
      <c r="K1229">
        <v>1517.80520356957</v>
      </c>
      <c r="L1229">
        <v>1224.8803246719699</v>
      </c>
      <c r="M1229">
        <v>52.691977697684102</v>
      </c>
      <c r="N1229">
        <v>0.67658954332261001</v>
      </c>
      <c r="O1229">
        <v>11.3240636352248</v>
      </c>
      <c r="P1229">
        <v>145.630769230769</v>
      </c>
    </row>
    <row r="1230" spans="1:17" hidden="1" x14ac:dyDescent="0.3">
      <c r="A1230" t="s">
        <v>2623</v>
      </c>
      <c r="B1230" t="s">
        <v>2624</v>
      </c>
      <c r="C1230" t="s">
        <v>3184</v>
      </c>
      <c r="D1230" t="s">
        <v>332</v>
      </c>
      <c r="E1230">
        <v>1754.7885328949999</v>
      </c>
      <c r="F1230">
        <v>981.45</v>
      </c>
      <c r="G1230">
        <v>-52.173329434690999</v>
      </c>
      <c r="H1230">
        <v>3.89311465394765</v>
      </c>
      <c r="I1230">
        <v>8.0351847012403397</v>
      </c>
      <c r="J1230">
        <v>-9.8292301148702208</v>
      </c>
      <c r="K1230">
        <v>978.17566295488803</v>
      </c>
      <c r="L1230">
        <v>942.21710907551801</v>
      </c>
      <c r="M1230">
        <v>35.3983123457378</v>
      </c>
      <c r="N1230">
        <v>2.7485575867652599</v>
      </c>
      <c r="O1230">
        <v>31.132508023842199</v>
      </c>
      <c r="P1230">
        <v>45.421543932434403</v>
      </c>
      <c r="Q1230">
        <v>-2.0938268495587001E-2</v>
      </c>
    </row>
    <row r="1231" spans="1:17" hidden="1" x14ac:dyDescent="0.3">
      <c r="A1231" t="s">
        <v>2625</v>
      </c>
      <c r="B1231" t="s">
        <v>2626</v>
      </c>
      <c r="C1231" t="s">
        <v>3184</v>
      </c>
      <c r="D1231" t="s">
        <v>390</v>
      </c>
      <c r="E1231">
        <v>1748.2522845599999</v>
      </c>
      <c r="F1231">
        <v>85.85</v>
      </c>
      <c r="G1231">
        <v>-15.182029253621799</v>
      </c>
      <c r="H1231">
        <v>-6.3663877700833398</v>
      </c>
      <c r="I1231">
        <v>-3.0878883812036499</v>
      </c>
      <c r="J1231">
        <v>1.1937849679341499</v>
      </c>
      <c r="K1231">
        <v>86.222209858937106</v>
      </c>
      <c r="L1231">
        <v>81.641101531664205</v>
      </c>
      <c r="M1231">
        <v>48.932768675424803</v>
      </c>
      <c r="N1231">
        <v>0.49677947603922301</v>
      </c>
      <c r="O1231">
        <v>25.218404193360499</v>
      </c>
      <c r="P1231">
        <v>34.984276729559703</v>
      </c>
      <c r="Q1231">
        <v>4.3259310628696E-2</v>
      </c>
    </row>
    <row r="1232" spans="1:17" hidden="1" x14ac:dyDescent="0.3">
      <c r="A1232" t="s">
        <v>2627</v>
      </c>
      <c r="B1232" t="s">
        <v>2628</v>
      </c>
      <c r="C1232" t="s">
        <v>3184</v>
      </c>
      <c r="D1232" t="s">
        <v>54</v>
      </c>
      <c r="E1232">
        <v>1747.1614980449999</v>
      </c>
      <c r="F1232">
        <v>835.95</v>
      </c>
      <c r="G1232">
        <v>100.712665987318</v>
      </c>
      <c r="H1232">
        <v>-1.7758806353610399</v>
      </c>
      <c r="I1232">
        <v>39.101012531400798</v>
      </c>
      <c r="J1232">
        <v>-4.9341080610359596</v>
      </c>
      <c r="K1232">
        <v>824.21202351751299</v>
      </c>
      <c r="L1232">
        <v>651.06332076912804</v>
      </c>
      <c r="M1232">
        <v>38.510414376470898</v>
      </c>
      <c r="N1232">
        <v>0.49413747631320898</v>
      </c>
      <c r="O1232">
        <v>13.8943716729469</v>
      </c>
      <c r="P1232">
        <v>168.276636713735</v>
      </c>
      <c r="Q1232">
        <v>8.3239166829030001E-2</v>
      </c>
    </row>
    <row r="1233" spans="1:17" hidden="1" x14ac:dyDescent="0.3">
      <c r="A1233" t="s">
        <v>2629</v>
      </c>
      <c r="B1233" t="s">
        <v>2630</v>
      </c>
      <c r="C1233" t="s">
        <v>3184</v>
      </c>
      <c r="D1233" t="s">
        <v>187</v>
      </c>
      <c r="E1233">
        <v>1743.65936192</v>
      </c>
      <c r="F1233">
        <v>770.8</v>
      </c>
      <c r="G1233">
        <v>22.975868338517401</v>
      </c>
      <c r="H1233">
        <v>-8.0121197663566601</v>
      </c>
      <c r="I1233">
        <v>-9.8196008004165805</v>
      </c>
      <c r="J1233">
        <v>-1.77254181979477</v>
      </c>
      <c r="K1233">
        <v>780.91052882245503</v>
      </c>
      <c r="L1233">
        <v>704.71488174592298</v>
      </c>
      <c r="M1233">
        <v>43.1184915785933</v>
      </c>
      <c r="N1233">
        <v>0.54548111895165197</v>
      </c>
      <c r="O1233">
        <v>12.480539699014001</v>
      </c>
      <c r="P1233">
        <v>66.803722138065297</v>
      </c>
      <c r="Q1233">
        <v>6.7259039990350003E-2</v>
      </c>
    </row>
    <row r="1234" spans="1:17" hidden="1" x14ac:dyDescent="0.3">
      <c r="A1234" t="s">
        <v>2631</v>
      </c>
      <c r="B1234" t="s">
        <v>2632</v>
      </c>
      <c r="C1234" t="s">
        <v>3184</v>
      </c>
      <c r="D1234" t="s">
        <v>404</v>
      </c>
      <c r="E1234">
        <v>1738.712801595</v>
      </c>
      <c r="F1234">
        <v>199.87</v>
      </c>
      <c r="G1234">
        <v>7.3674281675772999</v>
      </c>
      <c r="H1234">
        <v>-3.1856190160378302</v>
      </c>
      <c r="I1234">
        <v>-9.1205204151162693</v>
      </c>
      <c r="J1234">
        <v>1.9374315301961</v>
      </c>
      <c r="K1234">
        <v>202.98766063126899</v>
      </c>
      <c r="L1234">
        <v>190.856671596133</v>
      </c>
      <c r="M1234">
        <v>49.501818498167097</v>
      </c>
      <c r="N1234">
        <v>1.2107017715111099</v>
      </c>
      <c r="O1234">
        <v>21.3288637614449</v>
      </c>
      <c r="P1234">
        <v>71.931182795698902</v>
      </c>
      <c r="Q1234">
        <v>7.4837185976973003E-2</v>
      </c>
    </row>
    <row r="1235" spans="1:17" hidden="1" x14ac:dyDescent="0.3">
      <c r="A1235" t="s">
        <v>2633</v>
      </c>
      <c r="B1235" t="s">
        <v>2634</v>
      </c>
      <c r="C1235" t="s">
        <v>3184</v>
      </c>
      <c r="D1235" t="s">
        <v>472</v>
      </c>
      <c r="E1235">
        <v>1738.2602658849901</v>
      </c>
      <c r="F1235">
        <v>335.35</v>
      </c>
      <c r="G1235">
        <v>-7.7998465380038402</v>
      </c>
      <c r="H1235">
        <v>-16.698205471681501</v>
      </c>
      <c r="I1235">
        <v>-13.983058959860401</v>
      </c>
      <c r="J1235">
        <v>-5.3700481944290299</v>
      </c>
      <c r="K1235">
        <v>358.47478547494097</v>
      </c>
      <c r="L1235">
        <v>348.05719516591802</v>
      </c>
      <c r="M1235">
        <v>17.828017513986801</v>
      </c>
      <c r="N1235">
        <v>0.77067168279558596</v>
      </c>
      <c r="O1235">
        <v>34.933651408975599</v>
      </c>
      <c r="P1235">
        <v>28.486590038314102</v>
      </c>
      <c r="Q1235">
        <v>-6.1505583615214E-2</v>
      </c>
    </row>
    <row r="1236" spans="1:17" hidden="1" x14ac:dyDescent="0.3">
      <c r="A1236" t="s">
        <v>2635</v>
      </c>
      <c r="B1236" t="s">
        <v>2636</v>
      </c>
      <c r="C1236" t="s">
        <v>3184</v>
      </c>
      <c r="D1236" t="s">
        <v>132</v>
      </c>
      <c r="E1236">
        <v>1733.08252578</v>
      </c>
      <c r="F1236">
        <v>53.49</v>
      </c>
      <c r="G1236">
        <v>38.378340865989998</v>
      </c>
      <c r="H1236">
        <v>-12.396946010663701</v>
      </c>
      <c r="I1236">
        <v>-9.2623227709334195</v>
      </c>
      <c r="J1236">
        <v>-3.0875826566158202</v>
      </c>
      <c r="K1236">
        <v>58.304666995205999</v>
      </c>
      <c r="L1236">
        <v>55.659900543860502</v>
      </c>
      <c r="M1236">
        <v>34.9796742510554</v>
      </c>
      <c r="N1236">
        <v>0.63012076539027995</v>
      </c>
      <c r="O1236">
        <v>46.251635819779402</v>
      </c>
      <c r="P1236">
        <v>77.119205298013199</v>
      </c>
      <c r="Q1236">
        <v>0.12161554699937401</v>
      </c>
    </row>
    <row r="1237" spans="1:17" hidden="1" x14ac:dyDescent="0.3">
      <c r="A1237" t="s">
        <v>2637</v>
      </c>
      <c r="B1237" t="s">
        <v>2638</v>
      </c>
      <c r="C1237" t="s">
        <v>3184</v>
      </c>
      <c r="D1237" t="s">
        <v>132</v>
      </c>
      <c r="E1237">
        <v>1732.0124212799999</v>
      </c>
      <c r="F1237">
        <v>420.8</v>
      </c>
      <c r="G1237">
        <v>92.756350354281807</v>
      </c>
      <c r="H1237">
        <v>31.258787103886501</v>
      </c>
      <c r="I1237">
        <v>2.7475781665719001</v>
      </c>
      <c r="J1237">
        <v>14.660902191869001</v>
      </c>
      <c r="K1237">
        <v>346.41913759632899</v>
      </c>
      <c r="L1237">
        <v>321.43581864588299</v>
      </c>
      <c r="M1237">
        <v>87.618771219799001</v>
      </c>
      <c r="N1237">
        <v>2.2693565603447001</v>
      </c>
      <c r="O1237">
        <v>2.1625475285170999</v>
      </c>
      <c r="P1237">
        <v>165.40523494165799</v>
      </c>
      <c r="Q1237">
        <v>8.5497598024250998E-2</v>
      </c>
    </row>
    <row r="1238" spans="1:17" hidden="1" x14ac:dyDescent="0.3">
      <c r="A1238" t="s">
        <v>2639</v>
      </c>
      <c r="B1238" t="s">
        <v>2640</v>
      </c>
      <c r="C1238" t="s">
        <v>3184</v>
      </c>
      <c r="D1238" t="s">
        <v>270</v>
      </c>
      <c r="E1238">
        <v>1723.6608154149999</v>
      </c>
      <c r="F1238">
        <v>1152.3499999999999</v>
      </c>
      <c r="G1238">
        <v>-1.4424632593826501</v>
      </c>
      <c r="H1238">
        <v>-9.3744812316455004</v>
      </c>
      <c r="I1238">
        <v>21.433426623767399</v>
      </c>
      <c r="J1238">
        <v>1.7748299307967601</v>
      </c>
      <c r="K1238">
        <v>1184.11054035705</v>
      </c>
      <c r="L1238">
        <v>1051.40050645924</v>
      </c>
      <c r="M1238">
        <v>41.437159451936097</v>
      </c>
      <c r="N1238">
        <v>0.52013024012916198</v>
      </c>
      <c r="O1238">
        <v>16.379572178591498</v>
      </c>
      <c r="P1238">
        <v>48.441324230323303</v>
      </c>
      <c r="Q1238">
        <v>0.107398361687893</v>
      </c>
    </row>
    <row r="1239" spans="1:17" hidden="1" x14ac:dyDescent="0.3">
      <c r="A1239" t="s">
        <v>2641</v>
      </c>
      <c r="B1239" t="s">
        <v>2642</v>
      </c>
      <c r="C1239" t="s">
        <v>3184</v>
      </c>
      <c r="D1239" t="s">
        <v>472</v>
      </c>
      <c r="E1239">
        <v>1721.0132519250001</v>
      </c>
      <c r="F1239">
        <v>102.75</v>
      </c>
      <c r="G1239">
        <v>-68.258726749251593</v>
      </c>
      <c r="H1239">
        <v>-3.7466320772241</v>
      </c>
      <c r="I1239">
        <v>-8.9618216778551503</v>
      </c>
      <c r="J1239">
        <v>-3.1020086062530399</v>
      </c>
      <c r="K1239">
        <v>106.32335658503899</v>
      </c>
      <c r="L1239">
        <v>114.100059340024</v>
      </c>
      <c r="M1239">
        <v>38.036624906437801</v>
      </c>
      <c r="N1239">
        <v>0.47634046500909799</v>
      </c>
      <c r="O1239">
        <v>64.282238442822305</v>
      </c>
      <c r="P1239">
        <v>28.5178236397748</v>
      </c>
      <c r="Q1239">
        <v>-8.7265122634226006E-2</v>
      </c>
    </row>
    <row r="1240" spans="1:17" hidden="1" x14ac:dyDescent="0.3">
      <c r="A1240" t="s">
        <v>2643</v>
      </c>
      <c r="B1240" t="s">
        <v>2644</v>
      </c>
      <c r="C1240" t="s">
        <v>3184</v>
      </c>
      <c r="D1240" t="s">
        <v>465</v>
      </c>
      <c r="E1240">
        <v>1715.7856166399999</v>
      </c>
      <c r="F1240">
        <v>827.6</v>
      </c>
      <c r="G1240">
        <v>-28.508660869164899</v>
      </c>
      <c r="H1240">
        <v>7.9604898116740204</v>
      </c>
      <c r="I1240">
        <v>15.4591543682899</v>
      </c>
      <c r="J1240">
        <v>0.85345762355489596</v>
      </c>
      <c r="K1240">
        <v>744.32484715214503</v>
      </c>
      <c r="L1240">
        <v>696.90331238893305</v>
      </c>
      <c r="M1240">
        <v>60.738717640988199</v>
      </c>
      <c r="N1240">
        <v>0.78592544989643598</v>
      </c>
      <c r="O1240">
        <v>4.7003383276945403</v>
      </c>
      <c r="P1240">
        <v>46.4778761061946</v>
      </c>
      <c r="Q1240">
        <v>7.5698071383414001E-2</v>
      </c>
    </row>
    <row r="1241" spans="1:17" hidden="1" x14ac:dyDescent="0.3">
      <c r="A1241" t="s">
        <v>2645</v>
      </c>
      <c r="B1241" t="s">
        <v>2646</v>
      </c>
      <c r="C1241" t="s">
        <v>3184</v>
      </c>
      <c r="D1241" t="s">
        <v>233</v>
      </c>
      <c r="E1241">
        <v>1712.913804</v>
      </c>
      <c r="F1241">
        <v>947.45</v>
      </c>
      <c r="G1241">
        <v>71.145254944000897</v>
      </c>
      <c r="H1241">
        <v>3.9589861927261301</v>
      </c>
      <c r="I1241">
        <v>74.742288436757605</v>
      </c>
      <c r="J1241">
        <v>-5.5233574376125096</v>
      </c>
      <c r="K1241">
        <v>872.35290607057902</v>
      </c>
      <c r="L1241">
        <v>675.976898857896</v>
      </c>
      <c r="M1241">
        <v>47.656863964999602</v>
      </c>
      <c r="N1241">
        <v>0.80069072602952396</v>
      </c>
      <c r="O1241">
        <v>9.4939046915404504</v>
      </c>
      <c r="P1241">
        <v>138.05276381909499</v>
      </c>
      <c r="Q1241">
        <v>4.8320018165166997E-2</v>
      </c>
    </row>
    <row r="1242" spans="1:17" hidden="1" x14ac:dyDescent="0.3">
      <c r="A1242" t="s">
        <v>2647</v>
      </c>
      <c r="B1242" t="s">
        <v>2648</v>
      </c>
      <c r="C1242" t="s">
        <v>3184</v>
      </c>
      <c r="D1242" t="s">
        <v>114</v>
      </c>
      <c r="E1242">
        <v>1712.2425353399999</v>
      </c>
      <c r="F1242">
        <v>58.01</v>
      </c>
      <c r="G1242">
        <v>-18.8122739938153</v>
      </c>
      <c r="H1242">
        <v>-6.51040642294645</v>
      </c>
      <c r="I1242">
        <v>-18.6786236291093</v>
      </c>
      <c r="J1242">
        <v>-12.392982519910399</v>
      </c>
      <c r="K1242">
        <v>59.303014839956198</v>
      </c>
      <c r="L1242">
        <v>58.367995416288601</v>
      </c>
      <c r="M1242">
        <v>33.764945380438</v>
      </c>
      <c r="N1242">
        <v>1.88296555988514</v>
      </c>
      <c r="O1242">
        <v>48.7674538872608</v>
      </c>
      <c r="P1242">
        <v>28.525534507588301</v>
      </c>
      <c r="Q1242">
        <v>7.6839123647334001E-2</v>
      </c>
    </row>
    <row r="1243" spans="1:17" hidden="1" x14ac:dyDescent="0.3">
      <c r="A1243" t="s">
        <v>2649</v>
      </c>
      <c r="B1243" t="s">
        <v>2650</v>
      </c>
      <c r="C1243" t="s">
        <v>3184</v>
      </c>
      <c r="D1243" t="s">
        <v>1099</v>
      </c>
      <c r="E1243">
        <v>1711.5699937500001</v>
      </c>
      <c r="F1243">
        <v>249.45</v>
      </c>
      <c r="G1243">
        <v>369.77436256580899</v>
      </c>
      <c r="H1243">
        <v>33.340381476963501</v>
      </c>
      <c r="I1243">
        <v>30.898342415139201</v>
      </c>
      <c r="J1243">
        <v>20.1327897420698</v>
      </c>
      <c r="K1243">
        <v>199.247992783429</v>
      </c>
      <c r="L1243">
        <v>165.47539237356801</v>
      </c>
      <c r="M1243">
        <v>89.542907322152104</v>
      </c>
      <c r="N1243">
        <v>1.75238269045303</v>
      </c>
      <c r="O1243">
        <v>3.8083784325516099</v>
      </c>
      <c r="P1243">
        <v>421.86192468619203</v>
      </c>
      <c r="Q1243">
        <v>0.21633042609891101</v>
      </c>
    </row>
    <row r="1244" spans="1:17" hidden="1" x14ac:dyDescent="0.3">
      <c r="A1244" t="s">
        <v>2651</v>
      </c>
      <c r="B1244" t="s">
        <v>2652</v>
      </c>
      <c r="C1244" t="s">
        <v>3184</v>
      </c>
      <c r="D1244" t="s">
        <v>187</v>
      </c>
      <c r="E1244">
        <v>1705.08</v>
      </c>
      <c r="F1244">
        <v>1366.25</v>
      </c>
      <c r="G1244">
        <v>42.835398689119202</v>
      </c>
      <c r="H1244">
        <v>0.63248196265544898</v>
      </c>
      <c r="I1244">
        <v>21.9007611250465</v>
      </c>
      <c r="J1244">
        <v>1.19426145208853</v>
      </c>
      <c r="K1244">
        <v>1302.4293929627199</v>
      </c>
      <c r="L1244">
        <v>1123.5454685627401</v>
      </c>
      <c r="M1244">
        <v>55.967227896993698</v>
      </c>
      <c r="N1244">
        <v>0.44217489469033699</v>
      </c>
      <c r="O1244">
        <v>9.78956999085087</v>
      </c>
      <c r="P1244">
        <v>82.422057547232697</v>
      </c>
      <c r="Q1244">
        <v>4.619885354021E-2</v>
      </c>
    </row>
    <row r="1245" spans="1:17" hidden="1" x14ac:dyDescent="0.3">
      <c r="A1245" t="s">
        <v>2653</v>
      </c>
      <c r="B1245" t="s">
        <v>2654</v>
      </c>
      <c r="C1245" t="s">
        <v>3184</v>
      </c>
      <c r="D1245" t="s">
        <v>1473</v>
      </c>
      <c r="E1245">
        <v>1704.2888785</v>
      </c>
      <c r="F1245">
        <v>120.38</v>
      </c>
      <c r="G1245">
        <v>11.963694959980099</v>
      </c>
      <c r="H1245">
        <v>-0.976477730595114</v>
      </c>
      <c r="I1245">
        <v>-5.9935267150357197</v>
      </c>
      <c r="J1245">
        <v>-5.6804054393932999</v>
      </c>
      <c r="K1245">
        <v>125.997935938989</v>
      </c>
      <c r="L1245">
        <v>113.639687632869</v>
      </c>
      <c r="M1245">
        <v>33.1210799217206</v>
      </c>
      <c r="N1245">
        <v>0.341126470838231</v>
      </c>
      <c r="O1245">
        <v>22.379132746303299</v>
      </c>
      <c r="P1245">
        <v>65.926946933149495</v>
      </c>
      <c r="Q1245">
        <v>0.186303952751672</v>
      </c>
    </row>
    <row r="1246" spans="1:17" hidden="1" x14ac:dyDescent="0.3">
      <c r="A1246" t="s">
        <v>2655</v>
      </c>
      <c r="B1246" t="s">
        <v>2656</v>
      </c>
      <c r="C1246" t="s">
        <v>3184</v>
      </c>
      <c r="D1246" t="s">
        <v>613</v>
      </c>
      <c r="E1246">
        <v>1701.0937799999999</v>
      </c>
      <c r="F1246">
        <v>113.45</v>
      </c>
      <c r="G1246">
        <v>9.3256408778061299</v>
      </c>
      <c r="H1246">
        <v>-23.836850313382101</v>
      </c>
      <c r="I1246">
        <v>22.479954819608899</v>
      </c>
      <c r="J1246">
        <v>-1.5177507761675</v>
      </c>
      <c r="K1246">
        <v>124.944962652846</v>
      </c>
      <c r="L1246">
        <v>101.83998401395</v>
      </c>
      <c r="M1246">
        <v>54.219977380712301</v>
      </c>
      <c r="N1246">
        <v>0.64462756098374296</v>
      </c>
      <c r="O1246">
        <v>40.6258263552225</v>
      </c>
      <c r="P1246">
        <v>61.024767582144598</v>
      </c>
    </row>
    <row r="1247" spans="1:17" hidden="1" x14ac:dyDescent="0.3">
      <c r="A1247" t="s">
        <v>2657</v>
      </c>
      <c r="B1247" t="s">
        <v>2658</v>
      </c>
      <c r="C1247" t="s">
        <v>3184</v>
      </c>
      <c r="D1247" t="s">
        <v>261</v>
      </c>
      <c r="E1247">
        <v>1700.4959727600001</v>
      </c>
      <c r="F1247">
        <v>306.8</v>
      </c>
      <c r="G1247">
        <v>123.547720010052</v>
      </c>
      <c r="H1247">
        <v>-15.6527285483716</v>
      </c>
      <c r="I1247">
        <v>28.8401733633718</v>
      </c>
      <c r="J1247">
        <v>-3.7523181113053399</v>
      </c>
      <c r="K1247">
        <v>321.89043450311101</v>
      </c>
      <c r="L1247">
        <v>258.66824917919001</v>
      </c>
      <c r="M1247">
        <v>43.1243944464644</v>
      </c>
      <c r="N1247">
        <v>0.52168875503955603</v>
      </c>
      <c r="O1247">
        <v>42.992177314211197</v>
      </c>
      <c r="P1247">
        <v>158.90295358649701</v>
      </c>
      <c r="Q1247">
        <v>0.14333843613776101</v>
      </c>
    </row>
    <row r="1248" spans="1:17" hidden="1" x14ac:dyDescent="0.3">
      <c r="A1248" t="s">
        <v>2659</v>
      </c>
      <c r="B1248" t="s">
        <v>2660</v>
      </c>
      <c r="C1248" t="s">
        <v>3184</v>
      </c>
      <c r="D1248" t="s">
        <v>613</v>
      </c>
      <c r="E1248">
        <v>1692.3029750000001</v>
      </c>
      <c r="F1248">
        <v>61.58</v>
      </c>
      <c r="G1248">
        <v>-12.894128083090999</v>
      </c>
      <c r="H1248">
        <v>-6.63872273872013</v>
      </c>
      <c r="I1248">
        <v>-15.6367386135401</v>
      </c>
      <c r="J1248">
        <v>-0.46882099516393499</v>
      </c>
      <c r="K1248">
        <v>62.028373381222401</v>
      </c>
      <c r="L1248">
        <v>57.9896861367939</v>
      </c>
      <c r="M1248">
        <v>29.188193916460101</v>
      </c>
      <c r="N1248">
        <v>0.64797133930126805</v>
      </c>
      <c r="O1248">
        <v>26.6645014615134</v>
      </c>
      <c r="P1248">
        <v>36.996662958843103</v>
      </c>
      <c r="Q1248">
        <v>7.1071011628524999E-2</v>
      </c>
    </row>
    <row r="1249" spans="1:17" hidden="1" x14ac:dyDescent="0.3">
      <c r="A1249" t="s">
        <v>2661</v>
      </c>
      <c r="B1249" t="s">
        <v>2662</v>
      </c>
      <c r="C1249" t="s">
        <v>3184</v>
      </c>
      <c r="D1249" t="s">
        <v>507</v>
      </c>
      <c r="E1249">
        <v>1692.1320075000001</v>
      </c>
      <c r="F1249">
        <v>876.9</v>
      </c>
      <c r="G1249">
        <v>290.76429129816</v>
      </c>
      <c r="H1249">
        <v>-15.2324883567691</v>
      </c>
      <c r="I1249">
        <v>39.9296061803676</v>
      </c>
      <c r="J1249">
        <v>-8.4085700860200898</v>
      </c>
      <c r="K1249">
        <v>915.70054914772197</v>
      </c>
      <c r="L1249">
        <v>656.40866059811799</v>
      </c>
      <c r="M1249">
        <v>20.772868134507799</v>
      </c>
      <c r="N1249">
        <v>0.77883973509983095</v>
      </c>
      <c r="O1249">
        <v>38.567681605656198</v>
      </c>
      <c r="P1249">
        <v>322.195474241694</v>
      </c>
      <c r="Q1249">
        <v>0.20047919859521399</v>
      </c>
    </row>
    <row r="1250" spans="1:17" hidden="1" x14ac:dyDescent="0.3">
      <c r="A1250" t="s">
        <v>2663</v>
      </c>
      <c r="B1250" t="s">
        <v>2664</v>
      </c>
      <c r="C1250" t="s">
        <v>3184</v>
      </c>
      <c r="D1250" t="s">
        <v>743</v>
      </c>
      <c r="E1250">
        <v>1686.5153711569999</v>
      </c>
      <c r="F1250">
        <v>189.79</v>
      </c>
      <c r="G1250">
        <v>-10.3143992804833</v>
      </c>
      <c r="H1250">
        <v>-8.0892636400368598</v>
      </c>
      <c r="I1250">
        <v>5.5125125819778198</v>
      </c>
      <c r="J1250">
        <v>-2.78592399623333</v>
      </c>
      <c r="K1250">
        <v>195.21253185009201</v>
      </c>
      <c r="M1250">
        <v>29.437590472421999</v>
      </c>
      <c r="N1250">
        <v>1.4424037407941099</v>
      </c>
      <c r="O1250">
        <v>21.186574635123002</v>
      </c>
      <c r="P1250">
        <v>37.528985507246297</v>
      </c>
    </row>
    <row r="1251" spans="1:17" hidden="1" x14ac:dyDescent="0.3">
      <c r="A1251" t="s">
        <v>2665</v>
      </c>
      <c r="B1251" t="s">
        <v>2666</v>
      </c>
      <c r="C1251" t="s">
        <v>3184</v>
      </c>
      <c r="D1251" t="s">
        <v>21</v>
      </c>
      <c r="E1251">
        <v>1682.713782</v>
      </c>
      <c r="F1251">
        <v>158.82</v>
      </c>
      <c r="G1251">
        <v>354.11427160192</v>
      </c>
      <c r="H1251">
        <v>44.721698057132897</v>
      </c>
      <c r="I1251">
        <v>182.92956350539299</v>
      </c>
      <c r="J1251">
        <v>19.235898486518401</v>
      </c>
      <c r="K1251">
        <v>117.844200685646</v>
      </c>
      <c r="L1251">
        <v>79.803559896532803</v>
      </c>
      <c r="M1251">
        <v>81.869187320134401</v>
      </c>
      <c r="N1251">
        <v>1.5765246700511899</v>
      </c>
      <c r="O1251">
        <v>5.6541997229568199</v>
      </c>
      <c r="P1251">
        <v>452.41739130434701</v>
      </c>
    </row>
    <row r="1252" spans="1:17" hidden="1" x14ac:dyDescent="0.3">
      <c r="A1252" t="s">
        <v>2667</v>
      </c>
      <c r="B1252" t="s">
        <v>2668</v>
      </c>
      <c r="C1252" t="s">
        <v>3184</v>
      </c>
      <c r="D1252" t="s">
        <v>127</v>
      </c>
      <c r="E1252">
        <v>1681.6629731349999</v>
      </c>
      <c r="F1252">
        <v>755.35</v>
      </c>
      <c r="G1252">
        <v>-1.14226530662133</v>
      </c>
      <c r="H1252">
        <v>0.71489533604446998</v>
      </c>
      <c r="I1252">
        <v>26.847402657729798</v>
      </c>
      <c r="J1252">
        <v>-1.9605032158581399</v>
      </c>
      <c r="K1252">
        <v>722.96376078114599</v>
      </c>
      <c r="L1252">
        <v>633.22049169306001</v>
      </c>
      <c r="M1252">
        <v>37.616865541961097</v>
      </c>
      <c r="N1252">
        <v>0.29849579836795198</v>
      </c>
      <c r="O1252">
        <v>12.1268286224928</v>
      </c>
      <c r="P1252">
        <v>51.296945418127102</v>
      </c>
      <c r="Q1252">
        <v>-7.7425655843978994E-2</v>
      </c>
    </row>
    <row r="1253" spans="1:17" hidden="1" x14ac:dyDescent="0.3">
      <c r="A1253" t="s">
        <v>2669</v>
      </c>
      <c r="B1253" t="s">
        <v>2670</v>
      </c>
      <c r="C1253" t="s">
        <v>3184</v>
      </c>
      <c r="D1253" t="s">
        <v>395</v>
      </c>
      <c r="E1253">
        <v>1680.9406406099999</v>
      </c>
      <c r="F1253">
        <v>538.45000000000005</v>
      </c>
      <c r="G1253">
        <v>-4.69233393800243</v>
      </c>
      <c r="H1253">
        <v>2.47617974068707</v>
      </c>
      <c r="I1253">
        <v>-13.7119444654987</v>
      </c>
      <c r="J1253">
        <v>-3.8474014854737999</v>
      </c>
      <c r="K1253">
        <v>521.26986874455201</v>
      </c>
      <c r="L1253">
        <v>509.84411984349299</v>
      </c>
      <c r="M1253">
        <v>49.762275906641896</v>
      </c>
      <c r="N1253">
        <v>1.1022559586304199</v>
      </c>
      <c r="O1253">
        <v>40.858018386108199</v>
      </c>
      <c r="P1253">
        <v>33.279702970297002</v>
      </c>
      <c r="Q1253">
        <v>-3.5827098534999998E-5</v>
      </c>
    </row>
    <row r="1254" spans="1:17" hidden="1" x14ac:dyDescent="0.3">
      <c r="A1254" t="s">
        <v>2671</v>
      </c>
      <c r="B1254" t="s">
        <v>2672</v>
      </c>
      <c r="C1254" t="s">
        <v>3184</v>
      </c>
      <c r="D1254" t="s">
        <v>124</v>
      </c>
      <c r="E1254">
        <v>1675.670703</v>
      </c>
      <c r="F1254">
        <v>604.1</v>
      </c>
      <c r="G1254">
        <v>72.243800198745305</v>
      </c>
      <c r="H1254">
        <v>2.83885399572703</v>
      </c>
      <c r="I1254">
        <v>-4.03348892205514</v>
      </c>
      <c r="J1254">
        <v>-2.3114422368960899</v>
      </c>
      <c r="K1254">
        <v>567.28125299470298</v>
      </c>
      <c r="L1254">
        <v>507.14622839661803</v>
      </c>
      <c r="M1254">
        <v>52.266708046247402</v>
      </c>
      <c r="N1254">
        <v>0.96658861566413001</v>
      </c>
      <c r="O1254">
        <v>11.4053964575401</v>
      </c>
      <c r="P1254">
        <v>132.39084439315201</v>
      </c>
      <c r="Q1254">
        <v>0.13439988311314599</v>
      </c>
    </row>
    <row r="1255" spans="1:17" hidden="1" x14ac:dyDescent="0.3">
      <c r="A1255" t="s">
        <v>2673</v>
      </c>
      <c r="B1255" t="s">
        <v>2674</v>
      </c>
      <c r="C1255" t="s">
        <v>3184</v>
      </c>
      <c r="D1255" t="s">
        <v>472</v>
      </c>
      <c r="E1255">
        <v>1673.3405476400001</v>
      </c>
      <c r="F1255">
        <v>236.69</v>
      </c>
      <c r="G1255">
        <v>64.910583958166697</v>
      </c>
      <c r="H1255">
        <v>31.978773528830999</v>
      </c>
      <c r="I1255">
        <v>84.641075788639696</v>
      </c>
      <c r="J1255">
        <v>2.6018588435879901</v>
      </c>
      <c r="K1255">
        <v>191.55045336605599</v>
      </c>
      <c r="L1255">
        <v>152.61890540310799</v>
      </c>
      <c r="M1255">
        <v>69.746274204009396</v>
      </c>
      <c r="N1255">
        <v>0.63263203602967899</v>
      </c>
      <c r="O1255">
        <v>4.9473995521568304</v>
      </c>
      <c r="P1255">
        <v>133.88339920948599</v>
      </c>
      <c r="Q1255">
        <v>6.6202632671876996E-2</v>
      </c>
    </row>
    <row r="1256" spans="1:17" hidden="1" x14ac:dyDescent="0.3">
      <c r="A1256" t="s">
        <v>2675</v>
      </c>
      <c r="B1256" t="s">
        <v>2676</v>
      </c>
      <c r="C1256" t="s">
        <v>3184</v>
      </c>
      <c r="D1256" t="s">
        <v>428</v>
      </c>
      <c r="E1256">
        <v>1669.8145225000001</v>
      </c>
      <c r="F1256">
        <v>2798.65</v>
      </c>
      <c r="G1256">
        <v>153.63629859453599</v>
      </c>
      <c r="H1256">
        <v>-20.111968704799001</v>
      </c>
      <c r="I1256">
        <v>71.866003896319597</v>
      </c>
      <c r="J1256">
        <v>-9.6620144747976404</v>
      </c>
      <c r="K1256">
        <v>3152.1549806021299</v>
      </c>
      <c r="L1256">
        <v>2505.3193439465299</v>
      </c>
      <c r="M1256">
        <v>29.0402998916386</v>
      </c>
      <c r="N1256">
        <v>1.4570728496065399</v>
      </c>
      <c r="O1256">
        <v>45.972165151054902</v>
      </c>
      <c r="P1256">
        <v>203.21235102925201</v>
      </c>
      <c r="Q1256">
        <v>0.106504593971381</v>
      </c>
    </row>
    <row r="1257" spans="1:17" hidden="1" x14ac:dyDescent="0.3">
      <c r="A1257" t="s">
        <v>2677</v>
      </c>
      <c r="B1257" t="s">
        <v>2678</v>
      </c>
      <c r="C1257" t="s">
        <v>3184</v>
      </c>
      <c r="D1257" t="s">
        <v>472</v>
      </c>
      <c r="E1257">
        <v>1669.04910172</v>
      </c>
      <c r="F1257">
        <v>495.95</v>
      </c>
      <c r="G1257">
        <v>7.1410439354826796</v>
      </c>
      <c r="H1257">
        <v>-4.6010054174030302</v>
      </c>
      <c r="I1257">
        <v>34.048716245420998</v>
      </c>
      <c r="J1257">
        <v>5.2517648769123904</v>
      </c>
      <c r="K1257">
        <v>489.92992551731101</v>
      </c>
      <c r="L1257">
        <v>423.41368663198398</v>
      </c>
      <c r="M1257">
        <v>44.040382604538202</v>
      </c>
      <c r="N1257">
        <v>0.397880511074301</v>
      </c>
      <c r="O1257">
        <v>13.882447827401901</v>
      </c>
      <c r="P1257">
        <v>69.266211604095503</v>
      </c>
      <c r="Q1257">
        <v>-9.1937172718930996E-2</v>
      </c>
    </row>
    <row r="1258" spans="1:17" hidden="1" x14ac:dyDescent="0.3">
      <c r="A1258" t="s">
        <v>2679</v>
      </c>
      <c r="B1258" t="s">
        <v>2680</v>
      </c>
      <c r="C1258" t="s">
        <v>3184</v>
      </c>
      <c r="D1258" t="s">
        <v>428</v>
      </c>
      <c r="E1258">
        <v>1660.866379029</v>
      </c>
      <c r="F1258">
        <v>112.97</v>
      </c>
      <c r="G1258">
        <v>-57.570444140003197</v>
      </c>
      <c r="H1258">
        <v>6.4843410290584096</v>
      </c>
      <c r="I1258">
        <v>-2.6907278526867802</v>
      </c>
      <c r="J1258">
        <v>2.0476335834547799</v>
      </c>
      <c r="K1258">
        <v>104.66998590534899</v>
      </c>
      <c r="L1258">
        <v>110.523198363175</v>
      </c>
      <c r="M1258">
        <v>64.157756546659897</v>
      </c>
      <c r="N1258">
        <v>1.53619730088947</v>
      </c>
      <c r="O1258">
        <v>48.9776046738072</v>
      </c>
      <c r="P1258">
        <v>25.522222222222201</v>
      </c>
      <c r="Q1258">
        <v>-4.4987559440935999E-2</v>
      </c>
    </row>
    <row r="1259" spans="1:17" hidden="1" x14ac:dyDescent="0.3">
      <c r="A1259" t="s">
        <v>2681</v>
      </c>
      <c r="B1259" t="s">
        <v>2682</v>
      </c>
      <c r="C1259" t="s">
        <v>3184</v>
      </c>
      <c r="D1259" t="s">
        <v>472</v>
      </c>
      <c r="E1259">
        <v>1654.00106753</v>
      </c>
      <c r="F1259">
        <v>5366.45</v>
      </c>
      <c r="G1259">
        <v>-46.401261783415997</v>
      </c>
      <c r="H1259">
        <v>-14.1911234177567</v>
      </c>
      <c r="I1259">
        <v>-13.284830873629</v>
      </c>
      <c r="J1259">
        <v>-5.5979383878411202</v>
      </c>
      <c r="K1259">
        <v>5732.6265744553102</v>
      </c>
      <c r="L1259">
        <v>5765.3824802696199</v>
      </c>
      <c r="M1259">
        <v>24.959557783961699</v>
      </c>
      <c r="N1259">
        <v>1.1676156995915199</v>
      </c>
      <c r="O1259">
        <v>19.445816135434001</v>
      </c>
      <c r="P1259">
        <v>20.216173835125399</v>
      </c>
      <c r="Q1259">
        <v>-0.122503152571508</v>
      </c>
    </row>
    <row r="1260" spans="1:17" hidden="1" x14ac:dyDescent="0.3">
      <c r="A1260" t="s">
        <v>2683</v>
      </c>
      <c r="B1260" t="s">
        <v>2684</v>
      </c>
      <c r="C1260" t="s">
        <v>3184</v>
      </c>
      <c r="D1260" t="s">
        <v>390</v>
      </c>
      <c r="E1260">
        <v>1652.7382367</v>
      </c>
      <c r="F1260">
        <v>102.59</v>
      </c>
      <c r="G1260">
        <v>4.1801851992289096</v>
      </c>
      <c r="H1260">
        <v>-6.9028440674092097</v>
      </c>
      <c r="I1260">
        <v>2.5189298400558</v>
      </c>
      <c r="J1260">
        <v>-1.11181076672016</v>
      </c>
      <c r="K1260">
        <v>107.351097664519</v>
      </c>
      <c r="L1260">
        <v>100.257324097827</v>
      </c>
      <c r="M1260">
        <v>30.783160956521701</v>
      </c>
      <c r="N1260">
        <v>0.19569779437238699</v>
      </c>
      <c r="O1260">
        <v>30.617019202651299</v>
      </c>
      <c r="P1260">
        <v>41.993079584775003</v>
      </c>
      <c r="Q1260">
        <v>0.107236749045952</v>
      </c>
    </row>
    <row r="1261" spans="1:17" hidden="1" x14ac:dyDescent="0.3">
      <c r="A1261" t="s">
        <v>2685</v>
      </c>
      <c r="B1261" t="s">
        <v>2686</v>
      </c>
      <c r="C1261" t="s">
        <v>3184</v>
      </c>
      <c r="D1261" t="s">
        <v>2316</v>
      </c>
      <c r="E1261">
        <v>1652.2282671999999</v>
      </c>
      <c r="F1261">
        <v>1044.4000000000001</v>
      </c>
      <c r="G1261">
        <v>-40.550570343464102</v>
      </c>
      <c r="H1261">
        <v>-7.6588329163184099</v>
      </c>
      <c r="I1261">
        <v>-19.461400787415201</v>
      </c>
      <c r="J1261">
        <v>-2.9727200544292698</v>
      </c>
      <c r="K1261">
        <v>1122.3625289269701</v>
      </c>
      <c r="L1261">
        <v>1135.27084973559</v>
      </c>
      <c r="M1261">
        <v>19.6373330316882</v>
      </c>
      <c r="N1261">
        <v>0.86189307516765201</v>
      </c>
      <c r="O1261">
        <v>38.926656453466002</v>
      </c>
      <c r="P1261">
        <v>11.605043812780499</v>
      </c>
      <c r="Q1261">
        <v>8.7793001692319003E-2</v>
      </c>
    </row>
    <row r="1262" spans="1:17" hidden="1" x14ac:dyDescent="0.3">
      <c r="A1262" t="s">
        <v>2687</v>
      </c>
      <c r="B1262" t="s">
        <v>2688</v>
      </c>
      <c r="C1262" t="s">
        <v>3184</v>
      </c>
      <c r="E1262">
        <v>1650.40248769</v>
      </c>
      <c r="F1262">
        <v>381.35</v>
      </c>
      <c r="G1262">
        <v>1269.56073476403</v>
      </c>
      <c r="H1262">
        <v>2.9034561536299299</v>
      </c>
      <c r="I1262">
        <v>221.426219418264</v>
      </c>
      <c r="J1262">
        <v>7.4144182717758502</v>
      </c>
      <c r="K1262">
        <v>381.70929074856201</v>
      </c>
      <c r="L1262">
        <v>255.901663943605</v>
      </c>
      <c r="M1262">
        <v>46.324691716391698</v>
      </c>
      <c r="N1262">
        <v>1.0589794962939501</v>
      </c>
      <c r="O1262">
        <v>29.7495738822603</v>
      </c>
      <c r="P1262">
        <v>1498.95178197065</v>
      </c>
      <c r="Q1262">
        <v>0.21065679117212799</v>
      </c>
    </row>
    <row r="1263" spans="1:17" hidden="1" x14ac:dyDescent="0.3">
      <c r="A1263" t="s">
        <v>2689</v>
      </c>
      <c r="B1263" t="s">
        <v>2690</v>
      </c>
      <c r="C1263" t="s">
        <v>3184</v>
      </c>
      <c r="D1263" t="s">
        <v>261</v>
      </c>
      <c r="E1263">
        <v>1650.24</v>
      </c>
      <c r="F1263">
        <v>515.70000000000005</v>
      </c>
      <c r="G1263">
        <v>31.224549590766699</v>
      </c>
      <c r="H1263">
        <v>-14.2416235642571</v>
      </c>
      <c r="I1263">
        <v>-18.4124128074201</v>
      </c>
      <c r="J1263">
        <v>-6.0723856662483104</v>
      </c>
      <c r="K1263">
        <v>568.12543269161495</v>
      </c>
      <c r="L1263">
        <v>504.42328312944397</v>
      </c>
      <c r="M1263">
        <v>24.4604478490667</v>
      </c>
      <c r="N1263">
        <v>0.63692081376812004</v>
      </c>
      <c r="O1263">
        <v>27.2057397711847</v>
      </c>
      <c r="P1263">
        <v>80.377754459601206</v>
      </c>
      <c r="Q1263">
        <v>0.13008489852941399</v>
      </c>
    </row>
    <row r="1264" spans="1:17" hidden="1" x14ac:dyDescent="0.3">
      <c r="A1264" t="s">
        <v>2691</v>
      </c>
      <c r="B1264" t="s">
        <v>2692</v>
      </c>
      <c r="C1264" t="s">
        <v>3184</v>
      </c>
      <c r="D1264" t="s">
        <v>74</v>
      </c>
      <c r="E1264">
        <v>1650.1593084799999</v>
      </c>
      <c r="F1264">
        <v>298.7</v>
      </c>
      <c r="G1264">
        <v>72.668577903750105</v>
      </c>
      <c r="H1264">
        <v>-10.51694673475</v>
      </c>
      <c r="I1264">
        <v>80.844265584497904</v>
      </c>
      <c r="J1264">
        <v>0.94892860737189799</v>
      </c>
      <c r="K1264">
        <v>276.39950356123302</v>
      </c>
      <c r="L1264">
        <v>204.78502331607999</v>
      </c>
      <c r="M1264">
        <v>42.301707029008398</v>
      </c>
      <c r="N1264">
        <v>0.17980346378741599</v>
      </c>
      <c r="O1264">
        <v>24.405758285905598</v>
      </c>
      <c r="P1264">
        <v>111.09540636042399</v>
      </c>
      <c r="Q1264">
        <v>5.0764647533523E-2</v>
      </c>
    </row>
    <row r="1265" spans="1:17" hidden="1" x14ac:dyDescent="0.3">
      <c r="A1265" t="s">
        <v>2693</v>
      </c>
      <c r="B1265" t="s">
        <v>2694</v>
      </c>
      <c r="C1265" t="s">
        <v>3184</v>
      </c>
      <c r="D1265" t="s">
        <v>187</v>
      </c>
      <c r="E1265">
        <v>1646.7981600000001</v>
      </c>
      <c r="F1265">
        <v>877.45</v>
      </c>
      <c r="G1265">
        <v>108.11290660055499</v>
      </c>
      <c r="H1265">
        <v>-17.986352379336498</v>
      </c>
      <c r="I1265">
        <v>-6.7259983425194099</v>
      </c>
      <c r="J1265">
        <v>0.38504012290349598</v>
      </c>
      <c r="K1265">
        <v>921.57370794630197</v>
      </c>
      <c r="L1265">
        <v>811.71174420872501</v>
      </c>
      <c r="M1265">
        <v>47.018829466514603</v>
      </c>
      <c r="N1265">
        <v>0.38919768133333998</v>
      </c>
      <c r="O1265">
        <v>45.928542936919399</v>
      </c>
      <c r="P1265">
        <v>149.02795515822299</v>
      </c>
      <c r="Q1265">
        <v>0.110026287402693</v>
      </c>
    </row>
    <row r="1266" spans="1:17" hidden="1" x14ac:dyDescent="0.3">
      <c r="A1266" t="s">
        <v>2695</v>
      </c>
      <c r="B1266" t="s">
        <v>2696</v>
      </c>
      <c r="C1266" t="s">
        <v>3184</v>
      </c>
      <c r="D1266" t="s">
        <v>564</v>
      </c>
      <c r="E1266">
        <v>1646.4075</v>
      </c>
      <c r="F1266">
        <v>157.25</v>
      </c>
      <c r="G1266">
        <v>70.430177775336503</v>
      </c>
      <c r="H1266">
        <v>4.5958523196498096</v>
      </c>
      <c r="I1266">
        <v>7.4395473852810801</v>
      </c>
      <c r="J1266">
        <v>-4.3606012414522599</v>
      </c>
      <c r="K1266">
        <v>154.829305999826</v>
      </c>
      <c r="L1266">
        <v>139.826515075798</v>
      </c>
      <c r="M1266">
        <v>43.489988232122698</v>
      </c>
      <c r="N1266">
        <v>1.2963188175386899</v>
      </c>
      <c r="O1266">
        <v>16.3751987281399</v>
      </c>
      <c r="P1266">
        <v>106.36482939632501</v>
      </c>
      <c r="Q1266">
        <v>6.9926484065535005E-2</v>
      </c>
    </row>
    <row r="1267" spans="1:17" hidden="1" x14ac:dyDescent="0.3">
      <c r="A1267" t="s">
        <v>2697</v>
      </c>
      <c r="B1267" t="s">
        <v>2698</v>
      </c>
      <c r="C1267" t="s">
        <v>3184</v>
      </c>
      <c r="D1267" t="s">
        <v>2166</v>
      </c>
      <c r="E1267">
        <v>1644.5735400000001</v>
      </c>
      <c r="F1267">
        <v>318.75</v>
      </c>
      <c r="G1267">
        <v>13.7043832446639</v>
      </c>
      <c r="H1267">
        <v>-6.3608707502065496</v>
      </c>
      <c r="I1267">
        <v>29.5312951071251</v>
      </c>
      <c r="J1267">
        <v>-1.42884139787458</v>
      </c>
      <c r="K1267">
        <v>329.86835833831702</v>
      </c>
      <c r="M1267">
        <v>46.304693691695697</v>
      </c>
      <c r="N1267">
        <v>0.19740275992239001</v>
      </c>
      <c r="O1267">
        <v>30.745098039215598</v>
      </c>
      <c r="P1267">
        <v>52.511961722488003</v>
      </c>
    </row>
    <row r="1268" spans="1:17" hidden="1" x14ac:dyDescent="0.3">
      <c r="A1268" t="s">
        <v>2699</v>
      </c>
      <c r="B1268" t="s">
        <v>2700</v>
      </c>
      <c r="C1268" t="s">
        <v>3184</v>
      </c>
      <c r="D1268" t="s">
        <v>114</v>
      </c>
      <c r="E1268">
        <v>1641.2044512689999</v>
      </c>
      <c r="F1268">
        <v>15.23</v>
      </c>
      <c r="G1268">
        <v>-19.8965336173599</v>
      </c>
      <c r="H1268">
        <v>-7.63314065254451</v>
      </c>
      <c r="I1268">
        <v>-33.546081425900098</v>
      </c>
      <c r="J1268">
        <v>-0.517910223785504</v>
      </c>
      <c r="K1268">
        <v>15.565492247261901</v>
      </c>
      <c r="L1268">
        <v>16.335956263610299</v>
      </c>
      <c r="M1268">
        <v>63.219903773447101</v>
      </c>
      <c r="N1268">
        <v>0.83413185308461502</v>
      </c>
      <c r="O1268">
        <v>73.047580119141202</v>
      </c>
      <c r="P1268">
        <v>27.6142279373639</v>
      </c>
      <c r="Q1268">
        <v>3.8657722548395002E-2</v>
      </c>
    </row>
    <row r="1269" spans="1:17" hidden="1" x14ac:dyDescent="0.3">
      <c r="A1269" t="s">
        <v>2701</v>
      </c>
      <c r="B1269" t="s">
        <v>2702</v>
      </c>
      <c r="C1269" t="s">
        <v>3184</v>
      </c>
      <c r="D1269" t="s">
        <v>124</v>
      </c>
      <c r="E1269">
        <v>1639.8448000000001</v>
      </c>
      <c r="F1269">
        <v>810.2</v>
      </c>
      <c r="G1269">
        <v>-12.8508682710127</v>
      </c>
      <c r="H1269">
        <v>21.292046014772801</v>
      </c>
      <c r="I1269">
        <v>8.64047665700439</v>
      </c>
      <c r="J1269">
        <v>6.7515530743112198</v>
      </c>
      <c r="K1269">
        <v>716.13300911800002</v>
      </c>
      <c r="L1269">
        <v>661.10037567441395</v>
      </c>
      <c r="M1269">
        <v>67.608457052697403</v>
      </c>
      <c r="N1269">
        <v>0.85736974370180696</v>
      </c>
      <c r="O1269">
        <v>2.9375462848679299</v>
      </c>
      <c r="P1269">
        <v>40.781928757602003</v>
      </c>
      <c r="Q1269">
        <v>0.111166669517652</v>
      </c>
    </row>
    <row r="1270" spans="1:17" hidden="1" x14ac:dyDescent="0.3">
      <c r="A1270" t="s">
        <v>2703</v>
      </c>
      <c r="B1270" t="s">
        <v>2704</v>
      </c>
      <c r="C1270" t="s">
        <v>3184</v>
      </c>
      <c r="D1270" t="s">
        <v>261</v>
      </c>
      <c r="E1270">
        <v>1638.04828845</v>
      </c>
      <c r="F1270">
        <v>2839.7</v>
      </c>
      <c r="G1270">
        <v>192.69848261975801</v>
      </c>
      <c r="H1270">
        <v>-7.52831477281046</v>
      </c>
      <c r="I1270">
        <v>64.146330260869405</v>
      </c>
      <c r="J1270">
        <v>1.1630832169508101</v>
      </c>
      <c r="K1270">
        <v>2817.8964763651002</v>
      </c>
      <c r="L1270">
        <v>2217.6508280318599</v>
      </c>
      <c r="M1270">
        <v>55.171900012816003</v>
      </c>
      <c r="N1270">
        <v>0.497751334748401</v>
      </c>
      <c r="O1270">
        <v>23.217241257879301</v>
      </c>
      <c r="P1270">
        <v>228.326974216672</v>
      </c>
      <c r="Q1270">
        <v>0.16543691054352599</v>
      </c>
    </row>
    <row r="1271" spans="1:17" hidden="1" x14ac:dyDescent="0.3">
      <c r="A1271" t="s">
        <v>2705</v>
      </c>
      <c r="B1271" t="s">
        <v>2706</v>
      </c>
      <c r="C1271" t="s">
        <v>3184</v>
      </c>
      <c r="D1271" t="s">
        <v>54</v>
      </c>
      <c r="E1271">
        <v>1636.3719460899999</v>
      </c>
      <c r="F1271">
        <v>616.70000000000005</v>
      </c>
      <c r="G1271">
        <v>29.4191039630911</v>
      </c>
      <c r="H1271">
        <v>-10.49301131416</v>
      </c>
      <c r="I1271">
        <v>12.8615137330092</v>
      </c>
      <c r="J1271">
        <v>-4.9080721083270999</v>
      </c>
      <c r="K1271">
        <v>636.72487158493198</v>
      </c>
      <c r="L1271">
        <v>547.73981446693904</v>
      </c>
      <c r="M1271">
        <v>29.849521369315099</v>
      </c>
      <c r="N1271">
        <v>0.54255692352186802</v>
      </c>
      <c r="O1271">
        <v>17.569320577266001</v>
      </c>
      <c r="P1271">
        <v>65.779569892473106</v>
      </c>
      <c r="Q1271">
        <v>2.9020145205951E-2</v>
      </c>
    </row>
    <row r="1272" spans="1:17" hidden="1" x14ac:dyDescent="0.3">
      <c r="A1272" t="s">
        <v>2707</v>
      </c>
      <c r="B1272" t="s">
        <v>2708</v>
      </c>
      <c r="C1272" t="s">
        <v>3184</v>
      </c>
      <c r="D1272" t="s">
        <v>46</v>
      </c>
      <c r="E1272">
        <v>1636.1054111010001</v>
      </c>
      <c r="F1272">
        <v>169.89</v>
      </c>
      <c r="G1272">
        <v>60.102075230085099</v>
      </c>
      <c r="H1272">
        <v>-12.1831645221482</v>
      </c>
      <c r="I1272">
        <v>11.416289666590901</v>
      </c>
      <c r="J1272">
        <v>0.17844605151814599</v>
      </c>
      <c r="K1272">
        <v>179.08245279580899</v>
      </c>
      <c r="L1272">
        <v>151.154642330087</v>
      </c>
      <c r="M1272">
        <v>43.7877653286262</v>
      </c>
      <c r="N1272">
        <v>0.40019975305151501</v>
      </c>
      <c r="O1272">
        <v>34.1456236388251</v>
      </c>
      <c r="P1272">
        <v>95.613126079447298</v>
      </c>
      <c r="Q1272">
        <v>0.149121564113051</v>
      </c>
    </row>
    <row r="1273" spans="1:17" hidden="1" x14ac:dyDescent="0.3">
      <c r="A1273" t="s">
        <v>2709</v>
      </c>
      <c r="B1273" t="s">
        <v>2710</v>
      </c>
      <c r="C1273" t="s">
        <v>3184</v>
      </c>
      <c r="D1273" t="s">
        <v>215</v>
      </c>
      <c r="E1273">
        <v>1629.198973495</v>
      </c>
      <c r="F1273">
        <v>921.35</v>
      </c>
      <c r="G1273">
        <v>102.651642259718</v>
      </c>
      <c r="H1273">
        <v>-19.282786247799802</v>
      </c>
      <c r="I1273">
        <v>-1.8713985961941799</v>
      </c>
      <c r="J1273">
        <v>-3.40524004466109</v>
      </c>
      <c r="K1273">
        <v>960.98925817808299</v>
      </c>
      <c r="L1273">
        <v>781.82895876435305</v>
      </c>
      <c r="M1273">
        <v>27.651590983719402</v>
      </c>
      <c r="N1273">
        <v>0.53372594461803302</v>
      </c>
      <c r="O1273">
        <v>24.051663320128</v>
      </c>
      <c r="P1273">
        <v>155.11560293506801</v>
      </c>
      <c r="Q1273">
        <v>0.16117292034929601</v>
      </c>
    </row>
    <row r="1274" spans="1:17" hidden="1" x14ac:dyDescent="0.3">
      <c r="A1274" t="s">
        <v>2711</v>
      </c>
      <c r="B1274" t="s">
        <v>2712</v>
      </c>
      <c r="C1274" t="s">
        <v>3184</v>
      </c>
      <c r="D1274" t="s">
        <v>46</v>
      </c>
      <c r="E1274">
        <v>1624.686401232</v>
      </c>
      <c r="F1274">
        <v>273.76</v>
      </c>
      <c r="G1274">
        <v>433.02242530388799</v>
      </c>
      <c r="H1274">
        <v>11.8004667307408</v>
      </c>
      <c r="I1274">
        <v>98.521657741766603</v>
      </c>
      <c r="J1274">
        <v>-1.19394719575097</v>
      </c>
      <c r="K1274">
        <v>238.18099639288101</v>
      </c>
      <c r="L1274">
        <v>164.19690268377701</v>
      </c>
      <c r="M1274">
        <v>52.306370297274498</v>
      </c>
      <c r="N1274">
        <v>1.2376292470985399</v>
      </c>
      <c r="O1274">
        <v>10.6443600233781</v>
      </c>
      <c r="P1274">
        <v>475.12605042016799</v>
      </c>
      <c r="Q1274">
        <v>0.22912570407459101</v>
      </c>
    </row>
    <row r="1275" spans="1:17" hidden="1" x14ac:dyDescent="0.3">
      <c r="A1275" t="s">
        <v>2713</v>
      </c>
      <c r="B1275" t="s">
        <v>2714</v>
      </c>
      <c r="C1275" t="s">
        <v>3184</v>
      </c>
      <c r="D1275" t="s">
        <v>65</v>
      </c>
      <c r="E1275">
        <v>1619.04253786</v>
      </c>
      <c r="F1275">
        <v>363.4</v>
      </c>
      <c r="G1275">
        <v>63.735304704156803</v>
      </c>
      <c r="H1275">
        <v>-14.172786355337101</v>
      </c>
      <c r="I1275">
        <v>12.195975094415299</v>
      </c>
      <c r="J1275">
        <v>3.3929892011580902</v>
      </c>
      <c r="K1275">
        <v>362.789908611096</v>
      </c>
      <c r="L1275">
        <v>301.99131016374503</v>
      </c>
      <c r="M1275">
        <v>41.6162941915915</v>
      </c>
      <c r="N1275">
        <v>0.71697251294155995</v>
      </c>
      <c r="O1275">
        <v>22.2206934507429</v>
      </c>
      <c r="P1275">
        <v>115.53973902728301</v>
      </c>
      <c r="Q1275">
        <v>8.7014633319412005E-2</v>
      </c>
    </row>
    <row r="1276" spans="1:17" hidden="1" x14ac:dyDescent="0.3">
      <c r="A1276" t="s">
        <v>2715</v>
      </c>
      <c r="B1276" t="s">
        <v>2716</v>
      </c>
      <c r="C1276" t="s">
        <v>3184</v>
      </c>
      <c r="D1276" t="s">
        <v>198</v>
      </c>
      <c r="E1276">
        <v>1612.75419536</v>
      </c>
      <c r="F1276">
        <v>2648.8</v>
      </c>
      <c r="G1276">
        <v>43.904754039321801</v>
      </c>
      <c r="H1276">
        <v>-11.558889776086501</v>
      </c>
      <c r="I1276">
        <v>1.3147313466475601</v>
      </c>
      <c r="J1276">
        <v>-2.9451969957143498</v>
      </c>
      <c r="K1276">
        <v>2712.95305585596</v>
      </c>
      <c r="L1276">
        <v>2224.638818554</v>
      </c>
      <c r="M1276">
        <v>35.937706801994999</v>
      </c>
      <c r="N1276">
        <v>0.33381072478686502</v>
      </c>
      <c r="O1276">
        <v>30.209906372696999</v>
      </c>
      <c r="P1276">
        <v>96.033155713439896</v>
      </c>
      <c r="Q1276">
        <v>0.12737895519053399</v>
      </c>
    </row>
    <row r="1277" spans="1:17" hidden="1" x14ac:dyDescent="0.3">
      <c r="A1277" t="s">
        <v>2717</v>
      </c>
      <c r="B1277" t="s">
        <v>2718</v>
      </c>
      <c r="C1277" t="s">
        <v>3184</v>
      </c>
      <c r="D1277" t="s">
        <v>54</v>
      </c>
      <c r="E1277">
        <v>1597.21734365</v>
      </c>
      <c r="F1277">
        <v>331.3</v>
      </c>
      <c r="G1277">
        <v>16.305717836845201</v>
      </c>
      <c r="H1277">
        <v>9.4686860089401197</v>
      </c>
      <c r="I1277">
        <v>6.9179182680398403</v>
      </c>
      <c r="J1277">
        <v>1.2182174256548299</v>
      </c>
      <c r="K1277">
        <v>308.42088585954298</v>
      </c>
      <c r="L1277">
        <v>266.52353362895201</v>
      </c>
      <c r="M1277">
        <v>45.669893957703103</v>
      </c>
      <c r="N1277">
        <v>0.80213831972052696</v>
      </c>
      <c r="O1277">
        <v>11.590703290069399</v>
      </c>
      <c r="P1277">
        <v>78.646535454300306</v>
      </c>
      <c r="Q1277">
        <v>4.8306025299791999E-2</v>
      </c>
    </row>
    <row r="1278" spans="1:17" hidden="1" x14ac:dyDescent="0.3">
      <c r="A1278" t="s">
        <v>2719</v>
      </c>
      <c r="B1278" t="s">
        <v>2720</v>
      </c>
      <c r="C1278" t="s">
        <v>3184</v>
      </c>
      <c r="D1278" t="s">
        <v>786</v>
      </c>
      <c r="E1278">
        <v>1589.540251376</v>
      </c>
      <c r="F1278">
        <v>72.760000000000005</v>
      </c>
      <c r="G1278">
        <v>74.687797226437894</v>
      </c>
      <c r="H1278">
        <v>-1.02248142642854</v>
      </c>
      <c r="I1278">
        <v>19.136469659668101</v>
      </c>
      <c r="J1278">
        <v>2.4260537070205301</v>
      </c>
      <c r="K1278">
        <v>68.942802957073994</v>
      </c>
      <c r="L1278">
        <v>59.081338548081497</v>
      </c>
      <c r="M1278">
        <v>60.4215411328748</v>
      </c>
      <c r="N1278">
        <v>0.613468920247491</v>
      </c>
      <c r="O1278">
        <v>6.5145684442001004</v>
      </c>
      <c r="P1278">
        <v>131.71974522292899</v>
      </c>
      <c r="Q1278">
        <v>0.22965146918122001</v>
      </c>
    </row>
    <row r="1279" spans="1:17" hidden="1" x14ac:dyDescent="0.3">
      <c r="A1279" t="s">
        <v>2721</v>
      </c>
      <c r="B1279" t="s">
        <v>2722</v>
      </c>
      <c r="C1279" t="s">
        <v>3184</v>
      </c>
      <c r="D1279" t="s">
        <v>988</v>
      </c>
      <c r="E1279">
        <v>1582.456101</v>
      </c>
      <c r="F1279">
        <v>790.5</v>
      </c>
      <c r="G1279">
        <v>-15.0271187409126</v>
      </c>
      <c r="H1279">
        <v>3.9311512545379199</v>
      </c>
      <c r="I1279">
        <v>26.635944843353801</v>
      </c>
      <c r="J1279">
        <v>3.8771854575433502</v>
      </c>
      <c r="K1279">
        <v>707.66589641935798</v>
      </c>
      <c r="L1279">
        <v>644.59634235017302</v>
      </c>
      <c r="M1279">
        <v>65.907681538088497</v>
      </c>
      <c r="N1279">
        <v>1.47716734866572</v>
      </c>
      <c r="O1279">
        <v>8.1593927893738094</v>
      </c>
      <c r="P1279">
        <v>64.842039411948704</v>
      </c>
      <c r="Q1279">
        <v>5.1950820548915998E-2</v>
      </c>
    </row>
    <row r="1280" spans="1:17" hidden="1" x14ac:dyDescent="0.3">
      <c r="A1280" t="s">
        <v>2723</v>
      </c>
      <c r="B1280" t="s">
        <v>2724</v>
      </c>
      <c r="C1280" t="s">
        <v>3184</v>
      </c>
      <c r="D1280" t="s">
        <v>428</v>
      </c>
      <c r="E1280">
        <v>1580.5097119259999</v>
      </c>
      <c r="F1280">
        <v>155.02000000000001</v>
      </c>
      <c r="G1280">
        <v>-34.203385653016902</v>
      </c>
      <c r="H1280">
        <v>-8.3660212411126995</v>
      </c>
      <c r="I1280">
        <v>-18.3764737905557</v>
      </c>
      <c r="J1280">
        <v>-5.5934837730432498</v>
      </c>
      <c r="O1280">
        <v>14.178815636692001</v>
      </c>
      <c r="P1280">
        <v>0.92447916666666896</v>
      </c>
    </row>
    <row r="1281" spans="1:17" hidden="1" x14ac:dyDescent="0.3">
      <c r="A1281" t="s">
        <v>2725</v>
      </c>
      <c r="B1281" t="s">
        <v>2726</v>
      </c>
      <c r="C1281" t="s">
        <v>3184</v>
      </c>
      <c r="D1281" t="s">
        <v>472</v>
      </c>
      <c r="E1281">
        <v>1579.5005171099999</v>
      </c>
      <c r="F1281">
        <v>1213.05</v>
      </c>
      <c r="G1281">
        <v>-29.240879249502299</v>
      </c>
      <c r="H1281">
        <v>-12.0907489748137</v>
      </c>
      <c r="I1281">
        <v>-19.5933486068947</v>
      </c>
      <c r="J1281">
        <v>-2.3016342126848599</v>
      </c>
      <c r="K1281">
        <v>1303.3217656002701</v>
      </c>
      <c r="L1281">
        <v>1308.6642234444901</v>
      </c>
      <c r="M1281">
        <v>30.322346130313001</v>
      </c>
      <c r="N1281">
        <v>0.65561685127690805</v>
      </c>
      <c r="O1281">
        <v>28.0244013025019</v>
      </c>
      <c r="P1281">
        <v>18.943962347404</v>
      </c>
      <c r="Q1281">
        <v>-7.5282690417120005E-2</v>
      </c>
    </row>
    <row r="1282" spans="1:17" hidden="1" x14ac:dyDescent="0.3">
      <c r="A1282" t="s">
        <v>2727</v>
      </c>
      <c r="B1282" t="s">
        <v>2728</v>
      </c>
      <c r="C1282" t="s">
        <v>3184</v>
      </c>
      <c r="D1282" t="s">
        <v>117</v>
      </c>
      <c r="E1282">
        <v>1570.9412096000001</v>
      </c>
      <c r="F1282">
        <v>6.4</v>
      </c>
      <c r="G1282">
        <v>-78.097849610200399</v>
      </c>
      <c r="H1282">
        <v>-16.7453070190092</v>
      </c>
      <c r="I1282">
        <v>-81.561717889583207</v>
      </c>
      <c r="J1282">
        <v>0.49423552520235198</v>
      </c>
      <c r="K1282">
        <v>9.6020151629628803</v>
      </c>
      <c r="L1282">
        <v>13.7700098415746</v>
      </c>
      <c r="M1282">
        <v>1.38789198116157</v>
      </c>
      <c r="N1282">
        <v>1.2775224618222001</v>
      </c>
      <c r="O1282">
        <v>324.21874999999898</v>
      </c>
      <c r="P1282">
        <v>0</v>
      </c>
      <c r="Q1282">
        <v>2.4312426339300001E-4</v>
      </c>
    </row>
    <row r="1283" spans="1:17" hidden="1" x14ac:dyDescent="0.3">
      <c r="A1283" t="s">
        <v>2729</v>
      </c>
      <c r="B1283" t="s">
        <v>2730</v>
      </c>
      <c r="C1283" t="s">
        <v>3184</v>
      </c>
      <c r="D1283" t="s">
        <v>161</v>
      </c>
      <c r="E1283">
        <v>1570.1727892500001</v>
      </c>
      <c r="F1283">
        <v>1280.5</v>
      </c>
      <c r="G1283">
        <v>-12.8828331772976</v>
      </c>
      <c r="H1283">
        <v>-6.4965887863724499</v>
      </c>
      <c r="I1283">
        <v>15.0389978063426</v>
      </c>
      <c r="J1283">
        <v>1.60142422866833</v>
      </c>
      <c r="K1283">
        <v>1254.50894636369</v>
      </c>
      <c r="L1283">
        <v>1189.3439979780801</v>
      </c>
      <c r="M1283">
        <v>66.109540516463397</v>
      </c>
      <c r="N1283">
        <v>0.61543321072377299</v>
      </c>
      <c r="O1283">
        <v>22.998828582584899</v>
      </c>
      <c r="P1283">
        <v>42.301494693560002</v>
      </c>
      <c r="Q1283">
        <v>-4.3681210213194002E-2</v>
      </c>
    </row>
    <row r="1284" spans="1:17" hidden="1" x14ac:dyDescent="0.3">
      <c r="A1284" t="s">
        <v>2731</v>
      </c>
      <c r="B1284" t="s">
        <v>2732</v>
      </c>
      <c r="C1284" t="s">
        <v>3184</v>
      </c>
      <c r="D1284" t="s">
        <v>132</v>
      </c>
      <c r="E1284">
        <v>1567.98418995</v>
      </c>
      <c r="F1284">
        <v>123.05</v>
      </c>
      <c r="G1284">
        <v>49.791202918027203</v>
      </c>
      <c r="H1284">
        <v>-7.3194388164646904</v>
      </c>
      <c r="I1284">
        <v>7.50728469681634</v>
      </c>
      <c r="J1284">
        <v>-3.3239462929794699</v>
      </c>
      <c r="K1284">
        <v>130.12099922238599</v>
      </c>
      <c r="L1284">
        <v>116.425244763452</v>
      </c>
      <c r="M1284">
        <v>39.056588708943899</v>
      </c>
      <c r="N1284">
        <v>0.52340082687695599</v>
      </c>
      <c r="O1284">
        <v>22.673709874034898</v>
      </c>
      <c r="P1284">
        <v>85.876132930513506</v>
      </c>
      <c r="Q1284">
        <v>7.2041246410265006E-2</v>
      </c>
    </row>
    <row r="1285" spans="1:17" hidden="1" x14ac:dyDescent="0.3">
      <c r="A1285" t="s">
        <v>2733</v>
      </c>
      <c r="B1285" t="s">
        <v>2734</v>
      </c>
      <c r="C1285" t="s">
        <v>3184</v>
      </c>
      <c r="D1285" t="s">
        <v>270</v>
      </c>
      <c r="E1285">
        <v>1564.8954259049999</v>
      </c>
      <c r="F1285">
        <v>399.35</v>
      </c>
      <c r="G1285">
        <v>84.667301904951003</v>
      </c>
      <c r="H1285">
        <v>0.295602236541677</v>
      </c>
      <c r="I1285">
        <v>100.435761377677</v>
      </c>
      <c r="J1285">
        <v>-2.4944364439468298</v>
      </c>
      <c r="K1285">
        <v>368.86680837345301</v>
      </c>
      <c r="M1285">
        <v>40.869753572814503</v>
      </c>
      <c r="N1285">
        <v>0.617319768241267</v>
      </c>
      <c r="O1285">
        <v>16.188806811067899</v>
      </c>
      <c r="P1285">
        <v>133.06098628538001</v>
      </c>
    </row>
    <row r="1286" spans="1:17" hidden="1" x14ac:dyDescent="0.3">
      <c r="A1286" t="s">
        <v>2735</v>
      </c>
      <c r="B1286" t="s">
        <v>2736</v>
      </c>
      <c r="C1286" t="s">
        <v>3184</v>
      </c>
      <c r="D1286" t="s">
        <v>2737</v>
      </c>
      <c r="E1286">
        <v>1562.6157638499999</v>
      </c>
      <c r="F1286">
        <v>1489.85</v>
      </c>
      <c r="G1286">
        <v>461.30802533177899</v>
      </c>
      <c r="H1286">
        <v>-12.6236428181275</v>
      </c>
      <c r="I1286">
        <v>103.49131715422099</v>
      </c>
      <c r="J1286">
        <v>-7.1851023043500604</v>
      </c>
      <c r="K1286">
        <v>1504.02312994675</v>
      </c>
      <c r="L1286">
        <v>969.06328033233001</v>
      </c>
      <c r="M1286">
        <v>34.607385179171096</v>
      </c>
      <c r="N1286">
        <v>0.76367279406183997</v>
      </c>
      <c r="O1286">
        <v>21.451824009128401</v>
      </c>
      <c r="P1286">
        <v>522.32664995822802</v>
      </c>
    </row>
    <row r="1287" spans="1:17" hidden="1" x14ac:dyDescent="0.3">
      <c r="A1287" t="s">
        <v>2738</v>
      </c>
      <c r="B1287" t="s">
        <v>2739</v>
      </c>
      <c r="C1287" t="s">
        <v>3184</v>
      </c>
      <c r="D1287" t="s">
        <v>1583</v>
      </c>
      <c r="E1287">
        <v>1552.6318727149901</v>
      </c>
      <c r="F1287">
        <v>126.35</v>
      </c>
      <c r="G1287">
        <v>339.14609824827198</v>
      </c>
      <c r="H1287">
        <v>23.047675990934302</v>
      </c>
      <c r="I1287">
        <v>109.177796166748</v>
      </c>
      <c r="J1287">
        <v>6.9252406359348804</v>
      </c>
      <c r="K1287">
        <v>100.522252394357</v>
      </c>
      <c r="L1287">
        <v>71.8499933644339</v>
      </c>
      <c r="M1287">
        <v>67.331988718526304</v>
      </c>
      <c r="N1287">
        <v>1.1298543830840999</v>
      </c>
      <c r="O1287">
        <v>1.62247724574595</v>
      </c>
      <c r="P1287">
        <v>389.72868217054202</v>
      </c>
      <c r="Q1287">
        <v>6.5998914634409003E-2</v>
      </c>
    </row>
    <row r="1288" spans="1:17" hidden="1" x14ac:dyDescent="0.3">
      <c r="A1288" t="s">
        <v>2740</v>
      </c>
      <c r="B1288" t="s">
        <v>2741</v>
      </c>
      <c r="C1288" t="s">
        <v>3184</v>
      </c>
      <c r="D1288" t="s">
        <v>261</v>
      </c>
      <c r="E1288">
        <v>1547.39</v>
      </c>
      <c r="F1288">
        <v>1190.3</v>
      </c>
      <c r="G1288">
        <v>31.122589675107299</v>
      </c>
      <c r="H1288">
        <v>-11.551690838277301</v>
      </c>
      <c r="I1288">
        <v>29.7137609052538</v>
      </c>
      <c r="J1288">
        <v>-4.8649481482670396</v>
      </c>
      <c r="K1288">
        <v>1244.0037299149999</v>
      </c>
      <c r="L1288">
        <v>1080.7177149665399</v>
      </c>
      <c r="M1288">
        <v>41.144908502393001</v>
      </c>
      <c r="N1288">
        <v>0.49977674199620897</v>
      </c>
      <c r="O1288">
        <v>31.891119885743102</v>
      </c>
      <c r="P1288">
        <v>89.071559050115098</v>
      </c>
      <c r="Q1288">
        <v>6.2238708064412999E-2</v>
      </c>
    </row>
    <row r="1289" spans="1:17" hidden="1" x14ac:dyDescent="0.3">
      <c r="A1289" t="s">
        <v>2742</v>
      </c>
      <c r="B1289" t="s">
        <v>2743</v>
      </c>
      <c r="C1289" t="s">
        <v>3184</v>
      </c>
      <c r="E1289">
        <v>1545.47102292</v>
      </c>
      <c r="F1289">
        <v>1014.2</v>
      </c>
      <c r="G1289">
        <v>35.090449106379999</v>
      </c>
      <c r="H1289">
        <v>-7.5360060336942603</v>
      </c>
      <c r="I1289">
        <v>22.749183662805699</v>
      </c>
      <c r="J1289">
        <v>-6.0144560677376697</v>
      </c>
      <c r="K1289">
        <v>1090.0985337484999</v>
      </c>
      <c r="L1289">
        <v>942.15505139972299</v>
      </c>
      <c r="M1289">
        <v>19.232956352785799</v>
      </c>
      <c r="N1289">
        <v>0.57381487744345605</v>
      </c>
      <c r="O1289">
        <v>23.437191875369699</v>
      </c>
      <c r="P1289">
        <v>75.164075993091501</v>
      </c>
      <c r="Q1289">
        <v>9.0060976549738006E-2</v>
      </c>
    </row>
    <row r="1290" spans="1:17" hidden="1" x14ac:dyDescent="0.3">
      <c r="A1290" t="s">
        <v>2744</v>
      </c>
      <c r="B1290" t="s">
        <v>2745</v>
      </c>
      <c r="C1290" t="s">
        <v>3184</v>
      </c>
      <c r="D1290" t="s">
        <v>390</v>
      </c>
      <c r="E1290">
        <v>1544.1338893499999</v>
      </c>
      <c r="F1290">
        <v>130.29</v>
      </c>
      <c r="G1290">
        <v>-10.6804878554893</v>
      </c>
      <c r="H1290">
        <v>-4.4802067047718399</v>
      </c>
      <c r="I1290">
        <v>6.2190108263607797</v>
      </c>
      <c r="J1290">
        <v>0.152620618370055</v>
      </c>
      <c r="K1290">
        <v>128.66608707127801</v>
      </c>
      <c r="L1290">
        <v>121.784416952385</v>
      </c>
      <c r="M1290">
        <v>61.725933975821597</v>
      </c>
      <c r="N1290">
        <v>0.37698882655895899</v>
      </c>
      <c r="O1290">
        <v>19.809655384142999</v>
      </c>
      <c r="P1290">
        <v>38.019067796610102</v>
      </c>
      <c r="Q1290">
        <v>4.3443823546679999E-2</v>
      </c>
    </row>
    <row r="1291" spans="1:17" hidden="1" x14ac:dyDescent="0.3">
      <c r="A1291" t="s">
        <v>2746</v>
      </c>
      <c r="B1291" t="s">
        <v>2747</v>
      </c>
      <c r="C1291" t="s">
        <v>3184</v>
      </c>
      <c r="D1291" t="s">
        <v>60</v>
      </c>
      <c r="E1291">
        <v>1544.0753200260001</v>
      </c>
      <c r="F1291">
        <v>216.87</v>
      </c>
      <c r="G1291">
        <v>-52.897777185793402</v>
      </c>
      <c r="H1291">
        <v>-5.1125405971513</v>
      </c>
      <c r="I1291">
        <v>-32.464535600911503</v>
      </c>
      <c r="J1291">
        <v>-0.14187969228633099</v>
      </c>
      <c r="K1291">
        <v>228.655775050345</v>
      </c>
      <c r="M1291">
        <v>31.450721057575802</v>
      </c>
      <c r="N1291">
        <v>1.3583355596615301</v>
      </c>
      <c r="O1291">
        <v>36.740904689445202</v>
      </c>
      <c r="P1291">
        <v>8.9798994974874304</v>
      </c>
    </row>
    <row r="1292" spans="1:17" hidden="1" x14ac:dyDescent="0.3">
      <c r="A1292" t="s">
        <v>2748</v>
      </c>
      <c r="B1292" t="s">
        <v>2749</v>
      </c>
      <c r="C1292" t="s">
        <v>3184</v>
      </c>
      <c r="D1292" t="s">
        <v>54</v>
      </c>
      <c r="E1292">
        <v>1543.8218400000001</v>
      </c>
      <c r="F1292">
        <v>2620.1999999999998</v>
      </c>
      <c r="G1292">
        <v>76.150516402871403</v>
      </c>
      <c r="H1292">
        <v>-0.76886798060294304</v>
      </c>
      <c r="I1292">
        <v>36.814907837822702</v>
      </c>
      <c r="J1292">
        <v>7.6655502662382</v>
      </c>
      <c r="K1292">
        <v>2419.7194066724101</v>
      </c>
      <c r="L1292">
        <v>1927.63174498392</v>
      </c>
      <c r="M1292">
        <v>54.047618148999902</v>
      </c>
      <c r="N1292">
        <v>1.0237301017607501</v>
      </c>
      <c r="O1292">
        <v>8.1883062361651699</v>
      </c>
      <c r="P1292">
        <v>118.35</v>
      </c>
    </row>
    <row r="1293" spans="1:17" hidden="1" x14ac:dyDescent="0.3">
      <c r="A1293" t="s">
        <v>2750</v>
      </c>
      <c r="B1293" t="s">
        <v>2751</v>
      </c>
      <c r="C1293" t="s">
        <v>3184</v>
      </c>
      <c r="D1293" t="s">
        <v>54</v>
      </c>
      <c r="E1293">
        <v>1542.0038470500001</v>
      </c>
      <c r="F1293">
        <v>1603.95</v>
      </c>
      <c r="G1293">
        <v>28.907698447979101</v>
      </c>
      <c r="H1293">
        <v>-4.5135960605141499</v>
      </c>
      <c r="I1293">
        <v>10.6910045094785</v>
      </c>
      <c r="J1293">
        <v>-3.3808367709225702</v>
      </c>
      <c r="K1293">
        <v>1566.3442568493599</v>
      </c>
      <c r="L1293">
        <v>1337.32070314774</v>
      </c>
      <c r="M1293">
        <v>29.067028661843299</v>
      </c>
      <c r="N1293">
        <v>0.56479363309559905</v>
      </c>
      <c r="O1293">
        <v>23.756974968047601</v>
      </c>
      <c r="P1293">
        <v>79.744494873087902</v>
      </c>
      <c r="Q1293">
        <v>9.1412175040234994E-2</v>
      </c>
    </row>
    <row r="1294" spans="1:17" hidden="1" x14ac:dyDescent="0.3">
      <c r="A1294" t="s">
        <v>2752</v>
      </c>
      <c r="B1294" t="s">
        <v>2753</v>
      </c>
      <c r="C1294" t="s">
        <v>3184</v>
      </c>
      <c r="D1294" t="s">
        <v>124</v>
      </c>
      <c r="E1294">
        <v>1536.5634854100001</v>
      </c>
      <c r="F1294">
        <v>12.83</v>
      </c>
      <c r="G1294">
        <v>3.62144863541356</v>
      </c>
      <c r="H1294">
        <v>-11.4013571055262</v>
      </c>
      <c r="I1294">
        <v>-26.5070488588503</v>
      </c>
      <c r="J1294">
        <v>0.10663862597753999</v>
      </c>
      <c r="K1294">
        <v>13.3646364075938</v>
      </c>
      <c r="L1294">
        <v>13.374985923837899</v>
      </c>
      <c r="M1294">
        <v>34.6958518816447</v>
      </c>
      <c r="N1294">
        <v>0.96089504229184097</v>
      </c>
      <c r="O1294">
        <v>43.4138737334372</v>
      </c>
      <c r="P1294">
        <v>64.487179487179503</v>
      </c>
      <c r="Q1294">
        <v>5.8992590899266999E-2</v>
      </c>
    </row>
    <row r="1295" spans="1:17" hidden="1" x14ac:dyDescent="0.3">
      <c r="A1295" t="s">
        <v>2754</v>
      </c>
      <c r="B1295" t="s">
        <v>2755</v>
      </c>
      <c r="C1295" t="s">
        <v>3184</v>
      </c>
      <c r="D1295" t="s">
        <v>143</v>
      </c>
      <c r="E1295">
        <v>1535.510314184</v>
      </c>
      <c r="F1295">
        <v>165.83</v>
      </c>
      <c r="G1295">
        <v>36.158508819983098</v>
      </c>
      <c r="H1295">
        <v>-9.8034040062015197</v>
      </c>
      <c r="I1295">
        <v>-22.231523333324802</v>
      </c>
      <c r="J1295">
        <v>-0.90576447479764499</v>
      </c>
      <c r="K1295">
        <v>178.04640201171799</v>
      </c>
      <c r="L1295">
        <v>168.41003853724899</v>
      </c>
      <c r="M1295">
        <v>30.7572555186835</v>
      </c>
      <c r="N1295">
        <v>0.63978915875628095</v>
      </c>
      <c r="O1295">
        <v>61.339926430681999</v>
      </c>
      <c r="P1295">
        <v>82.531645569620196</v>
      </c>
      <c r="Q1295">
        <v>7.6545408706403001E-2</v>
      </c>
    </row>
    <row r="1296" spans="1:17" hidden="1" x14ac:dyDescent="0.3">
      <c r="A1296" t="s">
        <v>2756</v>
      </c>
      <c r="B1296" t="s">
        <v>2757</v>
      </c>
      <c r="C1296" t="s">
        <v>3184</v>
      </c>
      <c r="D1296" t="s">
        <v>261</v>
      </c>
      <c r="E1296">
        <v>1532.98121399</v>
      </c>
      <c r="F1296">
        <v>1419.1</v>
      </c>
      <c r="G1296">
        <v>176.186089231962</v>
      </c>
      <c r="H1296">
        <v>3.2739027490474499</v>
      </c>
      <c r="I1296">
        <v>88.289407079846896</v>
      </c>
      <c r="J1296">
        <v>-3.2684272823229699</v>
      </c>
      <c r="K1296">
        <v>1302.5031820765</v>
      </c>
      <c r="L1296">
        <v>997.22235540128395</v>
      </c>
      <c r="M1296">
        <v>69.417553109778794</v>
      </c>
      <c r="N1296">
        <v>0.53256487997808299</v>
      </c>
      <c r="O1296">
        <v>8.1868790078218598</v>
      </c>
      <c r="P1296">
        <v>327.43975903614398</v>
      </c>
      <c r="Q1296">
        <v>0.26247305292156697</v>
      </c>
    </row>
    <row r="1297" spans="1:17" hidden="1" x14ac:dyDescent="0.3">
      <c r="A1297" t="s">
        <v>2758</v>
      </c>
      <c r="B1297" t="s">
        <v>2759</v>
      </c>
      <c r="C1297" t="s">
        <v>3184</v>
      </c>
      <c r="D1297" t="s">
        <v>404</v>
      </c>
      <c r="E1297">
        <v>1530.3</v>
      </c>
      <c r="F1297">
        <v>255.05</v>
      </c>
      <c r="G1297">
        <v>-4.2559149305694604</v>
      </c>
      <c r="H1297">
        <v>-10.444962447876501</v>
      </c>
      <c r="I1297">
        <v>79.9112521078887</v>
      </c>
      <c r="J1297">
        <v>-7.2323618002062497</v>
      </c>
      <c r="K1297">
        <v>243.17801790674599</v>
      </c>
      <c r="L1297">
        <v>205.48173709221101</v>
      </c>
      <c r="M1297">
        <v>43.425812146038801</v>
      </c>
      <c r="N1297">
        <v>0.89308372342828901</v>
      </c>
      <c r="O1297">
        <v>13.3111154675553</v>
      </c>
      <c r="P1297">
        <v>125.70796460176901</v>
      </c>
      <c r="Q1297">
        <v>-7.7386631513953003E-2</v>
      </c>
    </row>
    <row r="1298" spans="1:17" hidden="1" x14ac:dyDescent="0.3">
      <c r="A1298" t="s">
        <v>2760</v>
      </c>
      <c r="B1298" t="s">
        <v>2761</v>
      </c>
      <c r="C1298" t="s">
        <v>3184</v>
      </c>
      <c r="D1298" t="s">
        <v>270</v>
      </c>
      <c r="E1298">
        <v>1529.7879469299901</v>
      </c>
      <c r="F1298">
        <v>112.87</v>
      </c>
      <c r="G1298">
        <v>-36.222410273774202</v>
      </c>
      <c r="H1298">
        <v>-10.654569185679099</v>
      </c>
      <c r="I1298">
        <v>-2.11005288097203</v>
      </c>
      <c r="J1298">
        <v>-0.17243114146430899</v>
      </c>
      <c r="K1298">
        <v>112.159091695268</v>
      </c>
      <c r="L1298">
        <v>111.67648849897699</v>
      </c>
      <c r="M1298">
        <v>60.974186257340001</v>
      </c>
      <c r="N1298">
        <v>0.71826106108286802</v>
      </c>
      <c r="O1298">
        <v>14.2819172499335</v>
      </c>
      <c r="P1298">
        <v>22.684782608695599</v>
      </c>
      <c r="Q1298">
        <v>-5.89157442995E-2</v>
      </c>
    </row>
    <row r="1299" spans="1:17" hidden="1" x14ac:dyDescent="0.3">
      <c r="A1299" t="s">
        <v>2762</v>
      </c>
      <c r="B1299" t="s">
        <v>2763</v>
      </c>
      <c r="C1299" t="s">
        <v>3184</v>
      </c>
      <c r="D1299" t="s">
        <v>46</v>
      </c>
      <c r="E1299">
        <v>1529.0820000000001</v>
      </c>
      <c r="F1299">
        <v>387.6</v>
      </c>
      <c r="G1299">
        <v>-15.017306986182801</v>
      </c>
      <c r="H1299">
        <v>-15.2670659878109</v>
      </c>
      <c r="I1299">
        <v>42.341939187876001</v>
      </c>
      <c r="J1299">
        <v>-0.32543660594518498</v>
      </c>
      <c r="K1299">
        <v>409.083776269277</v>
      </c>
      <c r="L1299">
        <v>363.79970264151302</v>
      </c>
      <c r="M1299">
        <v>36.346183016464202</v>
      </c>
      <c r="N1299">
        <v>0.44397303776723901</v>
      </c>
      <c r="O1299">
        <v>28.341073271413801</v>
      </c>
      <c r="P1299">
        <v>68.411905279165694</v>
      </c>
      <c r="Q1299">
        <v>6.5511730200738999E-2</v>
      </c>
    </row>
    <row r="1300" spans="1:17" hidden="1" x14ac:dyDescent="0.3">
      <c r="A1300" t="s">
        <v>2764</v>
      </c>
      <c r="B1300" t="s">
        <v>2765</v>
      </c>
      <c r="C1300" t="s">
        <v>3184</v>
      </c>
      <c r="D1300" t="s">
        <v>215</v>
      </c>
      <c r="E1300">
        <v>1528.1829762</v>
      </c>
      <c r="F1300">
        <v>891.7</v>
      </c>
      <c r="G1300">
        <v>131.607165139062</v>
      </c>
      <c r="H1300">
        <v>-9.84213173010113</v>
      </c>
      <c r="I1300">
        <v>30.912324383929001</v>
      </c>
      <c r="J1300">
        <v>1.6526265840532599</v>
      </c>
      <c r="K1300">
        <v>847.46761109025397</v>
      </c>
      <c r="L1300">
        <v>701.56472230912095</v>
      </c>
      <c r="M1300">
        <v>55.863657568962097</v>
      </c>
      <c r="N1300">
        <v>0.83220500012371201</v>
      </c>
      <c r="O1300">
        <v>13.5583716496579</v>
      </c>
      <c r="P1300">
        <v>167.777777777777</v>
      </c>
      <c r="Q1300">
        <v>0.127769904608872</v>
      </c>
    </row>
    <row r="1301" spans="1:17" hidden="1" x14ac:dyDescent="0.3">
      <c r="A1301" t="s">
        <v>2766</v>
      </c>
      <c r="B1301" t="s">
        <v>2767</v>
      </c>
      <c r="C1301" t="s">
        <v>3184</v>
      </c>
      <c r="D1301" t="s">
        <v>261</v>
      </c>
      <c r="E1301">
        <v>1524.3019999999999</v>
      </c>
      <c r="F1301">
        <v>2931.35</v>
      </c>
      <c r="G1301">
        <v>136.02775866230499</v>
      </c>
      <c r="H1301">
        <v>21.0493264189911</v>
      </c>
      <c r="I1301">
        <v>124.100528984345</v>
      </c>
      <c r="J1301">
        <v>-2.3599909255034901</v>
      </c>
      <c r="K1301">
        <v>2232.2753547311199</v>
      </c>
      <c r="L1301">
        <v>1665.8312689652601</v>
      </c>
      <c r="M1301">
        <v>80.823913797745604</v>
      </c>
      <c r="N1301">
        <v>1.1797522395475499</v>
      </c>
      <c r="O1301">
        <v>3.24423900250736</v>
      </c>
      <c r="P1301">
        <v>191.95259200238999</v>
      </c>
      <c r="Q1301">
        <v>9.6874812630821996E-2</v>
      </c>
    </row>
    <row r="1302" spans="1:17" hidden="1" x14ac:dyDescent="0.3">
      <c r="A1302" t="s">
        <v>2768</v>
      </c>
      <c r="B1302" t="s">
        <v>2769</v>
      </c>
      <c r="C1302" t="s">
        <v>3184</v>
      </c>
      <c r="D1302" t="s">
        <v>2770</v>
      </c>
      <c r="E1302">
        <v>1521.7628399</v>
      </c>
      <c r="F1302">
        <v>674.15</v>
      </c>
      <c r="G1302">
        <v>188.07118672471199</v>
      </c>
      <c r="H1302">
        <v>3.0678519032867499</v>
      </c>
      <c r="I1302">
        <v>103.988562795148</v>
      </c>
      <c r="J1302">
        <v>1.93867996964679</v>
      </c>
      <c r="K1302">
        <v>605.85912353192396</v>
      </c>
      <c r="L1302">
        <v>416.34916385316302</v>
      </c>
      <c r="M1302">
        <v>45.562974870499602</v>
      </c>
      <c r="N1302">
        <v>0.60184571457706604</v>
      </c>
      <c r="O1302">
        <v>11.829711488541101</v>
      </c>
      <c r="P1302">
        <v>262.543694541543</v>
      </c>
    </row>
    <row r="1303" spans="1:17" hidden="1" x14ac:dyDescent="0.3">
      <c r="A1303" t="s">
        <v>2771</v>
      </c>
      <c r="B1303" t="s">
        <v>2772</v>
      </c>
      <c r="C1303" t="s">
        <v>3184</v>
      </c>
      <c r="D1303" t="s">
        <v>187</v>
      </c>
      <c r="E1303">
        <v>1517.7624149999999</v>
      </c>
      <c r="F1303">
        <v>112.19</v>
      </c>
      <c r="G1303">
        <v>7.5961726795664903</v>
      </c>
      <c r="H1303">
        <v>-8.1398315386520608</v>
      </c>
      <c r="I1303">
        <v>-36.625038416517803</v>
      </c>
      <c r="J1303">
        <v>-1.6452595539589601</v>
      </c>
      <c r="K1303">
        <v>120.757895017805</v>
      </c>
      <c r="L1303">
        <v>117.834473218599</v>
      </c>
      <c r="M1303">
        <v>32.013751533751297</v>
      </c>
      <c r="N1303">
        <v>0.53486520239484103</v>
      </c>
      <c r="O1303">
        <v>39.9411712273821</v>
      </c>
      <c r="P1303">
        <v>41.3862633900441</v>
      </c>
      <c r="Q1303">
        <v>8.3706944987226001E-2</v>
      </c>
    </row>
    <row r="1304" spans="1:17" hidden="1" x14ac:dyDescent="0.3">
      <c r="A1304" t="s">
        <v>2773</v>
      </c>
      <c r="B1304" t="s">
        <v>2774</v>
      </c>
      <c r="C1304" t="s">
        <v>3184</v>
      </c>
      <c r="D1304" t="s">
        <v>124</v>
      </c>
      <c r="E1304">
        <v>1509.6548872200001</v>
      </c>
      <c r="F1304">
        <v>67.069999999999993</v>
      </c>
      <c r="G1304">
        <v>20.517163227739299</v>
      </c>
      <c r="H1304">
        <v>-8.3878909839629703</v>
      </c>
      <c r="I1304">
        <v>-2.29121144262015</v>
      </c>
      <c r="J1304">
        <v>-2.2169071291624398</v>
      </c>
      <c r="K1304">
        <v>69.605640615008895</v>
      </c>
      <c r="L1304">
        <v>62.390137888469098</v>
      </c>
      <c r="M1304">
        <v>24.2990944407493</v>
      </c>
      <c r="N1304">
        <v>0.437469502432494</v>
      </c>
      <c r="O1304">
        <v>28.2242433278664</v>
      </c>
      <c r="P1304">
        <v>86.047156726768307</v>
      </c>
      <c r="Q1304">
        <v>5.2387533529558002E-2</v>
      </c>
    </row>
    <row r="1305" spans="1:17" hidden="1" x14ac:dyDescent="0.3">
      <c r="A1305" t="s">
        <v>2775</v>
      </c>
      <c r="B1305" t="s">
        <v>2776</v>
      </c>
      <c r="C1305" t="s">
        <v>3184</v>
      </c>
      <c r="D1305" t="s">
        <v>228</v>
      </c>
      <c r="E1305">
        <v>1507.68155925</v>
      </c>
      <c r="F1305">
        <v>534.70000000000005</v>
      </c>
      <c r="G1305">
        <v>94.848969405175396</v>
      </c>
      <c r="H1305">
        <v>16.435782411464402</v>
      </c>
      <c r="I1305">
        <v>21.6919158492137</v>
      </c>
      <c r="J1305">
        <v>-7.6517376291600501</v>
      </c>
      <c r="K1305">
        <v>473.705287617821</v>
      </c>
      <c r="L1305">
        <v>401.66652462021398</v>
      </c>
      <c r="M1305">
        <v>54.191973215303904</v>
      </c>
      <c r="N1305">
        <v>3.1999485770421598</v>
      </c>
      <c r="O1305">
        <v>16.261455021507299</v>
      </c>
      <c r="P1305">
        <v>140.747411076091</v>
      </c>
      <c r="Q1305">
        <v>0.135748134093195</v>
      </c>
    </row>
    <row r="1306" spans="1:17" hidden="1" x14ac:dyDescent="0.3">
      <c r="A1306" t="s">
        <v>2777</v>
      </c>
      <c r="B1306" t="s">
        <v>2778</v>
      </c>
      <c r="C1306" t="s">
        <v>3184</v>
      </c>
      <c r="D1306" t="s">
        <v>21</v>
      </c>
      <c r="E1306">
        <v>1507.2170309999999</v>
      </c>
      <c r="F1306">
        <v>270</v>
      </c>
      <c r="G1306">
        <v>78.522160757865805</v>
      </c>
      <c r="H1306">
        <v>6.0173927490485397</v>
      </c>
      <c r="I1306">
        <v>71.635673440425293</v>
      </c>
      <c r="J1306">
        <v>-8.0926829777706999</v>
      </c>
      <c r="K1306">
        <v>252.618419467427</v>
      </c>
      <c r="L1306">
        <v>191.31554789191</v>
      </c>
      <c r="M1306">
        <v>42.891231481504299</v>
      </c>
      <c r="N1306">
        <v>0.39629946214282002</v>
      </c>
      <c r="O1306">
        <v>18.481481481481399</v>
      </c>
      <c r="P1306">
        <v>144.34389140271401</v>
      </c>
      <c r="Q1306">
        <v>0.10252277419448701</v>
      </c>
    </row>
    <row r="1307" spans="1:17" hidden="1" x14ac:dyDescent="0.3">
      <c r="A1307" t="s">
        <v>2779</v>
      </c>
      <c r="B1307" t="s">
        <v>2780</v>
      </c>
      <c r="C1307" t="s">
        <v>3184</v>
      </c>
      <c r="D1307" t="s">
        <v>132</v>
      </c>
      <c r="E1307">
        <v>1507.2129541709901</v>
      </c>
      <c r="F1307">
        <v>58.69</v>
      </c>
      <c r="G1307">
        <v>106.180153088854</v>
      </c>
      <c r="H1307">
        <v>23.416727543232302</v>
      </c>
      <c r="I1307">
        <v>71.009401414952805</v>
      </c>
      <c r="J1307">
        <v>-2.7639910917533901</v>
      </c>
      <c r="K1307">
        <v>50.393659300605499</v>
      </c>
      <c r="L1307">
        <v>39.153658451050902</v>
      </c>
      <c r="M1307">
        <v>53.744938598653803</v>
      </c>
      <c r="N1307">
        <v>1.7022082619747301</v>
      </c>
      <c r="O1307">
        <v>17.396490032373499</v>
      </c>
      <c r="P1307">
        <v>146.07966457022999</v>
      </c>
      <c r="Q1307">
        <v>8.8593821904070003E-2</v>
      </c>
    </row>
    <row r="1308" spans="1:17" hidden="1" x14ac:dyDescent="0.3">
      <c r="A1308" t="s">
        <v>2781</v>
      </c>
      <c r="B1308" t="s">
        <v>2782</v>
      </c>
      <c r="C1308" t="s">
        <v>3184</v>
      </c>
      <c r="D1308" t="s">
        <v>215</v>
      </c>
      <c r="E1308">
        <v>1507.16326794</v>
      </c>
      <c r="F1308">
        <v>394.35</v>
      </c>
      <c r="G1308">
        <v>-52.312588202862301</v>
      </c>
      <c r="H1308">
        <v>-0.45914731472369902</v>
      </c>
      <c r="I1308">
        <v>-28.838594513415799</v>
      </c>
      <c r="J1308">
        <v>7.5999059909403499</v>
      </c>
      <c r="K1308">
        <v>386.64626782682501</v>
      </c>
      <c r="L1308">
        <v>447.77510499449397</v>
      </c>
      <c r="M1308">
        <v>75.590907971453007</v>
      </c>
      <c r="N1308">
        <v>1.4527400108114901</v>
      </c>
      <c r="O1308">
        <v>61.125903385317599</v>
      </c>
      <c r="P1308">
        <v>13.0266552020636</v>
      </c>
    </row>
    <row r="1309" spans="1:17" hidden="1" x14ac:dyDescent="0.3">
      <c r="A1309" t="s">
        <v>2783</v>
      </c>
      <c r="B1309" t="s">
        <v>2784</v>
      </c>
      <c r="C1309" t="s">
        <v>3184</v>
      </c>
      <c r="D1309" t="s">
        <v>404</v>
      </c>
      <c r="E1309">
        <v>1506.7857372399999</v>
      </c>
      <c r="F1309">
        <v>303.02</v>
      </c>
      <c r="G1309">
        <v>-1.0719659076121</v>
      </c>
      <c r="H1309">
        <v>23.780874729517102</v>
      </c>
      <c r="I1309">
        <v>21.570921313676099</v>
      </c>
      <c r="J1309">
        <v>15.1024226597052</v>
      </c>
      <c r="K1309">
        <v>244.90060223240999</v>
      </c>
      <c r="L1309">
        <v>226.227051770364</v>
      </c>
      <c r="M1309">
        <v>77.745645763156901</v>
      </c>
      <c r="N1309">
        <v>2.65080486121489</v>
      </c>
      <c r="O1309">
        <v>3.9535344201703002</v>
      </c>
      <c r="P1309">
        <v>65.268611944368601</v>
      </c>
      <c r="Q1309">
        <v>8.7849268852883994E-2</v>
      </c>
    </row>
    <row r="1310" spans="1:17" hidden="1" x14ac:dyDescent="0.3">
      <c r="A1310" t="s">
        <v>2785</v>
      </c>
      <c r="B1310" t="s">
        <v>2786</v>
      </c>
      <c r="C1310" t="s">
        <v>3184</v>
      </c>
      <c r="D1310" t="s">
        <v>753</v>
      </c>
      <c r="E1310">
        <v>1502.0466694199999</v>
      </c>
      <c r="F1310">
        <v>281.43</v>
      </c>
      <c r="G1310">
        <v>2.6405620900520201</v>
      </c>
      <c r="H1310">
        <v>1.7597375596932601</v>
      </c>
      <c r="I1310">
        <v>0.80937938428418399</v>
      </c>
      <c r="J1310">
        <v>2.0581861072204801</v>
      </c>
      <c r="K1310">
        <v>271.691517089988</v>
      </c>
      <c r="L1310">
        <v>250.745580253757</v>
      </c>
      <c r="M1310">
        <v>57.335343564974302</v>
      </c>
      <c r="N1310">
        <v>0.81305591407214495</v>
      </c>
      <c r="O1310">
        <v>2.2208009096400501</v>
      </c>
      <c r="P1310">
        <v>38.710631376607999</v>
      </c>
      <c r="Q1310">
        <v>2.5420345253382999E-2</v>
      </c>
    </row>
    <row r="1311" spans="1:17" hidden="1" x14ac:dyDescent="0.3">
      <c r="A1311" t="s">
        <v>2787</v>
      </c>
      <c r="B1311" t="s">
        <v>2788</v>
      </c>
      <c r="C1311" t="s">
        <v>3184</v>
      </c>
      <c r="D1311" t="s">
        <v>287</v>
      </c>
      <c r="E1311">
        <v>1500.2894734020001</v>
      </c>
      <c r="F1311">
        <v>27.07</v>
      </c>
      <c r="G1311">
        <v>-46.837432943533798</v>
      </c>
      <c r="H1311">
        <v>-12.4194243583577</v>
      </c>
      <c r="I1311">
        <v>-29.8039541238618</v>
      </c>
      <c r="J1311">
        <v>5.7871888838712103E-2</v>
      </c>
      <c r="K1311">
        <v>29.303677827102302</v>
      </c>
      <c r="L1311">
        <v>31.2016032324109</v>
      </c>
      <c r="M1311">
        <v>32.561310705549701</v>
      </c>
      <c r="N1311">
        <v>0.414032084649332</v>
      </c>
      <c r="O1311">
        <v>69.190986331732503</v>
      </c>
      <c r="P1311">
        <v>20.311111111111099</v>
      </c>
      <c r="Q1311">
        <v>-4.9740268980978997E-2</v>
      </c>
    </row>
    <row r="1312" spans="1:17" hidden="1" x14ac:dyDescent="0.3">
      <c r="A1312" t="s">
        <v>2789</v>
      </c>
      <c r="B1312" t="s">
        <v>2790</v>
      </c>
      <c r="C1312" t="s">
        <v>3184</v>
      </c>
      <c r="D1312" t="s">
        <v>270</v>
      </c>
      <c r="E1312">
        <v>1498.69</v>
      </c>
      <c r="F1312">
        <v>513.25</v>
      </c>
      <c r="G1312">
        <v>-4.1685992589317697</v>
      </c>
      <c r="H1312">
        <v>-2.6650743273188402</v>
      </c>
      <c r="I1312">
        <v>28.1833742474047</v>
      </c>
      <c r="J1312">
        <v>-5.6464350287334897</v>
      </c>
      <c r="K1312">
        <v>512.60215533596602</v>
      </c>
      <c r="L1312">
        <v>448.61520981279199</v>
      </c>
      <c r="M1312">
        <v>32.2678787575597</v>
      </c>
      <c r="N1312">
        <v>0.69799726498952996</v>
      </c>
      <c r="O1312">
        <v>11.807111544081801</v>
      </c>
      <c r="P1312">
        <v>56.3833028641072</v>
      </c>
      <c r="Q1312">
        <v>-2.0346360522573999E-2</v>
      </c>
    </row>
    <row r="1313" spans="1:17" hidden="1" x14ac:dyDescent="0.3">
      <c r="A1313" t="s">
        <v>2791</v>
      </c>
      <c r="B1313" t="s">
        <v>2792</v>
      </c>
      <c r="C1313" t="s">
        <v>3184</v>
      </c>
      <c r="D1313" t="s">
        <v>988</v>
      </c>
      <c r="E1313">
        <v>1492.3409665700001</v>
      </c>
      <c r="F1313">
        <v>228.23</v>
      </c>
      <c r="G1313">
        <v>-55.632444982723399</v>
      </c>
      <c r="H1313">
        <v>-7.6987456507134594E-2</v>
      </c>
      <c r="I1313">
        <v>-12.0046342222437</v>
      </c>
      <c r="J1313">
        <v>5.3531334975823803</v>
      </c>
      <c r="K1313">
        <v>216.612764877426</v>
      </c>
      <c r="L1313">
        <v>229.40147709850399</v>
      </c>
      <c r="M1313">
        <v>73.937156747009595</v>
      </c>
      <c r="N1313">
        <v>1.2740026719998001</v>
      </c>
      <c r="O1313">
        <v>35.1487534504666</v>
      </c>
      <c r="P1313">
        <v>19.429618001046499</v>
      </c>
      <c r="Q1313">
        <v>-4.0918011180779999E-2</v>
      </c>
    </row>
    <row r="1314" spans="1:17" hidden="1" x14ac:dyDescent="0.3">
      <c r="A1314" t="s">
        <v>2793</v>
      </c>
      <c r="B1314" t="s">
        <v>2794</v>
      </c>
      <c r="C1314" t="s">
        <v>3184</v>
      </c>
      <c r="D1314" t="s">
        <v>276</v>
      </c>
      <c r="E1314">
        <v>1489.787366388</v>
      </c>
      <c r="F1314">
        <v>181.56</v>
      </c>
      <c r="G1314">
        <v>-40.967804767151101</v>
      </c>
      <c r="H1314">
        <v>-4.7364025015262996</v>
      </c>
      <c r="I1314">
        <v>-12.8538466328552</v>
      </c>
      <c r="J1314">
        <v>0.13552037763998601</v>
      </c>
      <c r="K1314">
        <v>181.10979331538999</v>
      </c>
      <c r="M1314">
        <v>41.560297205761998</v>
      </c>
      <c r="N1314">
        <v>0.77032580885444302</v>
      </c>
      <c r="O1314">
        <v>21.1169861202908</v>
      </c>
      <c r="P1314">
        <v>41.072261072261099</v>
      </c>
    </row>
    <row r="1315" spans="1:17" hidden="1" x14ac:dyDescent="0.3">
      <c r="A1315" t="s">
        <v>2795</v>
      </c>
      <c r="B1315" t="s">
        <v>2796</v>
      </c>
      <c r="C1315" t="s">
        <v>3184</v>
      </c>
      <c r="D1315" t="s">
        <v>270</v>
      </c>
      <c r="E1315">
        <v>1489.3068254899999</v>
      </c>
      <c r="F1315">
        <v>1042.45</v>
      </c>
      <c r="G1315">
        <v>154.054234008403</v>
      </c>
      <c r="H1315">
        <v>7.9373010465409299</v>
      </c>
      <c r="I1315">
        <v>39.395357199352603</v>
      </c>
      <c r="J1315">
        <v>0.61145164241847305</v>
      </c>
      <c r="K1315">
        <v>899.785773560091</v>
      </c>
      <c r="L1315">
        <v>680.08621321029</v>
      </c>
      <c r="M1315">
        <v>66.269260014616293</v>
      </c>
      <c r="N1315">
        <v>0.92308195274809701</v>
      </c>
      <c r="O1315">
        <v>6.13458679073337</v>
      </c>
      <c r="P1315">
        <v>208.919839976292</v>
      </c>
      <c r="Q1315">
        <v>0.146497566197934</v>
      </c>
    </row>
    <row r="1316" spans="1:17" hidden="1" x14ac:dyDescent="0.3">
      <c r="A1316" t="s">
        <v>2797</v>
      </c>
      <c r="B1316" t="s">
        <v>2798</v>
      </c>
      <c r="C1316" t="s">
        <v>3184</v>
      </c>
      <c r="D1316" t="s">
        <v>507</v>
      </c>
      <c r="E1316">
        <v>1486.38924</v>
      </c>
      <c r="F1316">
        <v>131.44</v>
      </c>
      <c r="G1316">
        <v>0.40432357602486402</v>
      </c>
      <c r="H1316">
        <v>3.5038963039299298</v>
      </c>
      <c r="I1316">
        <v>25.4257718373823</v>
      </c>
      <c r="J1316">
        <v>1.59791714930611</v>
      </c>
      <c r="K1316">
        <v>117.52548152076599</v>
      </c>
      <c r="L1316">
        <v>104.967237520723</v>
      </c>
      <c r="M1316">
        <v>62.806701240496103</v>
      </c>
      <c r="N1316">
        <v>0.76990167654217501</v>
      </c>
      <c r="O1316">
        <v>9.5556908094948305</v>
      </c>
      <c r="P1316">
        <v>57.601918465227797</v>
      </c>
    </row>
    <row r="1317" spans="1:17" hidden="1" x14ac:dyDescent="0.3">
      <c r="A1317" t="s">
        <v>2799</v>
      </c>
      <c r="B1317" t="s">
        <v>2800</v>
      </c>
      <c r="C1317" t="s">
        <v>3184</v>
      </c>
      <c r="D1317" t="s">
        <v>74</v>
      </c>
      <c r="E1317">
        <v>1482.11403</v>
      </c>
      <c r="F1317">
        <v>48220</v>
      </c>
      <c r="G1317">
        <v>139.08699232105101</v>
      </c>
      <c r="H1317">
        <v>-16.824713594033899</v>
      </c>
      <c r="I1317">
        <v>82.831942910696895</v>
      </c>
      <c r="J1317">
        <v>-4.01369600286682</v>
      </c>
      <c r="K1317">
        <v>51532.932185152902</v>
      </c>
      <c r="L1317">
        <v>39369.996450746097</v>
      </c>
      <c r="M1317">
        <v>22.846953744021299</v>
      </c>
      <c r="N1317">
        <v>0.71735877291432804</v>
      </c>
      <c r="O1317">
        <v>38.944421401907903</v>
      </c>
      <c r="P1317">
        <v>199.50310559006201</v>
      </c>
      <c r="Q1317">
        <v>8.5550450777961001E-2</v>
      </c>
    </row>
    <row r="1318" spans="1:17" hidden="1" x14ac:dyDescent="0.3">
      <c r="A1318" t="s">
        <v>2801</v>
      </c>
      <c r="B1318" t="s">
        <v>2802</v>
      </c>
      <c r="C1318" t="s">
        <v>3184</v>
      </c>
      <c r="D1318" t="s">
        <v>261</v>
      </c>
      <c r="E1318">
        <v>1480.74987624</v>
      </c>
      <c r="F1318">
        <v>423.4</v>
      </c>
      <c r="G1318">
        <v>-36.135211752896801</v>
      </c>
      <c r="H1318">
        <v>-0.47243286837500298</v>
      </c>
      <c r="I1318">
        <v>18.340683047367701</v>
      </c>
      <c r="J1318">
        <v>-7.1474976069381899</v>
      </c>
      <c r="K1318">
        <v>423.51024729600601</v>
      </c>
      <c r="L1318">
        <v>408.06237073847001</v>
      </c>
      <c r="M1318">
        <v>33.823870055906298</v>
      </c>
      <c r="N1318">
        <v>0.95797815344197801</v>
      </c>
      <c r="O1318">
        <v>18.186112423240399</v>
      </c>
      <c r="P1318">
        <v>45.673490452434201</v>
      </c>
      <c r="Q1318">
        <v>4.9940407006866999E-2</v>
      </c>
    </row>
    <row r="1319" spans="1:17" hidden="1" x14ac:dyDescent="0.3">
      <c r="A1319" t="s">
        <v>2803</v>
      </c>
      <c r="B1319" t="s">
        <v>2804</v>
      </c>
      <c r="C1319" t="s">
        <v>3184</v>
      </c>
      <c r="D1319" t="s">
        <v>270</v>
      </c>
      <c r="E1319">
        <v>1474.5768195200001</v>
      </c>
      <c r="F1319">
        <v>156.80000000000001</v>
      </c>
      <c r="G1319">
        <v>36.718951104723502</v>
      </c>
      <c r="H1319">
        <v>5.9630773674777204</v>
      </c>
      <c r="I1319">
        <v>50.497423834181603</v>
      </c>
      <c r="J1319">
        <v>-6.3603638813258403</v>
      </c>
      <c r="K1319">
        <v>147.544398774504</v>
      </c>
      <c r="L1319">
        <v>123.074993290648</v>
      </c>
      <c r="M1319">
        <v>41.772726492039297</v>
      </c>
      <c r="N1319">
        <v>0.86744642732197297</v>
      </c>
      <c r="O1319">
        <v>13.5204081632652</v>
      </c>
      <c r="P1319">
        <v>91.452991452991398</v>
      </c>
      <c r="Q1319">
        <v>2.830280434132E-3</v>
      </c>
    </row>
    <row r="1320" spans="1:17" hidden="1" x14ac:dyDescent="0.3">
      <c r="A1320" t="s">
        <v>2805</v>
      </c>
      <c r="B1320" t="s">
        <v>2806</v>
      </c>
      <c r="C1320" t="s">
        <v>3184</v>
      </c>
      <c r="D1320" t="s">
        <v>613</v>
      </c>
      <c r="E1320">
        <v>1474.368492775</v>
      </c>
      <c r="F1320">
        <v>674.75</v>
      </c>
      <c r="G1320">
        <v>28.994399557654901</v>
      </c>
      <c r="H1320">
        <v>-12.418923848194799</v>
      </c>
      <c r="I1320">
        <v>47.5167249300479</v>
      </c>
      <c r="J1320">
        <v>-9.6878946054562292</v>
      </c>
      <c r="K1320">
        <v>696.42822981328197</v>
      </c>
      <c r="L1320">
        <v>580.33299775748196</v>
      </c>
      <c r="M1320">
        <v>29.428145030932299</v>
      </c>
      <c r="N1320">
        <v>0.40354784952060602</v>
      </c>
      <c r="O1320">
        <v>28.1808077065579</v>
      </c>
      <c r="P1320">
        <v>78.623428193249495</v>
      </c>
      <c r="Q1320">
        <v>2.7456219746583001E-2</v>
      </c>
    </row>
    <row r="1321" spans="1:17" hidden="1" x14ac:dyDescent="0.3">
      <c r="A1321" t="s">
        <v>2807</v>
      </c>
      <c r="B1321" t="s">
        <v>2808</v>
      </c>
      <c r="C1321" t="s">
        <v>3184</v>
      </c>
      <c r="D1321" t="s">
        <v>21</v>
      </c>
      <c r="E1321">
        <v>1470.48406454</v>
      </c>
      <c r="F1321">
        <v>396.05</v>
      </c>
      <c r="G1321">
        <v>-6.1187323819137998</v>
      </c>
      <c r="H1321">
        <v>-0.83357832477664195</v>
      </c>
      <c r="I1321">
        <v>28.178629626859799</v>
      </c>
      <c r="J1321">
        <v>1.2554034812792201</v>
      </c>
      <c r="K1321">
        <v>396.535756531022</v>
      </c>
      <c r="L1321">
        <v>350.58170180952999</v>
      </c>
      <c r="M1321">
        <v>37.463182837002002</v>
      </c>
      <c r="N1321">
        <v>0.51039899853794501</v>
      </c>
      <c r="O1321">
        <v>14.884484282287501</v>
      </c>
      <c r="P1321">
        <v>59.440418679549097</v>
      </c>
      <c r="Q1321">
        <v>-1.8571707694477E-2</v>
      </c>
    </row>
    <row r="1322" spans="1:17" hidden="1" x14ac:dyDescent="0.3">
      <c r="A1322" t="s">
        <v>2809</v>
      </c>
      <c r="B1322" t="s">
        <v>2810</v>
      </c>
      <c r="C1322" t="s">
        <v>3184</v>
      </c>
      <c r="E1322">
        <v>1468.32</v>
      </c>
      <c r="F1322">
        <v>524.4</v>
      </c>
      <c r="G1322">
        <v>218.98645821917901</v>
      </c>
      <c r="H1322">
        <v>48.410443660884297</v>
      </c>
      <c r="I1322">
        <v>-4.0060586954586297</v>
      </c>
      <c r="J1322">
        <v>8.7135577731501392</v>
      </c>
      <c r="K1322">
        <v>404.875700992997</v>
      </c>
      <c r="L1322">
        <v>374.07354355648999</v>
      </c>
      <c r="M1322">
        <v>98.004762023324403</v>
      </c>
      <c r="N1322">
        <v>0.77366412008826202</v>
      </c>
      <c r="O1322">
        <v>80.034324942791699</v>
      </c>
      <c r="P1322">
        <v>256.73469387755</v>
      </c>
    </row>
    <row r="1323" spans="1:17" hidden="1" x14ac:dyDescent="0.3">
      <c r="A1323" t="s">
        <v>2811</v>
      </c>
      <c r="B1323" t="s">
        <v>2812</v>
      </c>
      <c r="C1323" t="s">
        <v>3184</v>
      </c>
      <c r="D1323" t="s">
        <v>564</v>
      </c>
      <c r="E1323">
        <v>1463.8007726399901</v>
      </c>
      <c r="F1323">
        <v>430.4</v>
      </c>
      <c r="G1323">
        <v>86.658505427380803</v>
      </c>
      <c r="H1323">
        <v>-1.8067274078919799</v>
      </c>
      <c r="I1323">
        <v>52.750902007133902</v>
      </c>
      <c r="J1323">
        <v>2.7067085025863399E-2</v>
      </c>
      <c r="K1323">
        <v>367.61636347688301</v>
      </c>
      <c r="L1323">
        <v>294.24392229657701</v>
      </c>
      <c r="M1323">
        <v>74.929101321549297</v>
      </c>
      <c r="N1323">
        <v>0.68592639913453601</v>
      </c>
      <c r="O1323">
        <v>5.6807620817844002</v>
      </c>
      <c r="P1323">
        <v>143.16384180790899</v>
      </c>
      <c r="Q1323">
        <v>6.2889019805874996E-2</v>
      </c>
    </row>
    <row r="1324" spans="1:17" hidden="1" x14ac:dyDescent="0.3">
      <c r="A1324" t="s">
        <v>2813</v>
      </c>
      <c r="B1324" t="s">
        <v>2814</v>
      </c>
      <c r="C1324" t="s">
        <v>3184</v>
      </c>
      <c r="D1324" t="s">
        <v>187</v>
      </c>
      <c r="E1324">
        <v>1456.3553830000001</v>
      </c>
      <c r="F1324">
        <v>1605.1</v>
      </c>
      <c r="G1324">
        <v>82.339876522404694</v>
      </c>
      <c r="H1324">
        <v>2.6672108776457302</v>
      </c>
      <c r="I1324">
        <v>68.826385014526593</v>
      </c>
      <c r="J1324">
        <v>6.1168161703636397</v>
      </c>
      <c r="K1324">
        <v>1475.1744638909299</v>
      </c>
      <c r="L1324">
        <v>1140.0956292928099</v>
      </c>
      <c r="M1324">
        <v>47.793312376459603</v>
      </c>
      <c r="N1324">
        <v>0.58591695757943196</v>
      </c>
      <c r="O1324">
        <v>16.185907420098399</v>
      </c>
      <c r="P1324">
        <v>125.704844266329</v>
      </c>
      <c r="Q1324">
        <v>0.124010548609598</v>
      </c>
    </row>
    <row r="1325" spans="1:17" hidden="1" x14ac:dyDescent="0.3">
      <c r="A1325" t="s">
        <v>2815</v>
      </c>
      <c r="B1325" t="s">
        <v>2816</v>
      </c>
      <c r="C1325" t="s">
        <v>3184</v>
      </c>
      <c r="D1325" t="s">
        <v>472</v>
      </c>
      <c r="E1325">
        <v>1455.762341673</v>
      </c>
      <c r="F1325">
        <v>234.03</v>
      </c>
      <c r="G1325">
        <v>-27.5563493882741</v>
      </c>
      <c r="H1325">
        <v>0.181398500757459</v>
      </c>
      <c r="I1325">
        <v>18.857090596606199</v>
      </c>
      <c r="J1325">
        <v>-4.4951747061433602</v>
      </c>
      <c r="K1325">
        <v>221.26710045662</v>
      </c>
      <c r="L1325">
        <v>207.78066595301399</v>
      </c>
      <c r="M1325">
        <v>45.174464452484102</v>
      </c>
      <c r="N1325">
        <v>0.96354887661921196</v>
      </c>
      <c r="O1325">
        <v>12.600948596333801</v>
      </c>
      <c r="P1325">
        <v>46.360225140712899</v>
      </c>
      <c r="Q1325">
        <v>-5.6286615706090002E-3</v>
      </c>
    </row>
    <row r="1326" spans="1:17" hidden="1" x14ac:dyDescent="0.3">
      <c r="A1326" t="s">
        <v>2817</v>
      </c>
      <c r="B1326" t="s">
        <v>2818</v>
      </c>
      <c r="C1326" t="s">
        <v>3184</v>
      </c>
      <c r="D1326" t="s">
        <v>634</v>
      </c>
      <c r="E1326">
        <v>1454.4607590000001</v>
      </c>
      <c r="F1326">
        <v>210.15</v>
      </c>
      <c r="G1326">
        <v>-50.4173047631174</v>
      </c>
      <c r="H1326">
        <v>-10.2730992548115</v>
      </c>
      <c r="I1326">
        <v>-33.865647977221897</v>
      </c>
      <c r="J1326">
        <v>-1.0781206900109901</v>
      </c>
      <c r="K1326">
        <v>230.17413251018999</v>
      </c>
      <c r="L1326">
        <v>252.20759953055401</v>
      </c>
      <c r="M1326">
        <v>24.818458448140099</v>
      </c>
      <c r="N1326">
        <v>0.63093992640713603</v>
      </c>
      <c r="O1326">
        <v>57.506542945515001</v>
      </c>
      <c r="P1326">
        <v>1.61992263056092</v>
      </c>
      <c r="Q1326">
        <v>2.7830015608947E-2</v>
      </c>
    </row>
    <row r="1327" spans="1:17" hidden="1" x14ac:dyDescent="0.3">
      <c r="A1327" t="s">
        <v>2819</v>
      </c>
      <c r="B1327" t="s">
        <v>2820</v>
      </c>
      <c r="C1327" t="s">
        <v>3184</v>
      </c>
      <c r="D1327" t="s">
        <v>613</v>
      </c>
      <c r="E1327">
        <v>1454.31071036</v>
      </c>
      <c r="F1327">
        <v>147.71</v>
      </c>
      <c r="G1327">
        <v>-21.487007282945701</v>
      </c>
      <c r="H1327">
        <v>0.436080231339529</v>
      </c>
      <c r="I1327">
        <v>-6.5126905788569296</v>
      </c>
      <c r="J1327">
        <v>-10.233464005314</v>
      </c>
      <c r="K1327">
        <v>148.06008685492199</v>
      </c>
      <c r="L1327">
        <v>142.32731118235199</v>
      </c>
      <c r="M1327">
        <v>38.3303659595569</v>
      </c>
      <c r="N1327">
        <v>2.1502649938597602</v>
      </c>
      <c r="O1327">
        <v>27.2425699004806</v>
      </c>
      <c r="P1327">
        <v>29.004366812227001</v>
      </c>
      <c r="Q1327">
        <v>-7.5704715306028E-2</v>
      </c>
    </row>
    <row r="1328" spans="1:17" hidden="1" x14ac:dyDescent="0.3">
      <c r="A1328" t="s">
        <v>2821</v>
      </c>
      <c r="B1328" t="s">
        <v>2822</v>
      </c>
      <c r="C1328" t="s">
        <v>3184</v>
      </c>
      <c r="D1328" t="s">
        <v>390</v>
      </c>
      <c r="E1328">
        <v>1451.0937719999999</v>
      </c>
      <c r="F1328">
        <v>234.7</v>
      </c>
      <c r="G1328">
        <v>-34.0149745799351</v>
      </c>
      <c r="H1328">
        <v>-5.4400221124612802</v>
      </c>
      <c r="I1328">
        <v>-19.983981816456499</v>
      </c>
      <c r="J1328">
        <v>-2.6635741985902399</v>
      </c>
      <c r="K1328">
        <v>253.47848635152599</v>
      </c>
      <c r="L1328">
        <v>250.84875109554801</v>
      </c>
      <c r="M1328">
        <v>30.363221228041901</v>
      </c>
      <c r="N1328">
        <v>0.40972540845896799</v>
      </c>
      <c r="O1328">
        <v>32.914358755858501</v>
      </c>
      <c r="P1328">
        <v>14.459887832235999</v>
      </c>
      <c r="Q1328">
        <v>8.9539359248527003E-2</v>
      </c>
    </row>
    <row r="1329" spans="1:17" hidden="1" x14ac:dyDescent="0.3">
      <c r="A1329" t="s">
        <v>2823</v>
      </c>
      <c r="B1329" t="s">
        <v>2824</v>
      </c>
      <c r="C1329" t="s">
        <v>3184</v>
      </c>
      <c r="D1329" t="s">
        <v>395</v>
      </c>
      <c r="E1329">
        <v>1446.2061546360001</v>
      </c>
      <c r="F1329">
        <v>36.06</v>
      </c>
      <c r="G1329">
        <v>20.7207157906434</v>
      </c>
      <c r="H1329">
        <v>-4.9824663560634104</v>
      </c>
      <c r="I1329">
        <v>-1.49034703043967</v>
      </c>
      <c r="J1329">
        <v>0.106638625977544</v>
      </c>
      <c r="K1329">
        <v>37.270605555517101</v>
      </c>
      <c r="L1329">
        <v>35.5362921517535</v>
      </c>
      <c r="M1329">
        <v>47.8245685096919</v>
      </c>
      <c r="N1329">
        <v>0.672603956775082</v>
      </c>
      <c r="O1329">
        <v>28.951747088186298</v>
      </c>
      <c r="P1329">
        <v>76.764705882352899</v>
      </c>
      <c r="Q1329">
        <v>-2.5327376002434999E-2</v>
      </c>
    </row>
    <row r="1330" spans="1:17" hidden="1" x14ac:dyDescent="0.3">
      <c r="A1330" t="s">
        <v>2825</v>
      </c>
      <c r="B1330" t="s">
        <v>2826</v>
      </c>
      <c r="C1330" t="s">
        <v>3184</v>
      </c>
      <c r="D1330" t="s">
        <v>37</v>
      </c>
      <c r="E1330">
        <v>1445.068</v>
      </c>
      <c r="F1330">
        <v>43.04</v>
      </c>
      <c r="G1330">
        <v>-26.9905132031795</v>
      </c>
      <c r="H1330">
        <v>-9.0373637765557895</v>
      </c>
      <c r="I1330">
        <v>-10.3977201155384</v>
      </c>
      <c r="J1330">
        <v>-1.1034242407742401</v>
      </c>
      <c r="K1330">
        <v>44.748349651855101</v>
      </c>
      <c r="L1330">
        <v>45.407330081856699</v>
      </c>
      <c r="M1330">
        <v>38.417095440746301</v>
      </c>
      <c r="N1330">
        <v>0.95128484169037297</v>
      </c>
      <c r="O1330">
        <v>84.456319702602201</v>
      </c>
      <c r="P1330">
        <v>18.8950276243093</v>
      </c>
      <c r="Q1330">
        <v>0.18316448259349399</v>
      </c>
    </row>
    <row r="1331" spans="1:17" hidden="1" x14ac:dyDescent="0.3">
      <c r="A1331" t="s">
        <v>2827</v>
      </c>
      <c r="B1331" t="s">
        <v>2828</v>
      </c>
      <c r="C1331" t="s">
        <v>3184</v>
      </c>
      <c r="D1331" t="s">
        <v>21</v>
      </c>
      <c r="E1331">
        <v>1442.88243868</v>
      </c>
      <c r="F1331">
        <v>834.95</v>
      </c>
      <c r="G1331">
        <v>678.80656572216196</v>
      </c>
      <c r="H1331">
        <v>5.9121742476090997</v>
      </c>
      <c r="I1331">
        <v>247.41746804936199</v>
      </c>
      <c r="J1331">
        <v>-4.8390978081309699</v>
      </c>
      <c r="K1331">
        <v>777.15894941269505</v>
      </c>
      <c r="M1331">
        <v>55.696191916054403</v>
      </c>
      <c r="N1331">
        <v>0.58484764473120399</v>
      </c>
      <c r="O1331">
        <v>19.5281154560153</v>
      </c>
      <c r="P1331">
        <v>795.38873994638004</v>
      </c>
    </row>
    <row r="1332" spans="1:17" hidden="1" x14ac:dyDescent="0.3">
      <c r="A1332" t="s">
        <v>2829</v>
      </c>
      <c r="B1332" t="s">
        <v>2830</v>
      </c>
      <c r="C1332" t="s">
        <v>3184</v>
      </c>
      <c r="D1332" t="s">
        <v>2831</v>
      </c>
      <c r="E1332">
        <v>1440.5315772429999</v>
      </c>
      <c r="F1332">
        <v>41.29</v>
      </c>
      <c r="G1332">
        <v>-23.483470525233098</v>
      </c>
      <c r="H1332">
        <v>40.8012828322194</v>
      </c>
      <c r="I1332">
        <v>2.5359292050504201</v>
      </c>
      <c r="J1332">
        <v>-10.389385164452801</v>
      </c>
      <c r="K1332">
        <v>35.013955926590903</v>
      </c>
      <c r="L1332">
        <v>33.894019086153698</v>
      </c>
      <c r="M1332">
        <v>53.443164116603</v>
      </c>
      <c r="N1332">
        <v>2.5684410557144099</v>
      </c>
      <c r="O1332">
        <v>25.938483894405401</v>
      </c>
      <c r="P1332">
        <v>58.8076923076922</v>
      </c>
      <c r="Q1332">
        <v>0.16197557421141001</v>
      </c>
    </row>
    <row r="1333" spans="1:17" hidden="1" x14ac:dyDescent="0.3">
      <c r="A1333" t="s">
        <v>2832</v>
      </c>
      <c r="B1333" t="s">
        <v>2833</v>
      </c>
      <c r="C1333" t="s">
        <v>3184</v>
      </c>
      <c r="D1333" t="s">
        <v>228</v>
      </c>
      <c r="E1333">
        <v>1436.2817355699999</v>
      </c>
      <c r="F1333">
        <v>2355.65</v>
      </c>
      <c r="G1333">
        <v>175.39395544786899</v>
      </c>
      <c r="H1333">
        <v>49.3537551629083</v>
      </c>
      <c r="I1333">
        <v>81.562500209992393</v>
      </c>
      <c r="J1333">
        <v>1.35972805736155</v>
      </c>
      <c r="K1333">
        <v>1909.07168474983</v>
      </c>
      <c r="L1333">
        <v>1419.52516081873</v>
      </c>
      <c r="M1333">
        <v>56.785632456594598</v>
      </c>
      <c r="N1333">
        <v>0.41119843884062501</v>
      </c>
      <c r="O1333">
        <v>13.2808354382017</v>
      </c>
      <c r="P1333">
        <v>219.19376693766901</v>
      </c>
      <c r="Q1333">
        <v>0.121891611283172</v>
      </c>
    </row>
    <row r="1334" spans="1:17" hidden="1" x14ac:dyDescent="0.3">
      <c r="A1334" t="s">
        <v>2834</v>
      </c>
      <c r="B1334" t="s">
        <v>2835</v>
      </c>
      <c r="C1334" t="s">
        <v>3184</v>
      </c>
      <c r="D1334" t="s">
        <v>988</v>
      </c>
      <c r="E1334">
        <v>1431.45385575</v>
      </c>
      <c r="F1334">
        <v>77.25</v>
      </c>
      <c r="G1334">
        <v>-55.807100711521997</v>
      </c>
      <c r="H1334">
        <v>-4.3953788463232799</v>
      </c>
      <c r="I1334">
        <v>-9.9271164983092408</v>
      </c>
      <c r="J1334">
        <v>3.3762730587144199</v>
      </c>
      <c r="K1334">
        <v>73.454022981424302</v>
      </c>
      <c r="L1334">
        <v>77.291238261336204</v>
      </c>
      <c r="M1334">
        <v>69.930178917555295</v>
      </c>
      <c r="N1334">
        <v>1.37781052210988</v>
      </c>
      <c r="O1334">
        <v>36.051779935275</v>
      </c>
      <c r="P1334">
        <v>24.596774193548299</v>
      </c>
      <c r="Q1334">
        <v>-1.4992823898152E-2</v>
      </c>
    </row>
    <row r="1335" spans="1:17" hidden="1" x14ac:dyDescent="0.3">
      <c r="A1335" t="s">
        <v>2836</v>
      </c>
      <c r="B1335" t="s">
        <v>2837</v>
      </c>
      <c r="C1335" t="s">
        <v>3184</v>
      </c>
      <c r="D1335" t="s">
        <v>610</v>
      </c>
      <c r="E1335">
        <v>1427.2282477599999</v>
      </c>
      <c r="F1335">
        <v>22.82</v>
      </c>
      <c r="G1335">
        <v>24.583854650451102</v>
      </c>
      <c r="H1335">
        <v>50.519930752272799</v>
      </c>
      <c r="I1335">
        <v>81.971486494684896</v>
      </c>
      <c r="J1335">
        <v>59.254755800642201</v>
      </c>
      <c r="K1335">
        <v>14.307571931087599</v>
      </c>
      <c r="L1335">
        <v>13.6307612972864</v>
      </c>
      <c r="M1335">
        <v>95.302625744059299</v>
      </c>
      <c r="N1335">
        <v>2.9578085625104702</v>
      </c>
      <c r="O1335">
        <v>0</v>
      </c>
      <c r="P1335">
        <v>128.19999999999999</v>
      </c>
      <c r="Q1335">
        <v>4.7487673688442998E-2</v>
      </c>
    </row>
    <row r="1336" spans="1:17" hidden="1" x14ac:dyDescent="0.3">
      <c r="A1336" t="s">
        <v>2838</v>
      </c>
      <c r="B1336" t="s">
        <v>2839</v>
      </c>
      <c r="C1336" t="s">
        <v>3184</v>
      </c>
      <c r="D1336" t="s">
        <v>472</v>
      </c>
      <c r="E1336">
        <v>1424.4976145779999</v>
      </c>
      <c r="F1336">
        <v>82.82</v>
      </c>
      <c r="G1336">
        <v>-3.9177110420711498</v>
      </c>
      <c r="H1336">
        <v>-12.309786037970699</v>
      </c>
      <c r="I1336">
        <v>20.837244569668702</v>
      </c>
      <c r="J1336">
        <v>-0.709865571602596</v>
      </c>
      <c r="K1336">
        <v>87.926328973592604</v>
      </c>
      <c r="L1336">
        <v>82.729859687261893</v>
      </c>
      <c r="M1336">
        <v>39.094760873228402</v>
      </c>
      <c r="N1336">
        <v>0.53446308910289397</v>
      </c>
      <c r="O1336">
        <v>26.720598889157198</v>
      </c>
      <c r="P1336">
        <v>48.0250223413762</v>
      </c>
      <c r="Q1336">
        <v>-6.3928754852327005E-2</v>
      </c>
    </row>
    <row r="1337" spans="1:17" hidden="1" x14ac:dyDescent="0.3">
      <c r="A1337" t="s">
        <v>2840</v>
      </c>
      <c r="B1337" t="s">
        <v>2841</v>
      </c>
      <c r="C1337" t="s">
        <v>3184</v>
      </c>
      <c r="D1337" t="s">
        <v>988</v>
      </c>
      <c r="E1337">
        <v>1415.8777050000001</v>
      </c>
      <c r="F1337">
        <v>371.25</v>
      </c>
      <c r="G1337">
        <v>-41.572778005859803</v>
      </c>
      <c r="H1337">
        <v>-1.20152946349358</v>
      </c>
      <c r="I1337">
        <v>-4.0675428251014401</v>
      </c>
      <c r="J1337">
        <v>1.95408953980088</v>
      </c>
      <c r="K1337">
        <v>342.19429357588501</v>
      </c>
      <c r="L1337">
        <v>346.46277296078102</v>
      </c>
      <c r="M1337">
        <v>70.975760617887801</v>
      </c>
      <c r="N1337">
        <v>1.61340594942124</v>
      </c>
      <c r="O1337">
        <v>44.323232323232297</v>
      </c>
      <c r="P1337">
        <v>35</v>
      </c>
      <c r="Q1337">
        <v>6.1944963796276002E-2</v>
      </c>
    </row>
    <row r="1338" spans="1:17" hidden="1" x14ac:dyDescent="0.3">
      <c r="A1338" t="s">
        <v>2842</v>
      </c>
      <c r="B1338" t="s">
        <v>2843</v>
      </c>
      <c r="C1338" t="s">
        <v>3184</v>
      </c>
      <c r="D1338" t="s">
        <v>80</v>
      </c>
      <c r="E1338">
        <v>1405.085</v>
      </c>
      <c r="F1338">
        <v>47.63</v>
      </c>
      <c r="G1338">
        <v>-31.775587225355402</v>
      </c>
      <c r="H1338">
        <v>-5.5553625188353104</v>
      </c>
      <c r="I1338">
        <v>-15.6881812971413</v>
      </c>
      <c r="J1338">
        <v>2.3770807134868801</v>
      </c>
      <c r="K1338">
        <v>48.972449323857496</v>
      </c>
      <c r="L1338">
        <v>48.311973616671501</v>
      </c>
      <c r="M1338">
        <v>43.4415034730307</v>
      </c>
      <c r="N1338">
        <v>0.51747730963104899</v>
      </c>
      <c r="O1338">
        <v>26.9881210445307</v>
      </c>
      <c r="P1338">
        <v>23.2341526520051</v>
      </c>
      <c r="Q1338">
        <v>3.4733143977915999E-2</v>
      </c>
    </row>
    <row r="1339" spans="1:17" hidden="1" x14ac:dyDescent="0.3">
      <c r="A1339" t="s">
        <v>2844</v>
      </c>
      <c r="B1339" t="s">
        <v>2845</v>
      </c>
      <c r="C1339" t="s">
        <v>3184</v>
      </c>
      <c r="D1339" t="s">
        <v>80</v>
      </c>
      <c r="E1339">
        <v>1400.0695774440001</v>
      </c>
      <c r="F1339">
        <v>94.98</v>
      </c>
      <c r="G1339">
        <v>-27.457455521530498</v>
      </c>
      <c r="H1339">
        <v>-8.2931167576819096</v>
      </c>
      <c r="I1339">
        <v>-23.256191353313699</v>
      </c>
      <c r="J1339">
        <v>-0.82278200046394401</v>
      </c>
      <c r="K1339">
        <v>100.359599919023</v>
      </c>
      <c r="L1339">
        <v>101.599535633602</v>
      </c>
      <c r="M1339">
        <v>39.632496263246097</v>
      </c>
      <c r="N1339">
        <v>1.2444849108614999</v>
      </c>
      <c r="O1339">
        <v>30.4485154769425</v>
      </c>
      <c r="P1339">
        <v>14.158653846153801</v>
      </c>
      <c r="Q1339">
        <v>-7.404494427309E-3</v>
      </c>
    </row>
    <row r="1340" spans="1:17" hidden="1" x14ac:dyDescent="0.3">
      <c r="A1340" t="s">
        <v>2846</v>
      </c>
      <c r="B1340" t="s">
        <v>2847</v>
      </c>
      <c r="C1340" t="s">
        <v>3184</v>
      </c>
      <c r="D1340" t="s">
        <v>610</v>
      </c>
      <c r="E1340">
        <v>1396.5439340749999</v>
      </c>
      <c r="F1340">
        <v>234.05</v>
      </c>
      <c r="G1340">
        <v>-23.1999690707014</v>
      </c>
      <c r="H1340">
        <v>-16.349114637785402</v>
      </c>
      <c r="I1340">
        <v>-8.9998529530835203</v>
      </c>
      <c r="J1340">
        <v>-0.54104864973955202</v>
      </c>
      <c r="K1340">
        <v>250.88721091171601</v>
      </c>
      <c r="L1340">
        <v>239.480903259755</v>
      </c>
      <c r="M1340">
        <v>27.3756032274995</v>
      </c>
      <c r="N1340">
        <v>0.50191671894910095</v>
      </c>
      <c r="O1340">
        <v>31.595812860499802</v>
      </c>
      <c r="P1340">
        <v>21.9010416666666</v>
      </c>
      <c r="Q1340">
        <v>-1.7973036028299E-2</v>
      </c>
    </row>
    <row r="1341" spans="1:17" hidden="1" x14ac:dyDescent="0.3">
      <c r="A1341" t="s">
        <v>2848</v>
      </c>
      <c r="B1341" t="s">
        <v>2849</v>
      </c>
      <c r="C1341" t="s">
        <v>3184</v>
      </c>
      <c r="D1341" t="s">
        <v>46</v>
      </c>
      <c r="E1341">
        <v>1396.3419495200001</v>
      </c>
      <c r="F1341">
        <v>244.36</v>
      </c>
      <c r="G1341">
        <v>252.17949209571199</v>
      </c>
      <c r="H1341">
        <v>38.624207709642498</v>
      </c>
      <c r="I1341">
        <v>111.390619768904</v>
      </c>
      <c r="J1341">
        <v>-2.0672997271964699</v>
      </c>
      <c r="K1341">
        <v>183.63076842166001</v>
      </c>
      <c r="L1341">
        <v>133.73206431879399</v>
      </c>
      <c r="M1341">
        <v>73.028317894504198</v>
      </c>
      <c r="N1341">
        <v>2.1038507815754999</v>
      </c>
      <c r="O1341">
        <v>4.2314617777050101</v>
      </c>
      <c r="P1341">
        <v>323.86816999132702</v>
      </c>
      <c r="Q1341">
        <v>0.12875413915258799</v>
      </c>
    </row>
    <row r="1342" spans="1:17" hidden="1" x14ac:dyDescent="0.3">
      <c r="A1342" t="s">
        <v>2850</v>
      </c>
      <c r="B1342" t="s">
        <v>2851</v>
      </c>
      <c r="C1342" t="s">
        <v>3184</v>
      </c>
      <c r="D1342" t="s">
        <v>83</v>
      </c>
      <c r="E1342">
        <v>1392.1005</v>
      </c>
      <c r="F1342">
        <v>137.9</v>
      </c>
      <c r="G1342">
        <v>-43.986668041821602</v>
      </c>
      <c r="H1342">
        <v>-13.1436865582517</v>
      </c>
      <c r="I1342">
        <v>-16.3599385873698</v>
      </c>
      <c r="J1342">
        <v>-3.6092127506597</v>
      </c>
      <c r="K1342">
        <v>148.182183489837</v>
      </c>
      <c r="L1342">
        <v>149.23895379047099</v>
      </c>
      <c r="M1342">
        <v>27.922218694717799</v>
      </c>
      <c r="N1342">
        <v>0.35235916415929802</v>
      </c>
      <c r="O1342">
        <v>47.208121827411098</v>
      </c>
      <c r="P1342">
        <v>21.551344204495301</v>
      </c>
      <c r="Q1342">
        <v>8.4313453638399996E-2</v>
      </c>
    </row>
    <row r="1343" spans="1:17" hidden="1" x14ac:dyDescent="0.3">
      <c r="A1343" t="s">
        <v>2852</v>
      </c>
      <c r="B1343" t="s">
        <v>2853</v>
      </c>
      <c r="C1343" t="s">
        <v>3184</v>
      </c>
      <c r="D1343" t="s">
        <v>124</v>
      </c>
      <c r="E1343">
        <v>1391.87835496</v>
      </c>
      <c r="F1343">
        <v>729.8</v>
      </c>
      <c r="G1343">
        <v>-26.3574154012524</v>
      </c>
      <c r="H1343">
        <v>1.7392659165900199</v>
      </c>
      <c r="I1343">
        <v>-0.211749933155777</v>
      </c>
      <c r="J1343">
        <v>-2.54603293117348</v>
      </c>
      <c r="K1343">
        <v>693.71021008781099</v>
      </c>
      <c r="L1343">
        <v>658.584339813273</v>
      </c>
      <c r="M1343">
        <v>65.045518850193005</v>
      </c>
      <c r="N1343">
        <v>2.57879364861668</v>
      </c>
      <c r="O1343">
        <v>15.785146615511101</v>
      </c>
      <c r="P1343">
        <v>32.932604735883402</v>
      </c>
      <c r="Q1343">
        <v>4.3811258000279997E-2</v>
      </c>
    </row>
    <row r="1344" spans="1:17" hidden="1" x14ac:dyDescent="0.3">
      <c r="A1344" t="s">
        <v>2854</v>
      </c>
      <c r="B1344" t="s">
        <v>2855</v>
      </c>
      <c r="C1344" t="s">
        <v>3184</v>
      </c>
      <c r="D1344" t="s">
        <v>440</v>
      </c>
      <c r="E1344">
        <v>1390.97187687</v>
      </c>
      <c r="F1344">
        <v>581.54999999999995</v>
      </c>
      <c r="G1344">
        <v>87.938866094564901</v>
      </c>
      <c r="H1344">
        <v>-9.2450497125345805</v>
      </c>
      <c r="I1344">
        <v>42.0828221944154</v>
      </c>
      <c r="J1344">
        <v>-3.3934896528454099</v>
      </c>
      <c r="K1344">
        <v>566.25032738258994</v>
      </c>
      <c r="L1344">
        <v>459.88341498466701</v>
      </c>
      <c r="M1344">
        <v>41.473759149663202</v>
      </c>
      <c r="N1344">
        <v>0.48235397513135603</v>
      </c>
      <c r="O1344">
        <v>14.856848078411099</v>
      </c>
      <c r="P1344">
        <v>134.40145102781099</v>
      </c>
      <c r="Q1344">
        <v>0.127606376960819</v>
      </c>
    </row>
    <row r="1345" spans="1:17" hidden="1" x14ac:dyDescent="0.3">
      <c r="A1345" t="s">
        <v>2856</v>
      </c>
      <c r="B1345" t="s">
        <v>2857</v>
      </c>
      <c r="C1345" t="s">
        <v>3184</v>
      </c>
      <c r="D1345" t="s">
        <v>46</v>
      </c>
      <c r="E1345">
        <v>1388.0139253110001</v>
      </c>
      <c r="F1345">
        <v>62.01</v>
      </c>
      <c r="G1345">
        <v>-31.0101303119548</v>
      </c>
      <c r="H1345">
        <v>-11.700448256559101</v>
      </c>
      <c r="I1345">
        <v>-22.6357553389436</v>
      </c>
      <c r="J1345">
        <v>-6.1509163011142096</v>
      </c>
      <c r="K1345">
        <v>69.239391658025895</v>
      </c>
      <c r="L1345">
        <v>68.844373523969693</v>
      </c>
      <c r="M1345">
        <v>24.9121873402683</v>
      </c>
      <c r="N1345">
        <v>0.49802761249712102</v>
      </c>
      <c r="O1345">
        <v>50.217706821480398</v>
      </c>
      <c r="P1345">
        <v>15.582479030754801</v>
      </c>
      <c r="Q1345">
        <v>7.3775540473501003E-2</v>
      </c>
    </row>
    <row r="1346" spans="1:17" hidden="1" x14ac:dyDescent="0.3">
      <c r="A1346" t="s">
        <v>2858</v>
      </c>
      <c r="B1346" t="s">
        <v>2859</v>
      </c>
      <c r="C1346" t="s">
        <v>3184</v>
      </c>
      <c r="D1346" t="s">
        <v>428</v>
      </c>
      <c r="E1346">
        <v>1382.1518946399999</v>
      </c>
      <c r="F1346">
        <v>82.72</v>
      </c>
      <c r="G1346">
        <v>31.083551830532901</v>
      </c>
      <c r="H1346">
        <v>-1.8752195480834499</v>
      </c>
      <c r="I1346">
        <v>-3.82048729728881</v>
      </c>
      <c r="J1346">
        <v>1.18380870318356</v>
      </c>
      <c r="K1346">
        <v>80.946237228806993</v>
      </c>
      <c r="L1346">
        <v>71.737284738376999</v>
      </c>
      <c r="M1346">
        <v>45.990637069098703</v>
      </c>
      <c r="N1346">
        <v>1.53525734410739</v>
      </c>
      <c r="O1346">
        <v>10.795454545454501</v>
      </c>
      <c r="P1346">
        <v>79.436008676789498</v>
      </c>
      <c r="Q1346">
        <v>6.7593360137122999E-2</v>
      </c>
    </row>
    <row r="1347" spans="1:17" hidden="1" x14ac:dyDescent="0.3">
      <c r="A1347" t="s">
        <v>2860</v>
      </c>
      <c r="B1347" t="s">
        <v>2861</v>
      </c>
      <c r="C1347" t="s">
        <v>3184</v>
      </c>
      <c r="D1347" t="s">
        <v>54</v>
      </c>
      <c r="E1347">
        <v>1381.876052354</v>
      </c>
      <c r="F1347">
        <v>131.57</v>
      </c>
      <c r="G1347">
        <v>14.1108524546962</v>
      </c>
      <c r="H1347">
        <v>4.3169361523710004</v>
      </c>
      <c r="I1347">
        <v>-2.2307251956783598</v>
      </c>
      <c r="J1347">
        <v>2.6311176544799202</v>
      </c>
      <c r="K1347">
        <v>124.91711569005101</v>
      </c>
      <c r="L1347">
        <v>115.363163925929</v>
      </c>
      <c r="M1347">
        <v>48.250629557248701</v>
      </c>
      <c r="N1347">
        <v>1.38727075709252</v>
      </c>
      <c r="O1347">
        <v>13.703731853766</v>
      </c>
      <c r="P1347">
        <v>70.096961861667694</v>
      </c>
      <c r="Q1347">
        <v>3.8037566536880001E-3</v>
      </c>
    </row>
    <row r="1348" spans="1:17" hidden="1" x14ac:dyDescent="0.3">
      <c r="A1348" t="s">
        <v>2862</v>
      </c>
      <c r="B1348" t="s">
        <v>2863</v>
      </c>
      <c r="C1348" t="s">
        <v>3184</v>
      </c>
      <c r="D1348" t="s">
        <v>762</v>
      </c>
      <c r="E1348">
        <v>1380.88075</v>
      </c>
      <c r="F1348">
        <v>258.35000000000002</v>
      </c>
      <c r="G1348">
        <v>-52.316192896067797</v>
      </c>
      <c r="H1348">
        <v>9.09738205166094</v>
      </c>
      <c r="I1348">
        <v>-46.313671644301699</v>
      </c>
      <c r="J1348">
        <v>12.415362769810899</v>
      </c>
      <c r="K1348">
        <v>245.25333559645301</v>
      </c>
      <c r="M1348">
        <v>69.903731797296203</v>
      </c>
      <c r="N1348">
        <v>1.8714313067696799</v>
      </c>
      <c r="O1348">
        <v>80.3754596477646</v>
      </c>
      <c r="P1348">
        <v>21.868956082834099</v>
      </c>
    </row>
    <row r="1349" spans="1:17" hidden="1" x14ac:dyDescent="0.3">
      <c r="A1349" t="s">
        <v>2864</v>
      </c>
      <c r="B1349" t="s">
        <v>2865</v>
      </c>
      <c r="C1349" t="s">
        <v>3184</v>
      </c>
      <c r="D1349" t="s">
        <v>80</v>
      </c>
      <c r="E1349">
        <v>1377.43179091</v>
      </c>
      <c r="F1349">
        <v>124.06</v>
      </c>
      <c r="G1349">
        <v>15.507109132742301</v>
      </c>
      <c r="H1349">
        <v>-1.32762346720283</v>
      </c>
      <c r="I1349">
        <v>1.48869730023934</v>
      </c>
      <c r="J1349">
        <v>-0.78506522966455194</v>
      </c>
      <c r="K1349">
        <v>126.54325345070001</v>
      </c>
      <c r="L1349">
        <v>115.538519282772</v>
      </c>
      <c r="M1349">
        <v>42.851070450150203</v>
      </c>
      <c r="N1349">
        <v>0.79062894779454895</v>
      </c>
      <c r="O1349">
        <v>19.990327261002701</v>
      </c>
      <c r="P1349">
        <v>65.193075898801595</v>
      </c>
    </row>
    <row r="1350" spans="1:17" hidden="1" x14ac:dyDescent="0.3">
      <c r="A1350" t="s">
        <v>2866</v>
      </c>
      <c r="B1350" t="s">
        <v>2867</v>
      </c>
      <c r="C1350" t="s">
        <v>3184</v>
      </c>
      <c r="D1350" t="s">
        <v>395</v>
      </c>
      <c r="E1350">
        <v>1371.1919499999999</v>
      </c>
      <c r="F1350">
        <v>1286.9000000000001</v>
      </c>
      <c r="G1350">
        <v>262.41732509013099</v>
      </c>
      <c r="H1350">
        <v>-5.0410647056298501</v>
      </c>
      <c r="I1350">
        <v>93.409859177170006</v>
      </c>
      <c r="J1350">
        <v>0.125004755971586</v>
      </c>
      <c r="K1350">
        <v>1196.6022343717</v>
      </c>
      <c r="L1350">
        <v>860.58253556810803</v>
      </c>
      <c r="M1350">
        <v>52.184882020905903</v>
      </c>
      <c r="N1350">
        <v>0.32380501857847699</v>
      </c>
      <c r="O1350">
        <v>22.635791436786</v>
      </c>
      <c r="P1350">
        <v>317.756857652978</v>
      </c>
      <c r="Q1350">
        <v>0.140881566536909</v>
      </c>
    </row>
    <row r="1351" spans="1:17" hidden="1" x14ac:dyDescent="0.3">
      <c r="A1351" t="s">
        <v>2868</v>
      </c>
      <c r="B1351" t="s">
        <v>2869</v>
      </c>
      <c r="C1351" t="s">
        <v>3184</v>
      </c>
      <c r="D1351" t="s">
        <v>24</v>
      </c>
      <c r="E1351">
        <v>1368.5258632549901</v>
      </c>
      <c r="F1351">
        <v>303.64999999999998</v>
      </c>
      <c r="G1351">
        <v>-61.626585242384301</v>
      </c>
      <c r="H1351">
        <v>-2.11051670796776</v>
      </c>
      <c r="I1351">
        <v>-29.352318233465699</v>
      </c>
      <c r="J1351">
        <v>1.6463873381470999</v>
      </c>
      <c r="K1351">
        <v>310.10335538035099</v>
      </c>
      <c r="M1351">
        <v>58.590090838703901</v>
      </c>
      <c r="N1351">
        <v>1.1551936983336299</v>
      </c>
      <c r="O1351">
        <v>54.454141281080098</v>
      </c>
      <c r="P1351">
        <v>5.2148302148301999</v>
      </c>
    </row>
    <row r="1352" spans="1:17" hidden="1" x14ac:dyDescent="0.3">
      <c r="A1352" t="s">
        <v>2870</v>
      </c>
      <c r="B1352" t="s">
        <v>2871</v>
      </c>
      <c r="C1352" t="s">
        <v>3184</v>
      </c>
      <c r="D1352" t="s">
        <v>127</v>
      </c>
      <c r="E1352">
        <v>1366.725889372</v>
      </c>
      <c r="F1352">
        <v>24.62</v>
      </c>
      <c r="G1352">
        <v>-23.6850122651968</v>
      </c>
      <c r="H1352">
        <v>-6.7405445057961497</v>
      </c>
      <c r="I1352">
        <v>-23.909671453512001</v>
      </c>
      <c r="J1352">
        <v>-0.140433257026922</v>
      </c>
      <c r="K1352">
        <v>26.632760681265498</v>
      </c>
      <c r="L1352">
        <v>27.930004746900199</v>
      </c>
      <c r="M1352">
        <v>37.251254488637599</v>
      </c>
      <c r="N1352">
        <v>1.2218590476592299</v>
      </c>
      <c r="O1352">
        <v>60.032493907392301</v>
      </c>
      <c r="P1352">
        <v>12.4200913242009</v>
      </c>
      <c r="Q1352">
        <v>0.195066041971967</v>
      </c>
    </row>
    <row r="1353" spans="1:17" hidden="1" x14ac:dyDescent="0.3">
      <c r="A1353" t="s">
        <v>2872</v>
      </c>
      <c r="B1353" t="s">
        <v>2873</v>
      </c>
      <c r="C1353" t="s">
        <v>3184</v>
      </c>
      <c r="D1353" t="s">
        <v>21</v>
      </c>
      <c r="E1353">
        <v>1366.3555509389901</v>
      </c>
      <c r="F1353">
        <v>216.59</v>
      </c>
      <c r="G1353">
        <v>44.372388485037597</v>
      </c>
      <c r="H1353">
        <v>4.5257824163274796</v>
      </c>
      <c r="I1353">
        <v>43.011620533720503</v>
      </c>
      <c r="J1353">
        <v>2.3091093027779701</v>
      </c>
      <c r="K1353">
        <v>206.51329619041201</v>
      </c>
      <c r="L1353">
        <v>169.33649512096301</v>
      </c>
      <c r="M1353">
        <v>44.866733908000398</v>
      </c>
      <c r="N1353">
        <v>0.25800484280461899</v>
      </c>
      <c r="O1353">
        <v>15.3792880557735</v>
      </c>
      <c r="P1353">
        <v>84.096897577560497</v>
      </c>
      <c r="Q1353">
        <v>0.10794935602024799</v>
      </c>
    </row>
    <row r="1354" spans="1:17" hidden="1" x14ac:dyDescent="0.3">
      <c r="A1354" t="s">
        <v>2874</v>
      </c>
      <c r="B1354" t="s">
        <v>2875</v>
      </c>
      <c r="C1354" t="s">
        <v>3184</v>
      </c>
      <c r="D1354" t="s">
        <v>270</v>
      </c>
      <c r="E1354">
        <v>1365.9509521</v>
      </c>
      <c r="F1354">
        <v>229.03</v>
      </c>
      <c r="G1354">
        <v>56.683806789525697</v>
      </c>
      <c r="H1354">
        <v>-1.7524013380814001</v>
      </c>
      <c r="I1354">
        <v>63.605431579334201</v>
      </c>
      <c r="J1354">
        <v>4.3048799857381903</v>
      </c>
      <c r="K1354">
        <v>208.56499437968799</v>
      </c>
      <c r="L1354">
        <v>162.43998450943599</v>
      </c>
      <c r="M1354">
        <v>47.560235381261002</v>
      </c>
      <c r="N1354">
        <v>0.412970535539329</v>
      </c>
      <c r="O1354">
        <v>16.761996245033401</v>
      </c>
      <c r="P1354">
        <v>111.770688858067</v>
      </c>
      <c r="Q1354">
        <v>0.134290811625118</v>
      </c>
    </row>
    <row r="1355" spans="1:17" hidden="1" x14ac:dyDescent="0.3">
      <c r="A1355" t="s">
        <v>2876</v>
      </c>
      <c r="B1355" t="s">
        <v>2877</v>
      </c>
      <c r="C1355" t="s">
        <v>3184</v>
      </c>
      <c r="D1355" t="s">
        <v>1604</v>
      </c>
      <c r="E1355">
        <v>1365.1450773500001</v>
      </c>
      <c r="F1355">
        <v>1803.5</v>
      </c>
      <c r="G1355">
        <v>38.286033449445902</v>
      </c>
      <c r="H1355">
        <v>6.9558508650384203</v>
      </c>
      <c r="I1355">
        <v>33.865312873842001</v>
      </c>
      <c r="J1355">
        <v>1.2081244140912299</v>
      </c>
      <c r="K1355">
        <v>1705.0991828886199</v>
      </c>
      <c r="L1355">
        <v>1429.92992471005</v>
      </c>
      <c r="M1355">
        <v>49.097670810704699</v>
      </c>
      <c r="N1355">
        <v>0.61381645752228398</v>
      </c>
      <c r="O1355">
        <v>14.128084280565499</v>
      </c>
      <c r="P1355">
        <v>84.9648735962258</v>
      </c>
      <c r="Q1355">
        <v>7.0842400069861006E-2</v>
      </c>
    </row>
    <row r="1356" spans="1:17" hidden="1" x14ac:dyDescent="0.3">
      <c r="A1356" t="s">
        <v>2878</v>
      </c>
      <c r="B1356" t="s">
        <v>2879</v>
      </c>
      <c r="C1356" t="s">
        <v>3184</v>
      </c>
      <c r="D1356" t="s">
        <v>472</v>
      </c>
      <c r="E1356">
        <v>1358.59463027999</v>
      </c>
      <c r="F1356">
        <v>588.6</v>
      </c>
      <c r="G1356">
        <v>2.3567475031078602</v>
      </c>
      <c r="H1356">
        <v>2.89764294635278</v>
      </c>
      <c r="I1356">
        <v>14.544982650270599</v>
      </c>
      <c r="J1356">
        <v>5.8860265699784602</v>
      </c>
      <c r="K1356">
        <v>522.95821974173896</v>
      </c>
      <c r="L1356">
        <v>484.97009355604303</v>
      </c>
      <c r="M1356">
        <v>72.986363959248095</v>
      </c>
      <c r="N1356">
        <v>0.75105428467348301</v>
      </c>
      <c r="O1356">
        <v>11.264016309887801</v>
      </c>
      <c r="P1356">
        <v>66.271186440677894</v>
      </c>
      <c r="Q1356">
        <v>-2.1285760952461999E-2</v>
      </c>
    </row>
    <row r="1357" spans="1:17" hidden="1" x14ac:dyDescent="0.3">
      <c r="A1357" t="s">
        <v>2880</v>
      </c>
      <c r="B1357" t="s">
        <v>2881</v>
      </c>
      <c r="C1357" t="s">
        <v>3184</v>
      </c>
      <c r="D1357" t="s">
        <v>276</v>
      </c>
      <c r="E1357">
        <v>1358.1718800000001</v>
      </c>
      <c r="F1357">
        <v>83.28</v>
      </c>
      <c r="G1357">
        <v>-39.077326530997603</v>
      </c>
      <c r="H1357">
        <v>-8.4637544692413194</v>
      </c>
      <c r="I1357">
        <v>-17.708420604994</v>
      </c>
      <c r="J1357">
        <v>-0.68718920283600404</v>
      </c>
      <c r="K1357">
        <v>85.675012316698002</v>
      </c>
      <c r="L1357">
        <v>85.173142928226795</v>
      </c>
      <c r="M1357">
        <v>31.9664162687002</v>
      </c>
      <c r="N1357">
        <v>0.53911457674589303</v>
      </c>
      <c r="O1357">
        <v>26.0206532180595</v>
      </c>
      <c r="P1357">
        <v>20.695652173913</v>
      </c>
      <c r="Q1357">
        <v>-4.6652541177039999E-3</v>
      </c>
    </row>
    <row r="1358" spans="1:17" hidden="1" x14ac:dyDescent="0.3">
      <c r="A1358" t="s">
        <v>2882</v>
      </c>
      <c r="B1358" t="s">
        <v>2883</v>
      </c>
      <c r="C1358" t="s">
        <v>3184</v>
      </c>
      <c r="D1358" t="s">
        <v>187</v>
      </c>
      <c r="E1358">
        <v>1355.149427954</v>
      </c>
      <c r="F1358">
        <v>210.07</v>
      </c>
      <c r="G1358">
        <v>-50.575942575572597</v>
      </c>
      <c r="H1358">
        <v>-9.7866352762004301</v>
      </c>
      <c r="I1358">
        <v>-34.749030713111303</v>
      </c>
      <c r="J1358">
        <v>0.13960967791590401</v>
      </c>
      <c r="O1358">
        <v>28.952254010567898</v>
      </c>
      <c r="P1358">
        <v>1.2287972243639</v>
      </c>
    </row>
    <row r="1359" spans="1:17" hidden="1" x14ac:dyDescent="0.3">
      <c r="A1359" t="s">
        <v>2884</v>
      </c>
      <c r="B1359" t="s">
        <v>2885</v>
      </c>
      <c r="C1359" t="s">
        <v>3184</v>
      </c>
      <c r="D1359" t="s">
        <v>395</v>
      </c>
      <c r="E1359">
        <v>1343.06217952</v>
      </c>
      <c r="F1359">
        <v>4208.2</v>
      </c>
      <c r="G1359">
        <v>6.7260422243120201</v>
      </c>
      <c r="H1359">
        <v>0.97589151282775699</v>
      </c>
      <c r="I1359">
        <v>30.483349553517399</v>
      </c>
      <c r="J1359">
        <v>8.2954855252023503</v>
      </c>
      <c r="K1359">
        <v>4036.0969801510801</v>
      </c>
      <c r="L1359">
        <v>3558.61231467482</v>
      </c>
      <c r="M1359">
        <v>50.517827687031897</v>
      </c>
      <c r="N1359">
        <v>1.33545430707421</v>
      </c>
      <c r="O1359">
        <v>16.2017014400456</v>
      </c>
      <c r="P1359">
        <v>73.534020618556696</v>
      </c>
      <c r="Q1359">
        <v>2.2264951688067001E-2</v>
      </c>
    </row>
    <row r="1360" spans="1:17" hidden="1" x14ac:dyDescent="0.3">
      <c r="A1360" t="s">
        <v>2886</v>
      </c>
      <c r="B1360" t="s">
        <v>2887</v>
      </c>
      <c r="C1360" t="s">
        <v>3184</v>
      </c>
      <c r="D1360" t="s">
        <v>140</v>
      </c>
      <c r="E1360">
        <v>1342.9540105799999</v>
      </c>
      <c r="F1360">
        <v>839.65</v>
      </c>
      <c r="G1360">
        <v>-18.862474001316301</v>
      </c>
      <c r="H1360">
        <v>5.7172956228457101</v>
      </c>
      <c r="I1360">
        <v>-24.855824715225499</v>
      </c>
      <c r="J1360">
        <v>1.9601722648617099</v>
      </c>
      <c r="K1360">
        <v>820.42966541887097</v>
      </c>
      <c r="L1360">
        <v>839.19027897875901</v>
      </c>
      <c r="M1360">
        <v>65.369509836168007</v>
      </c>
      <c r="N1360">
        <v>0.78260172029603703</v>
      </c>
      <c r="O1360">
        <v>28.625022330733</v>
      </c>
      <c r="P1360">
        <v>14.1526748691455</v>
      </c>
      <c r="Q1360">
        <v>0.105882762116235</v>
      </c>
    </row>
    <row r="1361" spans="1:17" hidden="1" x14ac:dyDescent="0.3">
      <c r="A1361" t="s">
        <v>2888</v>
      </c>
      <c r="B1361" t="s">
        <v>2889</v>
      </c>
      <c r="C1361" t="s">
        <v>3184</v>
      </c>
      <c r="D1361" t="s">
        <v>54</v>
      </c>
      <c r="E1361">
        <v>1342.39237056</v>
      </c>
      <c r="F1361">
        <v>670.2</v>
      </c>
      <c r="G1361">
        <v>-3.49379628704816</v>
      </c>
      <c r="H1361">
        <v>-5.2211590857242403</v>
      </c>
      <c r="I1361">
        <v>-3.5213210016345098</v>
      </c>
      <c r="J1361">
        <v>-6.7675717366049097</v>
      </c>
      <c r="K1361">
        <v>700.32340528852706</v>
      </c>
      <c r="L1361">
        <v>631.89123079174794</v>
      </c>
      <c r="M1361">
        <v>19.841076017444699</v>
      </c>
      <c r="N1361">
        <v>0.57310262741565998</v>
      </c>
      <c r="O1361">
        <v>21.1354819456878</v>
      </c>
      <c r="P1361">
        <v>41.991525423728802</v>
      </c>
      <c r="Q1361">
        <v>4.5421533021539E-2</v>
      </c>
    </row>
    <row r="1362" spans="1:17" hidden="1" x14ac:dyDescent="0.3">
      <c r="A1362" t="s">
        <v>2890</v>
      </c>
      <c r="B1362" t="s">
        <v>2891</v>
      </c>
      <c r="C1362" t="s">
        <v>3184</v>
      </c>
      <c r="D1362" t="s">
        <v>2737</v>
      </c>
      <c r="E1362">
        <v>1338.9793400000001</v>
      </c>
      <c r="F1362">
        <v>1633.3</v>
      </c>
      <c r="G1362">
        <v>538.50318949288896</v>
      </c>
      <c r="H1362">
        <v>-18.779574207498101</v>
      </c>
      <c r="I1362">
        <v>59.473443572159198</v>
      </c>
      <c r="J1362">
        <v>-11.529893161124701</v>
      </c>
      <c r="K1362">
        <v>1762.19429273899</v>
      </c>
      <c r="L1362">
        <v>1266.9113202737601</v>
      </c>
      <c r="M1362">
        <v>29.4163446264598</v>
      </c>
      <c r="N1362">
        <v>0.75109228882416001</v>
      </c>
      <c r="O1362">
        <v>35.308883854772503</v>
      </c>
      <c r="P1362">
        <v>591.78314273612796</v>
      </c>
    </row>
    <row r="1363" spans="1:17" hidden="1" x14ac:dyDescent="0.3">
      <c r="A1363" t="s">
        <v>2892</v>
      </c>
      <c r="B1363" t="s">
        <v>2893</v>
      </c>
      <c r="C1363" t="s">
        <v>3184</v>
      </c>
      <c r="D1363" t="s">
        <v>83</v>
      </c>
      <c r="E1363">
        <v>1335.1271879999999</v>
      </c>
      <c r="F1363">
        <v>834.1</v>
      </c>
      <c r="G1363">
        <v>-30.193168621407299</v>
      </c>
      <c r="H1363">
        <v>-12.439939873901499</v>
      </c>
      <c r="I1363">
        <v>-8.5997810233432705</v>
      </c>
      <c r="J1363">
        <v>-1.8890966444420398E-2</v>
      </c>
      <c r="K1363">
        <v>843.11563440916598</v>
      </c>
      <c r="L1363">
        <v>819.17075576986099</v>
      </c>
      <c r="M1363">
        <v>39.565331639381</v>
      </c>
      <c r="N1363">
        <v>0.64173260362902695</v>
      </c>
      <c r="O1363">
        <v>25.452583623066701</v>
      </c>
      <c r="P1363">
        <v>19.524253062979099</v>
      </c>
      <c r="Q1363">
        <v>-7.0976801769077003E-2</v>
      </c>
    </row>
    <row r="1364" spans="1:17" hidden="1" x14ac:dyDescent="0.3">
      <c r="A1364" t="s">
        <v>2894</v>
      </c>
      <c r="B1364" t="s">
        <v>2895</v>
      </c>
      <c r="C1364" t="s">
        <v>3184</v>
      </c>
      <c r="D1364" t="s">
        <v>21</v>
      </c>
      <c r="E1364">
        <v>1334.2330292910001</v>
      </c>
      <c r="F1364">
        <v>136.97</v>
      </c>
      <c r="G1364">
        <v>30.090043471560499</v>
      </c>
      <c r="H1364">
        <v>-15.542256531324901</v>
      </c>
      <c r="I1364">
        <v>16.990114204503399</v>
      </c>
      <c r="J1364">
        <v>-1.27719304622621</v>
      </c>
      <c r="K1364">
        <v>143.397089707346</v>
      </c>
      <c r="L1364">
        <v>120.060433935916</v>
      </c>
      <c r="M1364">
        <v>37.965490531009102</v>
      </c>
      <c r="N1364">
        <v>0.36309553539311601</v>
      </c>
      <c r="O1364">
        <v>34.555012046433497</v>
      </c>
      <c r="P1364">
        <v>88.924137931034394</v>
      </c>
      <c r="Q1364">
        <v>8.9638112871905998E-2</v>
      </c>
    </row>
    <row r="1365" spans="1:17" hidden="1" x14ac:dyDescent="0.3">
      <c r="A1365" t="s">
        <v>2896</v>
      </c>
      <c r="B1365" t="s">
        <v>2897</v>
      </c>
      <c r="C1365" t="s">
        <v>3184</v>
      </c>
      <c r="D1365" t="s">
        <v>332</v>
      </c>
      <c r="E1365">
        <v>1332.5024189999999</v>
      </c>
      <c r="F1365">
        <v>63.55</v>
      </c>
      <c r="G1365">
        <v>465.56271090334201</v>
      </c>
      <c r="H1365">
        <v>82.3701916008918</v>
      </c>
      <c r="I1365">
        <v>172.86599673554099</v>
      </c>
      <c r="J1365">
        <v>-0.200208919242096</v>
      </c>
      <c r="K1365">
        <v>45.094802149501902</v>
      </c>
      <c r="L1365">
        <v>31.922487526830199</v>
      </c>
      <c r="M1365">
        <v>70.283500852184304</v>
      </c>
      <c r="N1365">
        <v>1.52932434670828</v>
      </c>
      <c r="O1365">
        <v>4.5633359559402003</v>
      </c>
      <c r="P1365">
        <v>496.99389384687601</v>
      </c>
    </row>
    <row r="1366" spans="1:17" hidden="1" x14ac:dyDescent="0.3">
      <c r="A1366" t="s">
        <v>2898</v>
      </c>
      <c r="B1366" t="s">
        <v>2899</v>
      </c>
      <c r="C1366" t="s">
        <v>3184</v>
      </c>
      <c r="D1366" t="s">
        <v>233</v>
      </c>
      <c r="E1366">
        <v>1332.3663974399999</v>
      </c>
      <c r="F1366">
        <v>284.8</v>
      </c>
      <c r="G1366">
        <v>95.750961337055998</v>
      </c>
      <c r="H1366">
        <v>3.7149766232269998</v>
      </c>
      <c r="I1366">
        <v>64.648893475889395</v>
      </c>
      <c r="J1366">
        <v>2.2143573671661598</v>
      </c>
      <c r="K1366">
        <v>248.653776577115</v>
      </c>
      <c r="L1366">
        <v>206.952673272097</v>
      </c>
      <c r="M1366">
        <v>55.387553949148902</v>
      </c>
      <c r="N1366">
        <v>0.688554554491278</v>
      </c>
      <c r="O1366">
        <v>8.6727528089887596</v>
      </c>
      <c r="P1366">
        <v>133.06055646481099</v>
      </c>
      <c r="Q1366">
        <v>0.13191833729229499</v>
      </c>
    </row>
    <row r="1367" spans="1:17" hidden="1" x14ac:dyDescent="0.3">
      <c r="A1367" t="s">
        <v>2900</v>
      </c>
      <c r="B1367" t="s">
        <v>2901</v>
      </c>
      <c r="C1367" t="s">
        <v>3184</v>
      </c>
      <c r="D1367" t="s">
        <v>2191</v>
      </c>
      <c r="E1367">
        <v>1331.724361675</v>
      </c>
      <c r="F1367">
        <v>573.04999999999995</v>
      </c>
      <c r="G1367">
        <v>142.75541992727901</v>
      </c>
      <c r="H1367">
        <v>-23.768686558251702</v>
      </c>
      <c r="I1367">
        <v>-51.458079778671497</v>
      </c>
      <c r="J1367">
        <v>1.59090130746111</v>
      </c>
      <c r="K1367">
        <v>666.31057355649602</v>
      </c>
      <c r="L1367">
        <v>644.451554132144</v>
      </c>
      <c r="M1367">
        <v>40.699625421158999</v>
      </c>
      <c r="N1367">
        <v>1.57726696678621</v>
      </c>
      <c r="O1367">
        <v>71.014745659192002</v>
      </c>
      <c r="P1367">
        <v>213.22765783000801</v>
      </c>
      <c r="Q1367">
        <v>0.24409178468821799</v>
      </c>
    </row>
    <row r="1368" spans="1:17" hidden="1" x14ac:dyDescent="0.3">
      <c r="A1368" t="s">
        <v>2902</v>
      </c>
      <c r="B1368" t="s">
        <v>2903</v>
      </c>
      <c r="C1368" t="s">
        <v>3184</v>
      </c>
      <c r="D1368" t="s">
        <v>215</v>
      </c>
      <c r="E1368">
        <v>1326.4912650000001</v>
      </c>
      <c r="F1368">
        <v>4179.8999999999996</v>
      </c>
      <c r="G1368">
        <v>1611.2902793098001</v>
      </c>
      <c r="H1368">
        <v>46.281577699685698</v>
      </c>
      <c r="I1368">
        <v>1137.58874924632</v>
      </c>
      <c r="J1368">
        <v>8.7352318405261098</v>
      </c>
      <c r="K1368">
        <v>2841.5407402771302</v>
      </c>
      <c r="L1368">
        <v>1487.1303804659201</v>
      </c>
      <c r="M1368">
        <v>99.928555702661995</v>
      </c>
      <c r="N1368">
        <v>1.3291826874107799</v>
      </c>
      <c r="O1368">
        <v>0</v>
      </c>
      <c r="P1368">
        <v>1909.5673076922999</v>
      </c>
      <c r="Q1368">
        <v>0.33675016445954198</v>
      </c>
    </row>
    <row r="1369" spans="1:17" hidden="1" x14ac:dyDescent="0.3">
      <c r="A1369" t="s">
        <v>2904</v>
      </c>
      <c r="B1369" t="s">
        <v>2905</v>
      </c>
      <c r="C1369" t="s">
        <v>3184</v>
      </c>
      <c r="D1369" t="s">
        <v>1008</v>
      </c>
      <c r="E1369">
        <v>1326.39364</v>
      </c>
      <c r="F1369">
        <v>87.1</v>
      </c>
      <c r="G1369">
        <v>-25.534526408579399</v>
      </c>
      <c r="H1369">
        <v>-7.5231710926119</v>
      </c>
      <c r="I1369">
        <v>-14.6772722398211</v>
      </c>
      <c r="J1369">
        <v>-3.2984877383037001</v>
      </c>
      <c r="K1369">
        <v>89.253608867399194</v>
      </c>
      <c r="L1369">
        <v>89.276500390619603</v>
      </c>
      <c r="M1369">
        <v>32.270724600386799</v>
      </c>
      <c r="N1369">
        <v>0.47045075123697699</v>
      </c>
      <c r="O1369">
        <v>32.778415614236501</v>
      </c>
      <c r="P1369">
        <v>17.702702702702599</v>
      </c>
      <c r="Q1369">
        <v>-2.0550620952465001E-2</v>
      </c>
    </row>
    <row r="1370" spans="1:17" hidden="1" x14ac:dyDescent="0.3">
      <c r="A1370" t="s">
        <v>2906</v>
      </c>
      <c r="B1370" t="s">
        <v>2907</v>
      </c>
      <c r="C1370" t="s">
        <v>3184</v>
      </c>
      <c r="D1370" t="s">
        <v>21</v>
      </c>
      <c r="E1370">
        <v>1324.03316466</v>
      </c>
      <c r="F1370">
        <v>118.85</v>
      </c>
      <c r="G1370">
        <v>-0.86493775386916005</v>
      </c>
      <c r="H1370">
        <v>-8.4122044011707899</v>
      </c>
      <c r="I1370">
        <v>-17.502744048468301</v>
      </c>
      <c r="J1370">
        <v>-0.75316572219889499</v>
      </c>
      <c r="K1370">
        <v>122.978351971466</v>
      </c>
      <c r="L1370">
        <v>118.22715148241601</v>
      </c>
      <c r="M1370">
        <v>39.068582262018801</v>
      </c>
      <c r="N1370">
        <v>0.29175685104641402</v>
      </c>
      <c r="O1370">
        <v>48.506520824568703</v>
      </c>
      <c r="P1370">
        <v>46.7283950617283</v>
      </c>
      <c r="Q1370">
        <v>-1.7995051433435001E-2</v>
      </c>
    </row>
    <row r="1371" spans="1:17" hidden="1" x14ac:dyDescent="0.3">
      <c r="A1371" t="s">
        <v>2908</v>
      </c>
      <c r="B1371" t="s">
        <v>2909</v>
      </c>
      <c r="C1371" t="s">
        <v>3184</v>
      </c>
      <c r="D1371" t="s">
        <v>273</v>
      </c>
      <c r="E1371">
        <v>1320.9730125000001</v>
      </c>
      <c r="F1371">
        <v>355.65</v>
      </c>
      <c r="G1371">
        <v>241.08381143245199</v>
      </c>
      <c r="H1371">
        <v>0.52770442752574598</v>
      </c>
      <c r="I1371">
        <v>67.212457741328706</v>
      </c>
      <c r="J1371">
        <v>-3.2136775306294401</v>
      </c>
      <c r="K1371">
        <v>312.89886648424601</v>
      </c>
      <c r="L1371">
        <v>235.452045421142</v>
      </c>
      <c r="M1371">
        <v>57.950885233340401</v>
      </c>
      <c r="N1371">
        <v>0.47611801523811897</v>
      </c>
      <c r="O1371">
        <v>16.322226908477401</v>
      </c>
      <c r="P1371">
        <v>354.81481871486602</v>
      </c>
    </row>
    <row r="1372" spans="1:17" hidden="1" x14ac:dyDescent="0.3">
      <c r="A1372" t="s">
        <v>2910</v>
      </c>
      <c r="B1372" t="s">
        <v>2911</v>
      </c>
      <c r="C1372" t="s">
        <v>3184</v>
      </c>
      <c r="D1372" t="s">
        <v>83</v>
      </c>
      <c r="E1372">
        <v>1320.9324995219999</v>
      </c>
      <c r="F1372">
        <v>270.42</v>
      </c>
      <c r="G1372">
        <v>-5.9462641500303102</v>
      </c>
      <c r="H1372">
        <v>1.44571083870219</v>
      </c>
      <c r="I1372">
        <v>-12.3511210237988</v>
      </c>
      <c r="J1372">
        <v>-6.5615105244989298</v>
      </c>
      <c r="K1372">
        <v>259.41773543209598</v>
      </c>
      <c r="L1372">
        <v>266.29263196456799</v>
      </c>
      <c r="M1372">
        <v>44.626559822060401</v>
      </c>
      <c r="N1372">
        <v>2.4426342416674101</v>
      </c>
      <c r="O1372">
        <v>41.261740995488402</v>
      </c>
      <c r="P1372">
        <v>63.890909090909098</v>
      </c>
    </row>
    <row r="1373" spans="1:17" hidden="1" x14ac:dyDescent="0.3">
      <c r="A1373" t="s">
        <v>2912</v>
      </c>
      <c r="B1373" t="s">
        <v>2913</v>
      </c>
      <c r="C1373" t="s">
        <v>3184</v>
      </c>
      <c r="D1373" t="s">
        <v>161</v>
      </c>
      <c r="E1373">
        <v>1317.6031364999999</v>
      </c>
      <c r="F1373">
        <v>557.25</v>
      </c>
      <c r="G1373">
        <v>-81.616674384109501</v>
      </c>
      <c r="H1373">
        <v>-17.614753361092799</v>
      </c>
      <c r="I1373">
        <v>-14.2307946393771</v>
      </c>
      <c r="J1373">
        <v>-3.9095123453257599</v>
      </c>
      <c r="K1373">
        <v>612.88605268553795</v>
      </c>
      <c r="L1373">
        <v>684.90370441819698</v>
      </c>
      <c r="M1373">
        <v>17.698007518322601</v>
      </c>
      <c r="N1373">
        <v>0.99465034201749203</v>
      </c>
      <c r="O1373">
        <v>105.47330641543201</v>
      </c>
      <c r="P1373">
        <v>22.809917355371901</v>
      </c>
      <c r="Q1373">
        <v>6.3569333905950003E-3</v>
      </c>
    </row>
    <row r="1374" spans="1:17" hidden="1" x14ac:dyDescent="0.3">
      <c r="A1374" t="s">
        <v>2914</v>
      </c>
      <c r="B1374" t="s">
        <v>2915</v>
      </c>
      <c r="C1374" t="s">
        <v>3184</v>
      </c>
      <c r="D1374" t="s">
        <v>164</v>
      </c>
      <c r="E1374">
        <v>1310.283206759</v>
      </c>
      <c r="F1374">
        <v>197.29</v>
      </c>
      <c r="G1374">
        <v>46.548068296881098</v>
      </c>
      <c r="H1374">
        <v>-8.0220212683931091</v>
      </c>
      <c r="I1374">
        <v>54.988033285550799</v>
      </c>
      <c r="J1374">
        <v>-2.03340266575242</v>
      </c>
      <c r="K1374">
        <v>202.05419412058501</v>
      </c>
      <c r="L1374">
        <v>171.87660745578901</v>
      </c>
      <c r="M1374">
        <v>48.710336568988403</v>
      </c>
      <c r="N1374">
        <v>0.262939520872771</v>
      </c>
      <c r="O1374">
        <v>29.1449135789953</v>
      </c>
      <c r="P1374">
        <v>104.76388168136999</v>
      </c>
      <c r="Q1374">
        <v>0.175943875541133</v>
      </c>
    </row>
    <row r="1375" spans="1:17" hidden="1" x14ac:dyDescent="0.3">
      <c r="A1375" t="s">
        <v>2916</v>
      </c>
      <c r="B1375" t="s">
        <v>2917</v>
      </c>
      <c r="C1375" t="s">
        <v>3184</v>
      </c>
      <c r="D1375" t="s">
        <v>613</v>
      </c>
      <c r="E1375">
        <v>1309.01819323</v>
      </c>
      <c r="F1375">
        <v>23.54</v>
      </c>
      <c r="G1375">
        <v>-71.684990050132797</v>
      </c>
      <c r="H1375">
        <v>-8.8203580176334402</v>
      </c>
      <c r="I1375">
        <v>-6.3699323339728302</v>
      </c>
      <c r="J1375">
        <v>-3.50576447479764</v>
      </c>
      <c r="K1375">
        <v>24.209003895981599</v>
      </c>
      <c r="L1375">
        <v>25.004859516795101</v>
      </c>
      <c r="M1375">
        <v>23.5413585354286</v>
      </c>
      <c r="N1375">
        <v>0.65777376214302297</v>
      </c>
      <c r="O1375">
        <v>69.923534409515696</v>
      </c>
      <c r="P1375">
        <v>56.933333333333302</v>
      </c>
      <c r="Q1375">
        <v>0.24379393660378301</v>
      </c>
    </row>
    <row r="1376" spans="1:17" hidden="1" x14ac:dyDescent="0.3">
      <c r="A1376" t="s">
        <v>2918</v>
      </c>
      <c r="B1376" t="s">
        <v>2919</v>
      </c>
      <c r="C1376" t="s">
        <v>3184</v>
      </c>
      <c r="D1376" t="s">
        <v>261</v>
      </c>
      <c r="E1376">
        <v>1305.6929424</v>
      </c>
      <c r="F1376">
        <v>1305.1500000000001</v>
      </c>
      <c r="G1376">
        <v>308.53173632159297</v>
      </c>
      <c r="H1376">
        <v>-7.3913761478140803</v>
      </c>
      <c r="I1376">
        <v>1.8514177609207001E-2</v>
      </c>
      <c r="J1376">
        <v>6.8848852874844502</v>
      </c>
      <c r="K1376">
        <v>1385.9945018937899</v>
      </c>
      <c r="L1376">
        <v>1179.6787677351299</v>
      </c>
      <c r="M1376">
        <v>43.310342010139301</v>
      </c>
      <c r="N1376">
        <v>0.98011257723466705</v>
      </c>
      <c r="O1376">
        <v>33.084319809983498</v>
      </c>
      <c r="P1376">
        <v>352.39168110918501</v>
      </c>
      <c r="Q1376">
        <v>0.164910496338392</v>
      </c>
    </row>
    <row r="1377" spans="1:17" hidden="1" x14ac:dyDescent="0.3">
      <c r="A1377" t="s">
        <v>2920</v>
      </c>
      <c r="B1377" t="s">
        <v>2921</v>
      </c>
      <c r="C1377" t="s">
        <v>3184</v>
      </c>
      <c r="D1377" t="s">
        <v>2922</v>
      </c>
      <c r="E1377">
        <v>1299.235094997</v>
      </c>
      <c r="F1377">
        <v>199.99</v>
      </c>
      <c r="G1377">
        <v>-67.372886979408193</v>
      </c>
      <c r="H1377">
        <v>-3.3371254722788501</v>
      </c>
      <c r="I1377">
        <v>-4.2822560518491004</v>
      </c>
      <c r="J1377">
        <v>1.41423552520235</v>
      </c>
      <c r="K1377">
        <v>194.24848527283501</v>
      </c>
      <c r="M1377">
        <v>41.9547354062613</v>
      </c>
      <c r="N1377">
        <v>0.71928981051101604</v>
      </c>
      <c r="O1377">
        <v>62.408120406020302</v>
      </c>
      <c r="P1377">
        <v>37.734159779614302</v>
      </c>
    </row>
    <row r="1378" spans="1:17" hidden="1" x14ac:dyDescent="0.3">
      <c r="A1378" t="s">
        <v>2923</v>
      </c>
      <c r="B1378" t="s">
        <v>2924</v>
      </c>
      <c r="C1378" t="s">
        <v>3184</v>
      </c>
      <c r="D1378" t="s">
        <v>613</v>
      </c>
      <c r="E1378">
        <v>1297.73236047</v>
      </c>
      <c r="F1378">
        <v>49.7</v>
      </c>
      <c r="G1378">
        <v>-29.272909562238802</v>
      </c>
      <c r="H1378">
        <v>0.96073044745680503</v>
      </c>
      <c r="I1378">
        <v>-0.69097628338472605</v>
      </c>
      <c r="J1378">
        <v>2.3962994669263402</v>
      </c>
      <c r="K1378">
        <v>48.445587496506697</v>
      </c>
      <c r="L1378">
        <v>47.696590839778302</v>
      </c>
      <c r="M1378">
        <v>48.989944217949599</v>
      </c>
      <c r="N1378">
        <v>0.92334855357199197</v>
      </c>
      <c r="O1378">
        <v>35.010060362173</v>
      </c>
      <c r="P1378">
        <v>36.538461538461497</v>
      </c>
      <c r="Q1378">
        <v>-1.5349694321157001E-2</v>
      </c>
    </row>
    <row r="1379" spans="1:17" hidden="1" x14ac:dyDescent="0.3">
      <c r="A1379" t="s">
        <v>2925</v>
      </c>
      <c r="B1379" t="s">
        <v>2926</v>
      </c>
      <c r="C1379" t="s">
        <v>3184</v>
      </c>
      <c r="D1379" t="s">
        <v>2927</v>
      </c>
      <c r="E1379">
        <v>1291.78818</v>
      </c>
      <c r="F1379">
        <v>522</v>
      </c>
      <c r="G1379">
        <v>114.79523215080501</v>
      </c>
      <c r="H1379">
        <v>-3.92226624535652</v>
      </c>
      <c r="I1379">
        <v>52.187435765600398</v>
      </c>
      <c r="J1379">
        <v>-1.65529718507802</v>
      </c>
      <c r="K1379">
        <v>498.17632792982897</v>
      </c>
      <c r="L1379">
        <v>395.19562101840103</v>
      </c>
      <c r="M1379">
        <v>47.845740182693703</v>
      </c>
      <c r="N1379">
        <v>1.1241858683159101</v>
      </c>
      <c r="O1379">
        <v>7.0881226053639699</v>
      </c>
      <c r="P1379">
        <v>162.31155778894399</v>
      </c>
    </row>
    <row r="1380" spans="1:17" hidden="1" x14ac:dyDescent="0.3">
      <c r="A1380" t="s">
        <v>2928</v>
      </c>
      <c r="B1380" t="s">
        <v>2929</v>
      </c>
      <c r="C1380" t="s">
        <v>3184</v>
      </c>
      <c r="D1380" t="s">
        <v>548</v>
      </c>
      <c r="E1380">
        <v>1290.2112367499999</v>
      </c>
      <c r="F1380">
        <v>532.5</v>
      </c>
      <c r="G1380">
        <v>-14.2049859154655</v>
      </c>
      <c r="H1380">
        <v>-9.3795026289734302</v>
      </c>
      <c r="I1380">
        <v>22.117182429854601</v>
      </c>
      <c r="J1380">
        <v>3.3915471999434899</v>
      </c>
      <c r="K1380">
        <v>550.08863600474695</v>
      </c>
      <c r="L1380">
        <v>503.01648482706503</v>
      </c>
      <c r="M1380">
        <v>42.734458813755303</v>
      </c>
      <c r="N1380">
        <v>0.86510425027887095</v>
      </c>
      <c r="O1380">
        <v>27.699530516431899</v>
      </c>
      <c r="P1380">
        <v>57.7544067545548</v>
      </c>
      <c r="Q1380">
        <v>0.14225398649519899</v>
      </c>
    </row>
    <row r="1381" spans="1:17" hidden="1" x14ac:dyDescent="0.3">
      <c r="A1381" t="s">
        <v>2930</v>
      </c>
      <c r="B1381" t="s">
        <v>2931</v>
      </c>
      <c r="C1381" t="s">
        <v>3184</v>
      </c>
      <c r="D1381" t="s">
        <v>106</v>
      </c>
      <c r="E1381">
        <v>1289.9446135600001</v>
      </c>
      <c r="F1381">
        <v>505.85</v>
      </c>
      <c r="G1381">
        <v>75.969391062206199</v>
      </c>
      <c r="H1381">
        <v>-10.9550522372244</v>
      </c>
      <c r="I1381">
        <v>8.3785720561823105</v>
      </c>
      <c r="J1381">
        <v>4.4534065737640498</v>
      </c>
      <c r="K1381">
        <v>543.04380373313995</v>
      </c>
      <c r="L1381">
        <v>472.93467512831899</v>
      </c>
      <c r="M1381">
        <v>42.807418018659597</v>
      </c>
      <c r="N1381">
        <v>0.50228393586189501</v>
      </c>
      <c r="O1381">
        <v>40.357813581101098</v>
      </c>
      <c r="P1381">
        <v>153.813346713497</v>
      </c>
      <c r="Q1381">
        <v>0.154470009845731</v>
      </c>
    </row>
    <row r="1382" spans="1:17" hidden="1" x14ac:dyDescent="0.3">
      <c r="A1382" t="s">
        <v>2932</v>
      </c>
      <c r="B1382" t="s">
        <v>2933</v>
      </c>
      <c r="C1382" t="s">
        <v>3184</v>
      </c>
      <c r="D1382" t="s">
        <v>988</v>
      </c>
      <c r="E1382">
        <v>1285.4384886</v>
      </c>
      <c r="F1382">
        <v>912.2</v>
      </c>
      <c r="G1382">
        <v>2.9332300775296898</v>
      </c>
      <c r="H1382">
        <v>-1.2854398165320899</v>
      </c>
      <c r="I1382">
        <v>51.083714300380102</v>
      </c>
      <c r="J1382">
        <v>-1.7956029918546099</v>
      </c>
      <c r="K1382">
        <v>844.29130647581599</v>
      </c>
      <c r="L1382">
        <v>721.57300584514701</v>
      </c>
      <c r="M1382">
        <v>52.543318881188597</v>
      </c>
      <c r="N1382">
        <v>1.4906712036057901</v>
      </c>
      <c r="O1382">
        <v>10.721333040999699</v>
      </c>
      <c r="P1382">
        <v>74.750957854406096</v>
      </c>
      <c r="Q1382">
        <v>0.108332521358194</v>
      </c>
    </row>
    <row r="1383" spans="1:17" hidden="1" x14ac:dyDescent="0.3">
      <c r="A1383" t="s">
        <v>2934</v>
      </c>
      <c r="B1383" t="s">
        <v>2935</v>
      </c>
      <c r="C1383" t="s">
        <v>3184</v>
      </c>
      <c r="D1383" t="s">
        <v>65</v>
      </c>
      <c r="E1383">
        <v>1285.3119999999999</v>
      </c>
      <c r="F1383">
        <v>845.6</v>
      </c>
      <c r="G1383">
        <v>74.988931788554595</v>
      </c>
      <c r="H1383">
        <v>-12.309102764222301</v>
      </c>
      <c r="I1383">
        <v>68.261786757587998</v>
      </c>
      <c r="J1383">
        <v>1.72452490312645</v>
      </c>
      <c r="K1383">
        <v>871.64280483006598</v>
      </c>
      <c r="L1383">
        <v>688.60314052087904</v>
      </c>
      <c r="M1383">
        <v>36.509488584668503</v>
      </c>
      <c r="N1383">
        <v>0.188403111634242</v>
      </c>
      <c r="O1383">
        <v>27.513008514664101</v>
      </c>
      <c r="P1383">
        <v>116.82051282051199</v>
      </c>
      <c r="Q1383">
        <v>0.15280380121616299</v>
      </c>
    </row>
    <row r="1384" spans="1:17" hidden="1" x14ac:dyDescent="0.3">
      <c r="A1384" t="s">
        <v>2936</v>
      </c>
      <c r="B1384" t="s">
        <v>2937</v>
      </c>
      <c r="C1384" t="s">
        <v>3184</v>
      </c>
      <c r="D1384" t="s">
        <v>77</v>
      </c>
      <c r="E1384">
        <v>1280.7891307</v>
      </c>
      <c r="F1384">
        <v>49.13</v>
      </c>
      <c r="G1384">
        <v>-1.3199541299744599</v>
      </c>
      <c r="H1384">
        <v>-9.8115368025421201</v>
      </c>
      <c r="I1384">
        <v>-36.9962710810725</v>
      </c>
      <c r="J1384">
        <v>0.25519170050114698</v>
      </c>
      <c r="K1384">
        <v>54.019514877148801</v>
      </c>
      <c r="L1384">
        <v>56.8591131748679</v>
      </c>
      <c r="M1384">
        <v>27.630140686549598</v>
      </c>
      <c r="N1384">
        <v>1.4433701371035701</v>
      </c>
      <c r="O1384">
        <v>76.063504986769701</v>
      </c>
      <c r="P1384">
        <v>37.619047619047599</v>
      </c>
      <c r="Q1384">
        <v>-4.2500512987162002E-2</v>
      </c>
    </row>
    <row r="1385" spans="1:17" hidden="1" x14ac:dyDescent="0.3">
      <c r="A1385" t="s">
        <v>2938</v>
      </c>
      <c r="B1385" t="s">
        <v>2939</v>
      </c>
      <c r="C1385" t="s">
        <v>3184</v>
      </c>
      <c r="D1385" t="s">
        <v>440</v>
      </c>
      <c r="E1385">
        <v>1275.6357942299901</v>
      </c>
      <c r="F1385">
        <v>526.04999999999995</v>
      </c>
      <c r="G1385">
        <v>-55.500178324596099</v>
      </c>
      <c r="H1385">
        <v>-13.2726296038614</v>
      </c>
      <c r="I1385">
        <v>-35.554054235603502</v>
      </c>
      <c r="J1385">
        <v>-4.9051793165389403</v>
      </c>
      <c r="K1385">
        <v>597.25446409020697</v>
      </c>
      <c r="L1385">
        <v>663.404508625468</v>
      </c>
      <c r="M1385">
        <v>18.307756246455298</v>
      </c>
      <c r="N1385">
        <v>0.81075794609141205</v>
      </c>
      <c r="O1385">
        <v>58.682634730538901</v>
      </c>
      <c r="P1385">
        <v>0.95960080606467502</v>
      </c>
      <c r="Q1385">
        <v>-3.8353741311182001E-2</v>
      </c>
    </row>
    <row r="1386" spans="1:17" hidden="1" x14ac:dyDescent="0.3">
      <c r="A1386" t="s">
        <v>2940</v>
      </c>
      <c r="B1386" t="s">
        <v>2941</v>
      </c>
      <c r="C1386" t="s">
        <v>3184</v>
      </c>
      <c r="D1386" t="s">
        <v>634</v>
      </c>
      <c r="E1386">
        <v>1273.850837</v>
      </c>
      <c r="F1386">
        <v>323.14999999999998</v>
      </c>
      <c r="G1386">
        <v>4.7753502493007502</v>
      </c>
      <c r="H1386">
        <v>0.99494283891659396</v>
      </c>
      <c r="I1386">
        <v>-8.2811226254100294</v>
      </c>
      <c r="J1386">
        <v>0.89392806939912695</v>
      </c>
      <c r="K1386">
        <v>312.83465988311798</v>
      </c>
      <c r="L1386">
        <v>277.64295185829099</v>
      </c>
      <c r="M1386">
        <v>45.323033703393001</v>
      </c>
      <c r="N1386">
        <v>0.59405390838217498</v>
      </c>
      <c r="O1386">
        <v>23.472071793284801</v>
      </c>
      <c r="P1386">
        <v>53.079109426811897</v>
      </c>
    </row>
    <row r="1387" spans="1:17" hidden="1" x14ac:dyDescent="0.3">
      <c r="A1387" t="s">
        <v>2942</v>
      </c>
      <c r="B1387" t="s">
        <v>2943</v>
      </c>
      <c r="C1387" t="s">
        <v>3184</v>
      </c>
      <c r="D1387" t="s">
        <v>261</v>
      </c>
      <c r="E1387">
        <v>1272.7282118000001</v>
      </c>
      <c r="F1387">
        <v>196.01</v>
      </c>
      <c r="G1387">
        <v>121.811711113313</v>
      </c>
      <c r="H1387">
        <v>4.5834001847924801</v>
      </c>
      <c r="I1387">
        <v>128.949690241447</v>
      </c>
      <c r="J1387">
        <v>-0.49147171974589798</v>
      </c>
      <c r="K1387">
        <v>186.937582712173</v>
      </c>
      <c r="L1387">
        <v>131.483853334142</v>
      </c>
      <c r="M1387">
        <v>34.516014901327701</v>
      </c>
      <c r="N1387">
        <v>0.612163438039936</v>
      </c>
      <c r="O1387">
        <v>11.4126830263762</v>
      </c>
      <c r="P1387">
        <v>207.22570532915299</v>
      </c>
      <c r="Q1387">
        <v>0.14173593858647399</v>
      </c>
    </row>
    <row r="1388" spans="1:17" hidden="1" x14ac:dyDescent="0.3">
      <c r="A1388" t="s">
        <v>2944</v>
      </c>
      <c r="B1388" t="s">
        <v>2945</v>
      </c>
      <c r="C1388" t="s">
        <v>3184</v>
      </c>
      <c r="D1388" t="s">
        <v>1525</v>
      </c>
      <c r="E1388">
        <v>1266.7819235669999</v>
      </c>
      <c r="F1388">
        <v>218.43</v>
      </c>
      <c r="G1388">
        <v>-53.0425233347055</v>
      </c>
      <c r="H1388">
        <v>-8.5296538788394098</v>
      </c>
      <c r="I1388">
        <v>-25.325287820068201</v>
      </c>
      <c r="J1388">
        <v>-0.96993326344806496</v>
      </c>
      <c r="K1388">
        <v>224.20249040642099</v>
      </c>
      <c r="L1388">
        <v>237.19593238042</v>
      </c>
      <c r="M1388">
        <v>40.932190067062699</v>
      </c>
      <c r="N1388">
        <v>0.50375121503568299</v>
      </c>
      <c r="O1388">
        <v>36.199240031131197</v>
      </c>
      <c r="P1388">
        <v>9.5711060948081297</v>
      </c>
      <c r="Q1388">
        <v>-1.4779428334708E-2</v>
      </c>
    </row>
    <row r="1389" spans="1:17" hidden="1" x14ac:dyDescent="0.3">
      <c r="A1389" t="s">
        <v>2946</v>
      </c>
      <c r="B1389" t="s">
        <v>2947</v>
      </c>
      <c r="C1389" t="s">
        <v>3184</v>
      </c>
      <c r="D1389" t="s">
        <v>573</v>
      </c>
      <c r="E1389">
        <v>1257.3146889679999</v>
      </c>
      <c r="F1389">
        <v>233.48</v>
      </c>
      <c r="G1389">
        <v>-26.590590217893901</v>
      </c>
      <c r="H1389">
        <v>-5.2151049168447798</v>
      </c>
      <c r="I1389">
        <v>-5.75717627984936</v>
      </c>
      <c r="J1389">
        <v>-4.3719642237956498</v>
      </c>
      <c r="K1389">
        <v>241.27959489998901</v>
      </c>
      <c r="L1389">
        <v>229.360415110346</v>
      </c>
      <c r="M1389">
        <v>37.794433959966</v>
      </c>
      <c r="N1389">
        <v>0.90534433053848595</v>
      </c>
      <c r="O1389">
        <v>25.235566215521601</v>
      </c>
      <c r="P1389">
        <v>28.994475138121501</v>
      </c>
      <c r="Q1389">
        <v>3.6879686882516E-2</v>
      </c>
    </row>
    <row r="1390" spans="1:17" hidden="1" x14ac:dyDescent="0.3">
      <c r="A1390" t="s">
        <v>2948</v>
      </c>
      <c r="B1390" t="s">
        <v>2949</v>
      </c>
      <c r="C1390" t="s">
        <v>3184</v>
      </c>
      <c r="D1390" t="s">
        <v>287</v>
      </c>
      <c r="E1390">
        <v>1255.1969106899901</v>
      </c>
      <c r="F1390">
        <v>748.95</v>
      </c>
      <c r="G1390">
        <v>33.082820351359103</v>
      </c>
      <c r="H1390">
        <v>-10.127949183040201</v>
      </c>
      <c r="I1390">
        <v>16.137153721038199</v>
      </c>
      <c r="J1390">
        <v>-7.6386328476329304</v>
      </c>
      <c r="K1390">
        <v>763.812268197854</v>
      </c>
      <c r="L1390">
        <v>611.02415959667803</v>
      </c>
      <c r="M1390">
        <v>23.9512865651152</v>
      </c>
      <c r="N1390">
        <v>0.524634852221041</v>
      </c>
      <c r="O1390">
        <v>34.88216836905</v>
      </c>
      <c r="P1390">
        <v>123.567164179104</v>
      </c>
      <c r="Q1390">
        <v>0.191398675821809</v>
      </c>
    </row>
    <row r="1391" spans="1:17" hidden="1" x14ac:dyDescent="0.3">
      <c r="A1391" t="s">
        <v>2950</v>
      </c>
      <c r="B1391" t="s">
        <v>2951</v>
      </c>
      <c r="C1391" t="s">
        <v>3184</v>
      </c>
      <c r="D1391" t="s">
        <v>187</v>
      </c>
      <c r="E1391">
        <v>1249.1626197799901</v>
      </c>
      <c r="F1391">
        <v>787.4</v>
      </c>
      <c r="G1391">
        <v>55.978075654585901</v>
      </c>
      <c r="H1391">
        <v>-11.902544367109501</v>
      </c>
      <c r="I1391">
        <v>16.8320252775179</v>
      </c>
      <c r="J1391">
        <v>-5.3643503333835003</v>
      </c>
      <c r="K1391">
        <v>835.32614555088401</v>
      </c>
      <c r="L1391">
        <v>755.01405896050596</v>
      </c>
      <c r="M1391">
        <v>52.339861428737201</v>
      </c>
      <c r="N1391">
        <v>0.52264854646662595</v>
      </c>
      <c r="O1391">
        <v>39.008128016256002</v>
      </c>
      <c r="P1391">
        <v>111.09919571045501</v>
      </c>
      <c r="Q1391">
        <v>0.17317598663671399</v>
      </c>
    </row>
    <row r="1392" spans="1:17" hidden="1" x14ac:dyDescent="0.3">
      <c r="A1392" t="s">
        <v>2952</v>
      </c>
      <c r="B1392" t="s">
        <v>2953</v>
      </c>
      <c r="C1392" t="s">
        <v>3184</v>
      </c>
      <c r="D1392" t="s">
        <v>54</v>
      </c>
      <c r="E1392">
        <v>1247.5901665599999</v>
      </c>
      <c r="F1392">
        <v>2019.4</v>
      </c>
      <c r="G1392">
        <v>-26.872195706626901</v>
      </c>
      <c r="H1392">
        <v>-7.9583770361613402</v>
      </c>
      <c r="I1392">
        <v>-20.698734846463999</v>
      </c>
      <c r="J1392">
        <v>-1.6529308801940501</v>
      </c>
      <c r="K1392">
        <v>2242.58065963952</v>
      </c>
      <c r="L1392">
        <v>2218.2241411691998</v>
      </c>
      <c r="M1392">
        <v>26.371129158545202</v>
      </c>
      <c r="N1392">
        <v>0.395490428584649</v>
      </c>
      <c r="O1392">
        <v>39.838565910666503</v>
      </c>
      <c r="P1392">
        <v>16.856663387535399</v>
      </c>
      <c r="Q1392">
        <v>-2.9334342190629002E-2</v>
      </c>
    </row>
    <row r="1393" spans="1:17" hidden="1" x14ac:dyDescent="0.3">
      <c r="A1393" t="s">
        <v>2954</v>
      </c>
      <c r="B1393" t="s">
        <v>2955</v>
      </c>
      <c r="C1393" t="s">
        <v>3184</v>
      </c>
      <c r="D1393" t="s">
        <v>390</v>
      </c>
      <c r="E1393">
        <v>1245.009788798</v>
      </c>
      <c r="F1393">
        <v>179.02</v>
      </c>
      <c r="G1393">
        <v>-19.787902619243098</v>
      </c>
      <c r="H1393">
        <v>2.83316208866046</v>
      </c>
      <c r="I1393">
        <v>15.7383554779883</v>
      </c>
      <c r="J1393">
        <v>-2.27522962524109</v>
      </c>
      <c r="K1393">
        <v>174.14720306190401</v>
      </c>
      <c r="L1393">
        <v>161.99912048359701</v>
      </c>
      <c r="M1393">
        <v>45.720491746162402</v>
      </c>
      <c r="N1393">
        <v>0.85624024206912497</v>
      </c>
      <c r="O1393">
        <v>9.2056753435370204</v>
      </c>
      <c r="P1393">
        <v>36.085138730520697</v>
      </c>
      <c r="Q1393">
        <v>1.1902162094624E-2</v>
      </c>
    </row>
    <row r="1394" spans="1:17" hidden="1" x14ac:dyDescent="0.3">
      <c r="A1394" t="s">
        <v>2956</v>
      </c>
      <c r="B1394" t="s">
        <v>2957</v>
      </c>
      <c r="C1394" t="s">
        <v>3184</v>
      </c>
      <c r="D1394" t="s">
        <v>613</v>
      </c>
      <c r="E1394">
        <v>1243.280589</v>
      </c>
      <c r="F1394">
        <v>173</v>
      </c>
      <c r="G1394">
        <v>-14.815072394157299</v>
      </c>
      <c r="H1394">
        <v>-4.5251812771250703</v>
      </c>
      <c r="I1394">
        <v>16.1049028816225</v>
      </c>
      <c r="J1394">
        <v>1.41451552503484E-2</v>
      </c>
      <c r="K1394">
        <v>178.75300649332499</v>
      </c>
      <c r="L1394">
        <v>157.131087619862</v>
      </c>
      <c r="M1394">
        <v>37.371130694864</v>
      </c>
      <c r="N1394">
        <v>0.67418467007675498</v>
      </c>
      <c r="O1394">
        <v>27.716763005780301</v>
      </c>
      <c r="P1394">
        <v>77.983539094650197</v>
      </c>
      <c r="Q1394">
        <v>0.12678349715594001</v>
      </c>
    </row>
    <row r="1395" spans="1:17" hidden="1" x14ac:dyDescent="0.3">
      <c r="A1395" t="s">
        <v>2958</v>
      </c>
      <c r="B1395" t="s">
        <v>2959</v>
      </c>
      <c r="C1395" t="s">
        <v>3184</v>
      </c>
      <c r="D1395" t="s">
        <v>2960</v>
      </c>
      <c r="E1395">
        <v>1236.8000910000001</v>
      </c>
      <c r="F1395">
        <v>635.1</v>
      </c>
      <c r="G1395">
        <v>32.212207935105702</v>
      </c>
      <c r="H1395">
        <v>-8.9377847014877805</v>
      </c>
      <c r="I1395">
        <v>34.165803202620303</v>
      </c>
      <c r="J1395">
        <v>-6.0309443309127504</v>
      </c>
      <c r="K1395">
        <v>699.83274080380102</v>
      </c>
      <c r="L1395">
        <v>589.39054449373896</v>
      </c>
      <c r="M1395">
        <v>28.389125043717101</v>
      </c>
      <c r="N1395">
        <v>0.414527920360864</v>
      </c>
      <c r="O1395">
        <v>49.425287356321803</v>
      </c>
      <c r="P1395">
        <v>78.901408450704196</v>
      </c>
    </row>
    <row r="1396" spans="1:17" hidden="1" x14ac:dyDescent="0.3">
      <c r="A1396" t="s">
        <v>2961</v>
      </c>
      <c r="B1396" t="s">
        <v>2962</v>
      </c>
      <c r="C1396" t="s">
        <v>3184</v>
      </c>
      <c r="D1396" t="s">
        <v>1375</v>
      </c>
      <c r="E1396">
        <v>1236.30563972</v>
      </c>
      <c r="F1396">
        <v>819.4</v>
      </c>
      <c r="G1396">
        <v>87.982393171073198</v>
      </c>
      <c r="H1396">
        <v>-8.1819787942394395</v>
      </c>
      <c r="I1396">
        <v>88.785851143921093</v>
      </c>
      <c r="J1396">
        <v>-3.3116468277388198</v>
      </c>
      <c r="K1396">
        <v>794.12158461907904</v>
      </c>
      <c r="L1396">
        <v>600.75780683425796</v>
      </c>
      <c r="M1396">
        <v>40.660674629942498</v>
      </c>
      <c r="N1396">
        <v>0.24180236682217299</v>
      </c>
      <c r="O1396">
        <v>25.3356114229924</v>
      </c>
      <c r="P1396">
        <v>144.56051335621501</v>
      </c>
      <c r="Q1396">
        <v>0.153787772056002</v>
      </c>
    </row>
    <row r="1397" spans="1:17" hidden="1" x14ac:dyDescent="0.3">
      <c r="A1397" t="s">
        <v>2963</v>
      </c>
      <c r="B1397" t="s">
        <v>2964</v>
      </c>
      <c r="C1397" t="s">
        <v>3184</v>
      </c>
      <c r="E1397">
        <v>1235.5522767299999</v>
      </c>
      <c r="F1397">
        <v>497.05</v>
      </c>
      <c r="G1397">
        <v>99.271996448436497</v>
      </c>
      <c r="H1397">
        <v>15.7471281244477</v>
      </c>
      <c r="I1397">
        <v>115.098908310897</v>
      </c>
      <c r="J1397">
        <v>15.6767172770271</v>
      </c>
      <c r="M1397">
        <v>78.1059442174964</v>
      </c>
      <c r="O1397">
        <v>0</v>
      </c>
      <c r="P1397">
        <v>142.22709551656899</v>
      </c>
    </row>
    <row r="1398" spans="1:17" hidden="1" x14ac:dyDescent="0.3">
      <c r="A1398" t="s">
        <v>2965</v>
      </c>
      <c r="B1398" t="s">
        <v>2966</v>
      </c>
      <c r="C1398" t="s">
        <v>3184</v>
      </c>
      <c r="D1398" t="s">
        <v>132</v>
      </c>
      <c r="E1398">
        <v>1235.41581</v>
      </c>
      <c r="F1398">
        <v>1011.25</v>
      </c>
      <c r="G1398">
        <v>42.712092413793499</v>
      </c>
      <c r="H1398">
        <v>-3.89992356448872</v>
      </c>
      <c r="I1398">
        <v>-5.7156538574920397</v>
      </c>
      <c r="J1398">
        <v>-4.2778200922580396</v>
      </c>
      <c r="K1398">
        <v>949.79194649595195</v>
      </c>
      <c r="L1398">
        <v>872.11286504314603</v>
      </c>
      <c r="M1398">
        <v>53.802125161213702</v>
      </c>
      <c r="N1398">
        <v>3.0183471779038</v>
      </c>
      <c r="O1398">
        <v>17.646477132262</v>
      </c>
      <c r="P1398">
        <v>78.982300884955706</v>
      </c>
    </row>
    <row r="1399" spans="1:17" hidden="1" x14ac:dyDescent="0.3">
      <c r="A1399" t="s">
        <v>2967</v>
      </c>
      <c r="B1399" t="s">
        <v>2968</v>
      </c>
      <c r="C1399" t="s">
        <v>3184</v>
      </c>
      <c r="D1399" t="s">
        <v>21</v>
      </c>
      <c r="E1399">
        <v>1235.2691654499999</v>
      </c>
      <c r="F1399">
        <v>708.25</v>
      </c>
      <c r="G1399">
        <v>149.412333020202</v>
      </c>
      <c r="H1399">
        <v>-3.56052718031621</v>
      </c>
      <c r="I1399">
        <v>1.44249804799697</v>
      </c>
      <c r="J1399">
        <v>3.2555349602305901</v>
      </c>
      <c r="K1399">
        <v>675.67037582749299</v>
      </c>
      <c r="L1399">
        <v>547.80721718122402</v>
      </c>
      <c r="M1399">
        <v>46.590598203055897</v>
      </c>
      <c r="N1399">
        <v>0.69215515566589303</v>
      </c>
      <c r="O1399">
        <v>8.0127073773385007</v>
      </c>
      <c r="P1399">
        <v>221.93181818181799</v>
      </c>
      <c r="Q1399">
        <v>0.12530756176089899</v>
      </c>
    </row>
    <row r="1400" spans="1:17" hidden="1" x14ac:dyDescent="0.3">
      <c r="A1400" t="s">
        <v>2969</v>
      </c>
      <c r="B1400" t="s">
        <v>2970</v>
      </c>
      <c r="C1400" t="s">
        <v>3184</v>
      </c>
      <c r="D1400" t="s">
        <v>132</v>
      </c>
      <c r="E1400">
        <v>1234.9599392</v>
      </c>
      <c r="F1400">
        <v>90.16</v>
      </c>
      <c r="G1400">
        <v>136.902150389799</v>
      </c>
      <c r="H1400">
        <v>50.920351255786102</v>
      </c>
      <c r="I1400">
        <v>89.304819828018296</v>
      </c>
      <c r="J1400">
        <v>5.51443171677764</v>
      </c>
      <c r="K1400">
        <v>67.780285036133805</v>
      </c>
      <c r="L1400">
        <v>51.051652451718503</v>
      </c>
      <c r="M1400">
        <v>89.119154021849894</v>
      </c>
      <c r="N1400">
        <v>0.30448042920405</v>
      </c>
      <c r="O1400">
        <v>4.0039929015084299</v>
      </c>
      <c r="P1400">
        <v>206.666666666666</v>
      </c>
      <c r="Q1400">
        <v>0.14534679876852899</v>
      </c>
    </row>
    <row r="1401" spans="1:17" hidden="1" x14ac:dyDescent="0.3">
      <c r="A1401" t="s">
        <v>2971</v>
      </c>
      <c r="B1401" t="s">
        <v>2972</v>
      </c>
      <c r="C1401" t="s">
        <v>3184</v>
      </c>
      <c r="D1401" t="s">
        <v>762</v>
      </c>
      <c r="E1401">
        <v>1233.4113838349999</v>
      </c>
      <c r="F1401">
        <v>244.35</v>
      </c>
      <c r="G1401">
        <v>-38.380916378415698</v>
      </c>
      <c r="H1401">
        <v>-6.1146691380128999</v>
      </c>
      <c r="I1401">
        <v>-26.717403129089998</v>
      </c>
      <c r="J1401">
        <v>-3.7544489417631501</v>
      </c>
      <c r="K1401">
        <v>258.58998104160298</v>
      </c>
      <c r="M1401">
        <v>41.059440853954499</v>
      </c>
      <c r="N1401">
        <v>0.60223388789461096</v>
      </c>
      <c r="O1401">
        <v>31.246163290362102</v>
      </c>
      <c r="P1401">
        <v>7.3358225345925696</v>
      </c>
    </row>
    <row r="1402" spans="1:17" hidden="1" x14ac:dyDescent="0.3">
      <c r="A1402" t="s">
        <v>2973</v>
      </c>
      <c r="B1402" t="s">
        <v>2974</v>
      </c>
      <c r="C1402" t="s">
        <v>3184</v>
      </c>
      <c r="D1402" t="s">
        <v>187</v>
      </c>
      <c r="E1402">
        <v>1232.628424625</v>
      </c>
      <c r="F1402">
        <v>685.75</v>
      </c>
      <c r="G1402">
        <v>-16.818002427774399</v>
      </c>
      <c r="H1402">
        <v>1.55880479044662</v>
      </c>
      <c r="I1402">
        <v>9.1455924808702704</v>
      </c>
      <c r="J1402">
        <v>4.4459611856630001</v>
      </c>
      <c r="K1402">
        <v>673.05639781653701</v>
      </c>
      <c r="L1402">
        <v>632.86009923568395</v>
      </c>
      <c r="M1402">
        <v>54.441543546020498</v>
      </c>
      <c r="N1402">
        <v>0.87571065370085699</v>
      </c>
      <c r="O1402">
        <v>10.827561064527799</v>
      </c>
      <c r="P1402">
        <v>39.920424403182999</v>
      </c>
      <c r="Q1402">
        <v>6.2273185647604E-2</v>
      </c>
    </row>
    <row r="1403" spans="1:17" hidden="1" x14ac:dyDescent="0.3">
      <c r="A1403" t="s">
        <v>2975</v>
      </c>
      <c r="B1403" t="s">
        <v>2976</v>
      </c>
      <c r="C1403" t="s">
        <v>3184</v>
      </c>
      <c r="D1403" t="s">
        <v>2737</v>
      </c>
      <c r="E1403">
        <v>1231.171875</v>
      </c>
      <c r="F1403">
        <v>15.45</v>
      </c>
      <c r="G1403">
        <v>31.200396003834602</v>
      </c>
      <c r="H1403">
        <v>7.1419879122053596</v>
      </c>
      <c r="I1403">
        <v>68.324300347498806</v>
      </c>
      <c r="J1403">
        <v>-6.2958879315877603</v>
      </c>
      <c r="K1403">
        <v>14.235267621382</v>
      </c>
      <c r="L1403">
        <v>14.1211933543632</v>
      </c>
      <c r="M1403">
        <v>50.401346836354001</v>
      </c>
      <c r="N1403">
        <v>3.1968195662715599</v>
      </c>
      <c r="O1403">
        <v>16.1812297734627</v>
      </c>
      <c r="P1403">
        <v>102.75590551181099</v>
      </c>
      <c r="Q1403">
        <v>0.223432723224054</v>
      </c>
    </row>
    <row r="1404" spans="1:17" hidden="1" x14ac:dyDescent="0.3">
      <c r="A1404" t="s">
        <v>2977</v>
      </c>
      <c r="B1404" t="s">
        <v>2978</v>
      </c>
      <c r="C1404" t="s">
        <v>3184</v>
      </c>
      <c r="D1404" t="s">
        <v>270</v>
      </c>
      <c r="E1404">
        <v>1230.8893139100001</v>
      </c>
      <c r="F1404">
        <v>717.1</v>
      </c>
      <c r="G1404">
        <v>-12.3709139745814</v>
      </c>
      <c r="H1404">
        <v>21.042700934239299</v>
      </c>
      <c r="I1404">
        <v>21.116415286896899</v>
      </c>
      <c r="J1404">
        <v>22.8197410698859</v>
      </c>
      <c r="K1404">
        <v>606.593588074992</v>
      </c>
      <c r="L1404">
        <v>576.43700423837299</v>
      </c>
      <c r="M1404">
        <v>71.922804801109393</v>
      </c>
      <c r="N1404">
        <v>3.3212563966914201</v>
      </c>
      <c r="O1404">
        <v>8.6319899595593306</v>
      </c>
      <c r="P1404">
        <v>62.607709750566897</v>
      </c>
      <c r="Q1404">
        <v>6.3695876385517006E-2</v>
      </c>
    </row>
    <row r="1405" spans="1:17" hidden="1" x14ac:dyDescent="0.3">
      <c r="A1405" t="s">
        <v>2979</v>
      </c>
      <c r="B1405" t="s">
        <v>2980</v>
      </c>
      <c r="C1405" t="s">
        <v>3184</v>
      </c>
      <c r="D1405" t="s">
        <v>404</v>
      </c>
      <c r="E1405">
        <v>1223.4000000000001</v>
      </c>
      <c r="F1405">
        <v>40.78</v>
      </c>
      <c r="G1405">
        <v>-34.9104728843622</v>
      </c>
      <c r="H1405">
        <v>-13.7776666188518</v>
      </c>
      <c r="I1405">
        <v>-9.8195758800349608</v>
      </c>
      <c r="J1405">
        <v>-3.4367989575562699</v>
      </c>
      <c r="K1405">
        <v>44.271175000593701</v>
      </c>
      <c r="M1405">
        <v>27.8011080486915</v>
      </c>
      <c r="N1405">
        <v>0.237939977187309</v>
      </c>
      <c r="O1405">
        <v>38.695438940657098</v>
      </c>
      <c r="P1405">
        <v>35.933333333333302</v>
      </c>
    </row>
    <row r="1406" spans="1:17" hidden="1" x14ac:dyDescent="0.3">
      <c r="A1406" t="s">
        <v>2981</v>
      </c>
      <c r="B1406" t="s">
        <v>2982</v>
      </c>
      <c r="C1406" t="s">
        <v>3184</v>
      </c>
      <c r="D1406" t="s">
        <v>261</v>
      </c>
      <c r="E1406">
        <v>1222.6905403999999</v>
      </c>
      <c r="F1406">
        <v>1048.25</v>
      </c>
      <c r="G1406">
        <v>15.8156213829165</v>
      </c>
      <c r="H1406">
        <v>1.63902089177857</v>
      </c>
      <c r="I1406">
        <v>-1.1540035846210099</v>
      </c>
      <c r="J1406">
        <v>-2.3760496633900998</v>
      </c>
      <c r="K1406">
        <v>1004.0032783069501</v>
      </c>
      <c r="L1406">
        <v>926.73849522083799</v>
      </c>
      <c r="M1406">
        <v>53.491388008512203</v>
      </c>
      <c r="N1406">
        <v>1.07400463919163</v>
      </c>
      <c r="O1406">
        <v>6.8399713808728801</v>
      </c>
      <c r="P1406">
        <v>58.178663045118398</v>
      </c>
      <c r="Q1406">
        <v>5.3138529850792003E-2</v>
      </c>
    </row>
    <row r="1407" spans="1:17" hidden="1" x14ac:dyDescent="0.3">
      <c r="A1407" t="s">
        <v>2983</v>
      </c>
      <c r="B1407" t="s">
        <v>2984</v>
      </c>
      <c r="C1407" t="s">
        <v>3184</v>
      </c>
      <c r="D1407" t="s">
        <v>21</v>
      </c>
      <c r="E1407">
        <v>1217.7890400000001</v>
      </c>
      <c r="F1407">
        <v>1027.1500000000001</v>
      </c>
      <c r="G1407">
        <v>-34.117113781998903</v>
      </c>
      <c r="H1407">
        <v>-5.6808773728887099</v>
      </c>
      <c r="I1407">
        <v>-27.8848979225261</v>
      </c>
      <c r="J1407">
        <v>0.26124843657019298</v>
      </c>
      <c r="K1407">
        <v>1048.8974282568799</v>
      </c>
      <c r="L1407">
        <v>1080.42042010865</v>
      </c>
      <c r="M1407">
        <v>51.545360984918503</v>
      </c>
      <c r="N1407">
        <v>0.58397276999129499</v>
      </c>
      <c r="O1407">
        <v>42.861315289879698</v>
      </c>
      <c r="P1407">
        <v>7.4930668201559296</v>
      </c>
      <c r="Q1407">
        <v>0.10362320676291201</v>
      </c>
    </row>
    <row r="1408" spans="1:17" hidden="1" x14ac:dyDescent="0.3">
      <c r="A1408" t="s">
        <v>2985</v>
      </c>
      <c r="B1408" t="s">
        <v>2986</v>
      </c>
      <c r="C1408" t="s">
        <v>3184</v>
      </c>
      <c r="D1408" t="s">
        <v>634</v>
      </c>
      <c r="E1408">
        <v>1214.36067508</v>
      </c>
      <c r="F1408">
        <v>139.16</v>
      </c>
      <c r="G1408">
        <v>-53.535856886998602</v>
      </c>
      <c r="H1408">
        <v>-7.9993903782412401</v>
      </c>
      <c r="I1408">
        <v>-28.629271081072499</v>
      </c>
      <c r="J1408">
        <v>-1.70054217416249</v>
      </c>
      <c r="K1408">
        <v>147.347185826144</v>
      </c>
      <c r="L1408">
        <v>157.61295655692399</v>
      </c>
      <c r="M1408">
        <v>34.654899858900997</v>
      </c>
      <c r="N1408">
        <v>0.458502072822153</v>
      </c>
      <c r="O1408">
        <v>43.683529749928098</v>
      </c>
      <c r="P1408">
        <v>10.0949367088607</v>
      </c>
      <c r="Q1408">
        <v>4.5418674280081998E-2</v>
      </c>
    </row>
    <row r="1409" spans="1:17" hidden="1" x14ac:dyDescent="0.3">
      <c r="A1409" t="s">
        <v>2987</v>
      </c>
      <c r="B1409" t="s">
        <v>2988</v>
      </c>
      <c r="C1409" t="s">
        <v>3184</v>
      </c>
      <c r="D1409" t="s">
        <v>507</v>
      </c>
      <c r="E1409">
        <v>1211.2381693360001</v>
      </c>
      <c r="F1409">
        <v>99.32</v>
      </c>
      <c r="G1409">
        <v>25.3486118473106</v>
      </c>
      <c r="H1409">
        <v>-5.73984040440555</v>
      </c>
      <c r="I1409">
        <v>24.777354360623502</v>
      </c>
      <c r="J1409">
        <v>-4.1953410838730196</v>
      </c>
      <c r="K1409">
        <v>98.066178167244004</v>
      </c>
      <c r="L1409">
        <v>86.534782430987306</v>
      </c>
      <c r="M1409">
        <v>33.1570481559367</v>
      </c>
      <c r="N1409">
        <v>0.87288302586017097</v>
      </c>
      <c r="O1409">
        <v>27.617801047120398</v>
      </c>
      <c r="P1409">
        <v>71.537132987910098</v>
      </c>
      <c r="Q1409">
        <v>-5.4979816779045003E-2</v>
      </c>
    </row>
    <row r="1410" spans="1:17" hidden="1" x14ac:dyDescent="0.3">
      <c r="A1410" t="s">
        <v>2989</v>
      </c>
      <c r="B1410" t="s">
        <v>2990</v>
      </c>
      <c r="C1410" t="s">
        <v>3184</v>
      </c>
      <c r="D1410" t="s">
        <v>634</v>
      </c>
      <c r="E1410">
        <v>1210.5</v>
      </c>
      <c r="F1410">
        <v>121.05</v>
      </c>
      <c r="G1410">
        <v>-37.082001337921902</v>
      </c>
      <c r="H1410">
        <v>-2.9310326707857901</v>
      </c>
      <c r="I1410">
        <v>-9.9298930801996104</v>
      </c>
      <c r="J1410">
        <v>4.1136770970741097</v>
      </c>
      <c r="K1410">
        <v>119.65355437148</v>
      </c>
      <c r="L1410">
        <v>121.914329594487</v>
      </c>
      <c r="M1410">
        <v>68.256231667208397</v>
      </c>
      <c r="N1410">
        <v>0.87764403270449198</v>
      </c>
      <c r="O1410">
        <v>28.0462618752581</v>
      </c>
      <c r="P1410">
        <v>20.687936191425699</v>
      </c>
      <c r="Q1410">
        <v>7.6636591772329997E-3</v>
      </c>
    </row>
    <row r="1411" spans="1:17" hidden="1" x14ac:dyDescent="0.3">
      <c r="A1411" t="s">
        <v>2991</v>
      </c>
      <c r="B1411" t="s">
        <v>2992</v>
      </c>
      <c r="C1411" t="s">
        <v>3184</v>
      </c>
      <c r="D1411" t="s">
        <v>428</v>
      </c>
      <c r="E1411">
        <v>1209.7831922799901</v>
      </c>
      <c r="F1411">
        <v>185.41</v>
      </c>
      <c r="G1411">
        <v>50.611036005901603</v>
      </c>
      <c r="H1411">
        <v>38.405039800086797</v>
      </c>
      <c r="I1411">
        <v>-15.5449078862533</v>
      </c>
      <c r="J1411">
        <v>0.49423552520235198</v>
      </c>
      <c r="K1411">
        <v>165.01955608496101</v>
      </c>
      <c r="L1411">
        <v>169.355484739254</v>
      </c>
      <c r="M1411">
        <v>52.038822427655703</v>
      </c>
      <c r="N1411">
        <v>0.66950874976158603</v>
      </c>
      <c r="O1411">
        <v>60.859716304406398</v>
      </c>
      <c r="P1411">
        <v>91.144329896907195</v>
      </c>
      <c r="Q1411">
        <v>4.3507763275512E-2</v>
      </c>
    </row>
    <row r="1412" spans="1:17" hidden="1" x14ac:dyDescent="0.3">
      <c r="A1412" t="s">
        <v>2993</v>
      </c>
      <c r="B1412" t="s">
        <v>2994</v>
      </c>
      <c r="C1412" t="s">
        <v>3184</v>
      </c>
      <c r="D1412" t="s">
        <v>440</v>
      </c>
      <c r="E1412">
        <v>1209.53223168</v>
      </c>
      <c r="F1412">
        <v>243.84</v>
      </c>
      <c r="G1412">
        <v>114.127729443173</v>
      </c>
      <c r="H1412">
        <v>-4.8223332540216903</v>
      </c>
      <c r="I1412">
        <v>58.256691485772301</v>
      </c>
      <c r="J1412">
        <v>-11.450754651614901</v>
      </c>
      <c r="K1412">
        <v>222.040816306312</v>
      </c>
      <c r="L1412">
        <v>173.17904522168499</v>
      </c>
      <c r="M1412">
        <v>57.695765628213998</v>
      </c>
      <c r="N1412">
        <v>1.3298419506702099</v>
      </c>
      <c r="O1412">
        <v>10.728346456692901</v>
      </c>
      <c r="P1412">
        <v>175.83710407239801</v>
      </c>
      <c r="Q1412">
        <v>5.9183214946678997E-2</v>
      </c>
    </row>
    <row r="1413" spans="1:17" hidden="1" x14ac:dyDescent="0.3">
      <c r="A1413" t="s">
        <v>2995</v>
      </c>
      <c r="B1413" t="s">
        <v>2996</v>
      </c>
      <c r="C1413" t="s">
        <v>3184</v>
      </c>
      <c r="D1413" t="s">
        <v>610</v>
      </c>
      <c r="E1413">
        <v>1207.8047159780001</v>
      </c>
      <c r="F1413">
        <v>187.34</v>
      </c>
      <c r="G1413">
        <v>-42.1578924979774</v>
      </c>
      <c r="H1413">
        <v>-8.6367399468747195</v>
      </c>
      <c r="I1413">
        <v>-31.463242560973701</v>
      </c>
      <c r="J1413">
        <v>-0.46208393719102803</v>
      </c>
      <c r="K1413">
        <v>202.28506663130099</v>
      </c>
      <c r="L1413">
        <v>220.660378300574</v>
      </c>
      <c r="M1413">
        <v>28.3769546922594</v>
      </c>
      <c r="N1413">
        <v>0.65011149681181102</v>
      </c>
      <c r="O1413">
        <v>64.326892281413393</v>
      </c>
      <c r="P1413">
        <v>0.69336199946250499</v>
      </c>
      <c r="Q1413">
        <v>7.4770036565685996E-2</v>
      </c>
    </row>
    <row r="1414" spans="1:17" hidden="1" x14ac:dyDescent="0.3">
      <c r="A1414" t="s">
        <v>2997</v>
      </c>
      <c r="B1414" t="s">
        <v>2998</v>
      </c>
      <c r="C1414" t="s">
        <v>3184</v>
      </c>
      <c r="D1414" t="s">
        <v>1011</v>
      </c>
      <c r="E1414">
        <v>1206.4369389999999</v>
      </c>
      <c r="F1414">
        <v>854.8</v>
      </c>
      <c r="G1414">
        <v>32.386371675093997</v>
      </c>
      <c r="H1414">
        <v>4.5953677704169804</v>
      </c>
      <c r="I1414">
        <v>-2.8284061061785999E-2</v>
      </c>
      <c r="J1414">
        <v>-3.0537870736677002</v>
      </c>
      <c r="K1414">
        <v>801.38621759011198</v>
      </c>
      <c r="L1414">
        <v>743.95366193139898</v>
      </c>
      <c r="M1414">
        <v>50.561997940783399</v>
      </c>
      <c r="N1414">
        <v>0.62519374289554297</v>
      </c>
      <c r="O1414">
        <v>16.366401497426299</v>
      </c>
      <c r="P1414">
        <v>68.999604586793197</v>
      </c>
      <c r="Q1414">
        <v>0.116676899100796</v>
      </c>
    </row>
    <row r="1415" spans="1:17" hidden="1" x14ac:dyDescent="0.3">
      <c r="A1415" t="s">
        <v>2999</v>
      </c>
      <c r="B1415" t="s">
        <v>3000</v>
      </c>
      <c r="C1415" t="s">
        <v>3184</v>
      </c>
      <c r="D1415" t="s">
        <v>192</v>
      </c>
      <c r="E1415">
        <v>1204.0843627299901</v>
      </c>
      <c r="F1415">
        <v>543.1</v>
      </c>
      <c r="G1415">
        <v>-37.720545379906802</v>
      </c>
      <c r="H1415">
        <v>-16.005175570963601</v>
      </c>
      <c r="I1415">
        <v>3.8896783138669</v>
      </c>
      <c r="J1415">
        <v>-3.13973995640885</v>
      </c>
      <c r="K1415">
        <v>565.21243196344005</v>
      </c>
      <c r="L1415">
        <v>512.01321263571106</v>
      </c>
      <c r="M1415">
        <v>27.2491194354843</v>
      </c>
      <c r="N1415">
        <v>1.03394192664292</v>
      </c>
      <c r="O1415">
        <v>28.8528816055974</v>
      </c>
      <c r="P1415">
        <v>39.149372277734997</v>
      </c>
      <c r="Q1415">
        <v>5.4615736663478E-2</v>
      </c>
    </row>
    <row r="1416" spans="1:17" hidden="1" x14ac:dyDescent="0.3">
      <c r="A1416" t="s">
        <v>3001</v>
      </c>
      <c r="B1416" t="s">
        <v>3002</v>
      </c>
      <c r="C1416" t="s">
        <v>3184</v>
      </c>
      <c r="D1416" t="s">
        <v>187</v>
      </c>
      <c r="E1416">
        <v>1193.4846700000001</v>
      </c>
      <c r="F1416">
        <v>131</v>
      </c>
      <c r="G1416">
        <v>-16.569280269268098</v>
      </c>
      <c r="H1416">
        <v>-11.740521139599499</v>
      </c>
      <c r="I1416">
        <v>-13.658745789243699</v>
      </c>
      <c r="J1416">
        <v>-2.0698670389002101</v>
      </c>
      <c r="K1416">
        <v>137.590106822015</v>
      </c>
      <c r="L1416">
        <v>131.65531667085199</v>
      </c>
      <c r="M1416">
        <v>28.7109812523647</v>
      </c>
      <c r="N1416">
        <v>0.56580299361798303</v>
      </c>
      <c r="O1416">
        <v>19.083969465648799</v>
      </c>
      <c r="P1416">
        <v>20.183486238532101</v>
      </c>
      <c r="Q1416">
        <v>7.2486713700509006E-2</v>
      </c>
    </row>
    <row r="1417" spans="1:17" hidden="1" x14ac:dyDescent="0.3">
      <c r="A1417" t="s">
        <v>3003</v>
      </c>
      <c r="B1417" t="s">
        <v>3004</v>
      </c>
      <c r="C1417" t="s">
        <v>3184</v>
      </c>
      <c r="D1417" t="s">
        <v>124</v>
      </c>
      <c r="E1417">
        <v>1191.7424375999999</v>
      </c>
      <c r="F1417">
        <v>136.97999999999999</v>
      </c>
      <c r="G1417">
        <v>-48.438150529113898</v>
      </c>
      <c r="H1417">
        <v>-7.6026262671914102</v>
      </c>
      <c r="I1417">
        <v>-17.128354474314801</v>
      </c>
      <c r="J1417">
        <v>-0.33384855718138801</v>
      </c>
      <c r="K1417">
        <v>141.56678226699401</v>
      </c>
      <c r="L1417">
        <v>143.86182072198901</v>
      </c>
      <c r="M1417">
        <v>45.667289168858701</v>
      </c>
      <c r="N1417">
        <v>2.2638000860477399</v>
      </c>
      <c r="O1417">
        <v>41.8455248941451</v>
      </c>
      <c r="P1417">
        <v>17.579399141630802</v>
      </c>
      <c r="Q1417">
        <v>3.9890759611907002E-2</v>
      </c>
    </row>
    <row r="1418" spans="1:17" hidden="1" x14ac:dyDescent="0.3">
      <c r="A1418" t="s">
        <v>3005</v>
      </c>
      <c r="B1418" t="s">
        <v>3006</v>
      </c>
      <c r="C1418" t="s">
        <v>3184</v>
      </c>
      <c r="D1418" t="s">
        <v>54</v>
      </c>
      <c r="E1418">
        <v>1191.1623491799901</v>
      </c>
      <c r="F1418">
        <v>377.15</v>
      </c>
      <c r="G1418">
        <v>-54.524576091984002</v>
      </c>
      <c r="H1418">
        <v>-4.8107529482119604</v>
      </c>
      <c r="I1418">
        <v>8.4990523805924294</v>
      </c>
      <c r="J1418">
        <v>1.9379441344738699</v>
      </c>
      <c r="K1418">
        <v>380.59956565613999</v>
      </c>
      <c r="L1418">
        <v>357.88211371167603</v>
      </c>
      <c r="M1418">
        <v>38.519924445862202</v>
      </c>
      <c r="N1418">
        <v>0.73956976468995494</v>
      </c>
      <c r="O1418">
        <v>36.126209730876297</v>
      </c>
      <c r="P1418">
        <v>43.239650588681997</v>
      </c>
      <c r="Q1418">
        <v>-1.9574869116395999E-2</v>
      </c>
    </row>
    <row r="1419" spans="1:17" hidden="1" x14ac:dyDescent="0.3">
      <c r="A1419" t="s">
        <v>3007</v>
      </c>
      <c r="B1419" t="s">
        <v>3008</v>
      </c>
      <c r="C1419" t="s">
        <v>3184</v>
      </c>
      <c r="D1419" t="s">
        <v>124</v>
      </c>
      <c r="E1419">
        <v>1185.081702</v>
      </c>
      <c r="F1419">
        <v>948.6</v>
      </c>
      <c r="G1419">
        <v>655.46222228251304</v>
      </c>
      <c r="H1419">
        <v>-8.3575098636591694</v>
      </c>
      <c r="I1419">
        <v>56.946888536935496</v>
      </c>
      <c r="J1419">
        <v>-1.3374937514198</v>
      </c>
      <c r="K1419">
        <v>926.68731141223702</v>
      </c>
      <c r="L1419">
        <v>686.11069051974005</v>
      </c>
      <c r="M1419">
        <v>33.173406858465697</v>
      </c>
      <c r="N1419">
        <v>0.67561420121662896</v>
      </c>
      <c r="O1419">
        <v>14.6637149483449</v>
      </c>
      <c r="P1419">
        <v>765.11627906976696</v>
      </c>
      <c r="Q1419">
        <v>0.160369682125001</v>
      </c>
    </row>
    <row r="1420" spans="1:17" hidden="1" x14ac:dyDescent="0.3">
      <c r="A1420" t="s">
        <v>3009</v>
      </c>
      <c r="B1420" t="s">
        <v>3010</v>
      </c>
      <c r="C1420" t="s">
        <v>3184</v>
      </c>
      <c r="D1420" t="s">
        <v>187</v>
      </c>
      <c r="E1420">
        <v>1180.5999999999999</v>
      </c>
      <c r="F1420">
        <v>118.06</v>
      </c>
      <c r="G1420">
        <v>75.328887109005507</v>
      </c>
      <c r="H1420">
        <v>8.2240236385282603</v>
      </c>
      <c r="I1420">
        <v>26.808274154150499</v>
      </c>
      <c r="J1420">
        <v>-2.0969903870567599</v>
      </c>
      <c r="K1420">
        <v>113.11716766582001</v>
      </c>
      <c r="L1420">
        <v>93.099088511934497</v>
      </c>
      <c r="M1420">
        <v>36.058426814290698</v>
      </c>
      <c r="N1420">
        <v>0.50124684193115898</v>
      </c>
      <c r="O1420">
        <v>17.3132305607318</v>
      </c>
      <c r="P1420">
        <v>133.78217821782101</v>
      </c>
      <c r="Q1420">
        <v>6.2892371263270005E-2</v>
      </c>
    </row>
    <row r="1421" spans="1:17" hidden="1" x14ac:dyDescent="0.3">
      <c r="A1421" t="s">
        <v>3011</v>
      </c>
      <c r="B1421" t="s">
        <v>3012</v>
      </c>
      <c r="C1421" t="s">
        <v>3184</v>
      </c>
      <c r="D1421" t="s">
        <v>270</v>
      </c>
      <c r="E1421">
        <v>1173.8015700000001</v>
      </c>
      <c r="F1421">
        <v>37.340000000000003</v>
      </c>
      <c r="G1421">
        <v>-13.079360439571801</v>
      </c>
      <c r="H1421">
        <v>5.8773977790976897</v>
      </c>
      <c r="I1421">
        <v>-14.081704468783199</v>
      </c>
      <c r="J1421">
        <v>-16.356494791862101</v>
      </c>
      <c r="K1421">
        <v>45.959589295269602</v>
      </c>
      <c r="L1421">
        <v>39.0490738430764</v>
      </c>
      <c r="M1421">
        <v>16.962170550370999</v>
      </c>
      <c r="N1421">
        <v>2.0084740224034401</v>
      </c>
      <c r="O1421">
        <v>56.936261381896003</v>
      </c>
      <c r="P1421">
        <v>38.296296296296298</v>
      </c>
    </row>
    <row r="1422" spans="1:17" hidden="1" x14ac:dyDescent="0.3">
      <c r="A1422" t="s">
        <v>3013</v>
      </c>
      <c r="B1422" t="s">
        <v>3014</v>
      </c>
      <c r="C1422" t="s">
        <v>3184</v>
      </c>
      <c r="D1422" t="s">
        <v>613</v>
      </c>
      <c r="E1422">
        <v>1172.0299474799999</v>
      </c>
      <c r="F1422">
        <v>71.540000000000006</v>
      </c>
      <c r="G1422">
        <v>1.6664914750708499</v>
      </c>
      <c r="H1422">
        <v>-5.3761953753330101</v>
      </c>
      <c r="I1422">
        <v>10.791488636241899</v>
      </c>
      <c r="J1422">
        <v>-3.6071406840904698</v>
      </c>
      <c r="K1422">
        <v>68.863726163854693</v>
      </c>
      <c r="L1422">
        <v>62.780369196607197</v>
      </c>
      <c r="M1422">
        <v>54.215530572215698</v>
      </c>
      <c r="N1422">
        <v>0.92759974741201101</v>
      </c>
      <c r="O1422">
        <v>10.2180598266703</v>
      </c>
      <c r="P1422">
        <v>60.764044943820203</v>
      </c>
      <c r="Q1422">
        <v>-8.7314213734970003E-3</v>
      </c>
    </row>
    <row r="1423" spans="1:17" hidden="1" x14ac:dyDescent="0.3">
      <c r="A1423" t="s">
        <v>3015</v>
      </c>
      <c r="B1423" t="s">
        <v>3016</v>
      </c>
      <c r="C1423" t="s">
        <v>3184</v>
      </c>
      <c r="D1423" t="s">
        <v>3017</v>
      </c>
      <c r="E1423">
        <v>1160.4628107000001</v>
      </c>
      <c r="F1423">
        <v>1352.1</v>
      </c>
      <c r="G1423">
        <v>42.898368371577</v>
      </c>
      <c r="H1423">
        <v>-9.1497708694207596</v>
      </c>
      <c r="I1423">
        <v>63.2094563539601</v>
      </c>
      <c r="J1423">
        <v>-3.0319917042950499</v>
      </c>
      <c r="K1423">
        <v>1320.2734581396701</v>
      </c>
      <c r="L1423">
        <v>1031.3807610408301</v>
      </c>
      <c r="M1423">
        <v>43.520698346597797</v>
      </c>
      <c r="N1423">
        <v>0.51104638828283999</v>
      </c>
      <c r="O1423">
        <v>14.636491383773301</v>
      </c>
      <c r="P1423">
        <v>104.863636363636</v>
      </c>
      <c r="Q1423">
        <v>8.5319546970150997E-2</v>
      </c>
    </row>
    <row r="1424" spans="1:17" hidden="1" x14ac:dyDescent="0.3">
      <c r="A1424" t="s">
        <v>3018</v>
      </c>
      <c r="B1424" t="s">
        <v>3019</v>
      </c>
      <c r="C1424" t="s">
        <v>3184</v>
      </c>
      <c r="D1424" t="s">
        <v>564</v>
      </c>
      <c r="E1424">
        <v>1159.2159530399999</v>
      </c>
      <c r="F1424">
        <v>99.15</v>
      </c>
      <c r="G1424">
        <v>113.03306752220701</v>
      </c>
      <c r="H1424">
        <v>-10.728301942867001</v>
      </c>
      <c r="I1424">
        <v>29.936291000027602</v>
      </c>
      <c r="J1424">
        <v>8.3269799303848995</v>
      </c>
      <c r="K1424">
        <v>92.768227393466702</v>
      </c>
      <c r="L1424">
        <v>79.370663707301702</v>
      </c>
      <c r="M1424">
        <v>61.730778085257299</v>
      </c>
      <c r="N1424">
        <v>2.1365773751357402</v>
      </c>
      <c r="O1424">
        <v>19.667170953101301</v>
      </c>
      <c r="P1424">
        <v>154.70656994990301</v>
      </c>
      <c r="Q1424">
        <v>8.7844515201509002E-2</v>
      </c>
    </row>
    <row r="1425" spans="1:17" hidden="1" x14ac:dyDescent="0.3">
      <c r="A1425" t="s">
        <v>3020</v>
      </c>
      <c r="B1425" t="s">
        <v>3021</v>
      </c>
      <c r="C1425" t="s">
        <v>3184</v>
      </c>
      <c r="D1425" t="s">
        <v>613</v>
      </c>
      <c r="E1425">
        <v>1158.9219450000001</v>
      </c>
      <c r="F1425">
        <v>448.55</v>
      </c>
      <c r="G1425">
        <v>-10.070252207603</v>
      </c>
      <c r="H1425">
        <v>-8.6318372964024395</v>
      </c>
      <c r="I1425">
        <v>-0.82689134719336999</v>
      </c>
      <c r="J1425">
        <v>-2.5389200024621101</v>
      </c>
      <c r="K1425">
        <v>480.34971936751202</v>
      </c>
      <c r="L1425">
        <v>447.60689879717</v>
      </c>
      <c r="M1425">
        <v>51.627123722602597</v>
      </c>
      <c r="N1425">
        <v>0.21374138202370399</v>
      </c>
      <c r="O1425">
        <v>30.286478653438799</v>
      </c>
      <c r="P1425">
        <v>30.203193033381702</v>
      </c>
    </row>
    <row r="1426" spans="1:17" hidden="1" x14ac:dyDescent="0.3">
      <c r="A1426" t="s">
        <v>3022</v>
      </c>
      <c r="B1426" t="s">
        <v>3023</v>
      </c>
      <c r="C1426" t="s">
        <v>3184</v>
      </c>
      <c r="D1426" t="s">
        <v>140</v>
      </c>
      <c r="E1426">
        <v>1158.64892104</v>
      </c>
      <c r="F1426">
        <v>233.32</v>
      </c>
      <c r="G1426">
        <v>1.43897650976915</v>
      </c>
      <c r="H1426">
        <v>-3.6795222247943</v>
      </c>
      <c r="I1426">
        <v>47.670746413678899</v>
      </c>
      <c r="J1426">
        <v>-5.3446232250488004</v>
      </c>
      <c r="K1426">
        <v>231.43914911248899</v>
      </c>
      <c r="L1426">
        <v>192.057761904892</v>
      </c>
      <c r="M1426">
        <v>31.5667572955883</v>
      </c>
      <c r="N1426">
        <v>0.85224345668451695</v>
      </c>
      <c r="O1426">
        <v>20.864049374249898</v>
      </c>
      <c r="P1426">
        <v>80.448569218870801</v>
      </c>
    </row>
    <row r="1427" spans="1:17" hidden="1" x14ac:dyDescent="0.3">
      <c r="A1427" t="s">
        <v>3024</v>
      </c>
      <c r="B1427" t="s">
        <v>3025</v>
      </c>
      <c r="C1427" t="s">
        <v>3184</v>
      </c>
      <c r="D1427" t="s">
        <v>21</v>
      </c>
      <c r="E1427">
        <v>1153.516455</v>
      </c>
      <c r="F1427">
        <v>1313</v>
      </c>
      <c r="G1427">
        <v>378.04691753468899</v>
      </c>
      <c r="H1427">
        <v>-0.85877419311936998</v>
      </c>
      <c r="I1427">
        <v>38.127868359768499</v>
      </c>
      <c r="J1427">
        <v>5.3452510559565702</v>
      </c>
      <c r="K1427">
        <v>1361.8159205207401</v>
      </c>
      <c r="L1427">
        <v>1087.2172249903699</v>
      </c>
      <c r="M1427">
        <v>46.3635485847974</v>
      </c>
      <c r="N1427">
        <v>1.00639540007219</v>
      </c>
      <c r="O1427">
        <v>38.496691060758501</v>
      </c>
      <c r="P1427">
        <v>469.37226395320999</v>
      </c>
    </row>
    <row r="1428" spans="1:17" hidden="1" x14ac:dyDescent="0.3">
      <c r="A1428" t="s">
        <v>3026</v>
      </c>
      <c r="B1428" t="s">
        <v>3027</v>
      </c>
      <c r="C1428" t="s">
        <v>3184</v>
      </c>
      <c r="D1428" t="s">
        <v>390</v>
      </c>
      <c r="E1428">
        <v>1148.43211808</v>
      </c>
      <c r="F1428">
        <v>339.8</v>
      </c>
      <c r="G1428">
        <v>32.052098268879</v>
      </c>
      <c r="H1428">
        <v>-12.1497812975293</v>
      </c>
      <c r="I1428">
        <v>27.741014723609901</v>
      </c>
      <c r="J1428">
        <v>-0.73441296146230595</v>
      </c>
      <c r="K1428">
        <v>332.59280333663401</v>
      </c>
      <c r="L1428">
        <v>281.72666766129402</v>
      </c>
      <c r="M1428">
        <v>55.1719833181686</v>
      </c>
      <c r="N1428">
        <v>0.340914715295697</v>
      </c>
      <c r="O1428">
        <v>14.6703943496174</v>
      </c>
      <c r="P1428">
        <v>72.531099263772504</v>
      </c>
    </row>
    <row r="1429" spans="1:17" hidden="1" x14ac:dyDescent="0.3">
      <c r="A1429" t="s">
        <v>3028</v>
      </c>
      <c r="B1429" t="s">
        <v>3029</v>
      </c>
      <c r="C1429" t="s">
        <v>3184</v>
      </c>
      <c r="D1429" t="s">
        <v>83</v>
      </c>
      <c r="E1429">
        <v>1148.2899552399999</v>
      </c>
      <c r="F1429">
        <v>119.45</v>
      </c>
      <c r="G1429">
        <v>-17.560830226660499</v>
      </c>
      <c r="H1429">
        <v>8.3834963227650405</v>
      </c>
      <c r="I1429">
        <v>-2.6491883387558</v>
      </c>
      <c r="J1429">
        <v>-3.5580003275875098</v>
      </c>
      <c r="K1429">
        <v>115.05937267477201</v>
      </c>
      <c r="L1429">
        <v>108.972244455964</v>
      </c>
      <c r="M1429">
        <v>40.6624603250335</v>
      </c>
      <c r="N1429">
        <v>1.88743423821302</v>
      </c>
      <c r="O1429">
        <v>36.994558392632797</v>
      </c>
      <c r="P1429">
        <v>36.670480549198999</v>
      </c>
      <c r="Q1429">
        <v>-4.9505402787274E-2</v>
      </c>
    </row>
    <row r="1430" spans="1:17" hidden="1" x14ac:dyDescent="0.3">
      <c r="A1430" t="s">
        <v>3030</v>
      </c>
      <c r="B1430" t="s">
        <v>3031</v>
      </c>
      <c r="C1430" t="s">
        <v>3184</v>
      </c>
      <c r="D1430" t="s">
        <v>292</v>
      </c>
      <c r="E1430">
        <v>1147.1122242599999</v>
      </c>
      <c r="F1430">
        <v>17.399999999999999</v>
      </c>
      <c r="G1430">
        <v>-53.752611514962297</v>
      </c>
      <c r="H1430">
        <v>-19.5651601623678</v>
      </c>
      <c r="I1430">
        <v>-53.7925481681063</v>
      </c>
      <c r="J1430">
        <v>-11.485714349484301</v>
      </c>
      <c r="K1430">
        <v>20.5924415877992</v>
      </c>
      <c r="L1430">
        <v>23.2533163669519</v>
      </c>
      <c r="M1430">
        <v>11.6931323793278</v>
      </c>
      <c r="N1430">
        <v>2.26264187912227</v>
      </c>
      <c r="O1430">
        <v>141.37931034482699</v>
      </c>
      <c r="P1430">
        <v>0.57803468208090703</v>
      </c>
      <c r="Q1430">
        <v>4.2040037882514002E-2</v>
      </c>
    </row>
    <row r="1431" spans="1:17" hidden="1" x14ac:dyDescent="0.3">
      <c r="A1431" t="s">
        <v>3032</v>
      </c>
      <c r="B1431" t="s">
        <v>3033</v>
      </c>
      <c r="C1431" t="s">
        <v>3184</v>
      </c>
      <c r="D1431" t="s">
        <v>21</v>
      </c>
      <c r="E1431">
        <v>1146.1889485500001</v>
      </c>
      <c r="F1431">
        <v>275.25</v>
      </c>
      <c r="G1431">
        <v>-40.409357546708399</v>
      </c>
      <c r="H1431">
        <v>-12.067945955812</v>
      </c>
      <c r="I1431">
        <v>-24.582445684247102</v>
      </c>
      <c r="J1431">
        <v>-8.70771887219178</v>
      </c>
      <c r="M1431">
        <v>23.467076972064099</v>
      </c>
      <c r="O1431">
        <v>26.721162579473202</v>
      </c>
      <c r="P1431">
        <v>0.87960417811983005</v>
      </c>
    </row>
    <row r="1432" spans="1:17" hidden="1" x14ac:dyDescent="0.3">
      <c r="A1432" t="s">
        <v>3034</v>
      </c>
      <c r="B1432" t="s">
        <v>3035</v>
      </c>
      <c r="C1432" t="s">
        <v>3184</v>
      </c>
      <c r="D1432" t="s">
        <v>395</v>
      </c>
      <c r="E1432">
        <v>1144.2609459600001</v>
      </c>
      <c r="F1432">
        <v>90.2</v>
      </c>
      <c r="G1432">
        <v>-10.5844519681854</v>
      </c>
      <c r="H1432">
        <v>-30.051411186564501</v>
      </c>
      <c r="I1432">
        <v>42.8915995919198</v>
      </c>
      <c r="J1432">
        <v>-16.7819916162798</v>
      </c>
      <c r="K1432">
        <v>95.166829692485095</v>
      </c>
      <c r="L1432">
        <v>76.575173778090601</v>
      </c>
      <c r="M1432">
        <v>29.4637617478731</v>
      </c>
      <c r="N1432">
        <v>0.72679608323754097</v>
      </c>
      <c r="O1432">
        <v>50.443458980044298</v>
      </c>
      <c r="P1432">
        <v>93.562231759656598</v>
      </c>
      <c r="Q1432">
        <v>5.0704163457014E-2</v>
      </c>
    </row>
    <row r="1433" spans="1:17" hidden="1" x14ac:dyDescent="0.3">
      <c r="A1433" t="s">
        <v>3036</v>
      </c>
      <c r="B1433" t="s">
        <v>3037</v>
      </c>
      <c r="C1433" t="s">
        <v>3184</v>
      </c>
      <c r="D1433" t="s">
        <v>472</v>
      </c>
      <c r="E1433">
        <v>1140.8996449619999</v>
      </c>
      <c r="F1433">
        <v>136.29</v>
      </c>
      <c r="G1433">
        <v>-48.378166490151699</v>
      </c>
      <c r="H1433">
        <v>0.286179617993151</v>
      </c>
      <c r="I1433">
        <v>-35.809189113859397</v>
      </c>
      <c r="J1433">
        <v>-2.28003938022009</v>
      </c>
      <c r="K1433">
        <v>141.61737891414199</v>
      </c>
      <c r="L1433">
        <v>154.60820666277601</v>
      </c>
      <c r="M1433">
        <v>37.408015047147003</v>
      </c>
      <c r="N1433">
        <v>1.0124066478140501</v>
      </c>
      <c r="O1433">
        <v>64.465478024800007</v>
      </c>
      <c r="P1433">
        <v>3.1718395155185299</v>
      </c>
      <c r="Q1433">
        <v>2.2590920806074E-2</v>
      </c>
    </row>
    <row r="1434" spans="1:17" hidden="1" x14ac:dyDescent="0.3">
      <c r="A1434" t="s">
        <v>3038</v>
      </c>
      <c r="B1434" t="s">
        <v>3039</v>
      </c>
      <c r="C1434" t="s">
        <v>3184</v>
      </c>
      <c r="D1434" t="s">
        <v>395</v>
      </c>
      <c r="E1434">
        <v>1129.5197671999999</v>
      </c>
      <c r="F1434">
        <v>108.49</v>
      </c>
      <c r="G1434">
        <v>21.8032803333023</v>
      </c>
      <c r="H1434">
        <v>33.208039645082799</v>
      </c>
      <c r="I1434">
        <v>67.501214150994898</v>
      </c>
      <c r="J1434">
        <v>-4.2702328462646699</v>
      </c>
      <c r="K1434">
        <v>92.951004929219394</v>
      </c>
      <c r="L1434">
        <v>75.492474504524907</v>
      </c>
      <c r="M1434">
        <v>57.261980741464697</v>
      </c>
      <c r="N1434">
        <v>0.83909361040049402</v>
      </c>
      <c r="O1434">
        <v>14.194856668817399</v>
      </c>
      <c r="P1434">
        <v>120.5081300813</v>
      </c>
      <c r="Q1434">
        <v>0.11503458003264901</v>
      </c>
    </row>
    <row r="1435" spans="1:17" hidden="1" x14ac:dyDescent="0.3">
      <c r="A1435" t="s">
        <v>3040</v>
      </c>
      <c r="B1435" t="s">
        <v>3041</v>
      </c>
      <c r="C1435" t="s">
        <v>3184</v>
      </c>
      <c r="D1435" t="s">
        <v>106</v>
      </c>
      <c r="E1435">
        <v>1123.497968875</v>
      </c>
      <c r="F1435">
        <v>2649.65</v>
      </c>
      <c r="G1435">
        <v>131.465642453291</v>
      </c>
      <c r="H1435">
        <v>-4.0085675620216001</v>
      </c>
      <c r="I1435">
        <v>40.966667877740797</v>
      </c>
      <c r="J1435">
        <v>-0.75576447479764697</v>
      </c>
      <c r="K1435">
        <v>2712.5600828745401</v>
      </c>
      <c r="L1435">
        <v>2267.7457579427401</v>
      </c>
      <c r="M1435">
        <v>49.264717579205502</v>
      </c>
      <c r="N1435">
        <v>1.14125857725122</v>
      </c>
      <c r="O1435">
        <v>33.904477949917897</v>
      </c>
      <c r="P1435">
        <v>174.85995850622399</v>
      </c>
      <c r="Q1435">
        <v>0.11388935144955201</v>
      </c>
    </row>
    <row r="1436" spans="1:17" hidden="1" x14ac:dyDescent="0.3">
      <c r="A1436" t="s">
        <v>3042</v>
      </c>
      <c r="B1436" t="s">
        <v>3043</v>
      </c>
      <c r="C1436" t="s">
        <v>3184</v>
      </c>
      <c r="D1436" t="s">
        <v>46</v>
      </c>
      <c r="E1436">
        <v>1119.8164382799901</v>
      </c>
      <c r="F1436">
        <v>27.53</v>
      </c>
      <c r="G1436">
        <v>109.21567020331899</v>
      </c>
      <c r="H1436">
        <v>1771.05503139046</v>
      </c>
      <c r="I1436">
        <v>125.04258206578</v>
      </c>
      <c r="J1436">
        <v>13.846393653479799</v>
      </c>
      <c r="K1436">
        <v>12.189193926701201</v>
      </c>
      <c r="L1436">
        <v>4.97230218620372</v>
      </c>
      <c r="M1436">
        <v>93.033270884732701</v>
      </c>
      <c r="N1436">
        <v>1.2004814872348499</v>
      </c>
      <c r="O1436">
        <v>4.1772611696331197</v>
      </c>
      <c r="P1436">
        <v>152.56880733944899</v>
      </c>
    </row>
    <row r="1437" spans="1:17" hidden="1" x14ac:dyDescent="0.3">
      <c r="A1437" t="s">
        <v>3044</v>
      </c>
      <c r="B1437" t="s">
        <v>3045</v>
      </c>
      <c r="C1437" t="s">
        <v>3184</v>
      </c>
      <c r="D1437" t="s">
        <v>21</v>
      </c>
      <c r="E1437">
        <v>1116.3247200000001</v>
      </c>
      <c r="F1437">
        <v>606</v>
      </c>
      <c r="G1437">
        <v>36.226861045952901</v>
      </c>
      <c r="H1437">
        <v>10.601926194015</v>
      </c>
      <c r="I1437">
        <v>3.6870675016045702</v>
      </c>
      <c r="J1437">
        <v>-2.8038100774035102</v>
      </c>
      <c r="K1437">
        <v>535.53104953873799</v>
      </c>
      <c r="L1437">
        <v>477.94283038439102</v>
      </c>
      <c r="M1437">
        <v>60.833296453918202</v>
      </c>
      <c r="N1437">
        <v>2.6107585290016502</v>
      </c>
      <c r="O1437">
        <v>14.009900990099</v>
      </c>
      <c r="P1437">
        <v>96.7532467532467</v>
      </c>
    </row>
    <row r="1438" spans="1:17" hidden="1" x14ac:dyDescent="0.3">
      <c r="A1438" t="s">
        <v>3046</v>
      </c>
      <c r="B1438" t="s">
        <v>3047</v>
      </c>
      <c r="C1438" t="s">
        <v>3184</v>
      </c>
      <c r="D1438" t="s">
        <v>2495</v>
      </c>
      <c r="E1438">
        <v>1115.643</v>
      </c>
      <c r="F1438">
        <v>1865</v>
      </c>
      <c r="G1438">
        <v>169.37526866936901</v>
      </c>
      <c r="H1438">
        <v>9.0612985271681499</v>
      </c>
      <c r="I1438">
        <v>173.56543199668499</v>
      </c>
      <c r="J1438">
        <v>5.1903681218874302</v>
      </c>
      <c r="K1438">
        <v>1620.69214689709</v>
      </c>
      <c r="L1438">
        <v>1093.83045415982</v>
      </c>
      <c r="M1438">
        <v>53.1072888555302</v>
      </c>
      <c r="N1438">
        <v>0.37574681091554901</v>
      </c>
      <c r="O1438">
        <v>10.5656836461126</v>
      </c>
      <c r="P1438">
        <v>246.65427509293599</v>
      </c>
    </row>
    <row r="1439" spans="1:17" hidden="1" x14ac:dyDescent="0.3">
      <c r="A1439" t="s">
        <v>3048</v>
      </c>
      <c r="B1439" t="s">
        <v>3049</v>
      </c>
      <c r="C1439" t="s">
        <v>3184</v>
      </c>
      <c r="D1439" t="s">
        <v>276</v>
      </c>
      <c r="E1439">
        <v>1114.48783368</v>
      </c>
      <c r="F1439">
        <v>695.85</v>
      </c>
      <c r="G1439">
        <v>27.076789721614201</v>
      </c>
      <c r="H1439">
        <v>9.3883647237995707</v>
      </c>
      <c r="I1439">
        <v>20.756693057669299</v>
      </c>
      <c r="J1439">
        <v>12.160902191869001</v>
      </c>
      <c r="K1439">
        <v>573.05915242003198</v>
      </c>
      <c r="L1439">
        <v>546.76611186824903</v>
      </c>
      <c r="M1439">
        <v>88.532439804782598</v>
      </c>
      <c r="N1439">
        <v>1.29758551555331</v>
      </c>
      <c r="O1439">
        <v>4.9076668822303597</v>
      </c>
      <c r="P1439">
        <v>73.528678304239406</v>
      </c>
    </row>
    <row r="1440" spans="1:17" hidden="1" x14ac:dyDescent="0.3">
      <c r="A1440" t="s">
        <v>3050</v>
      </c>
      <c r="B1440" t="s">
        <v>3051</v>
      </c>
      <c r="C1440" t="s">
        <v>3184</v>
      </c>
      <c r="D1440" t="s">
        <v>270</v>
      </c>
      <c r="E1440">
        <v>1114.17360812999</v>
      </c>
      <c r="F1440">
        <v>403.7</v>
      </c>
      <c r="G1440">
        <v>-45.665302340177099</v>
      </c>
      <c r="H1440">
        <v>-3.1563507233549002</v>
      </c>
      <c r="I1440">
        <v>-17.547433578036401</v>
      </c>
      <c r="J1440">
        <v>-6.7203763469437696</v>
      </c>
      <c r="K1440">
        <v>412.31310295444899</v>
      </c>
      <c r="L1440">
        <v>429.59619695996901</v>
      </c>
      <c r="M1440">
        <v>32.711078250193701</v>
      </c>
      <c r="N1440">
        <v>1.1246208103867299</v>
      </c>
      <c r="O1440">
        <v>28.053009660639098</v>
      </c>
      <c r="P1440">
        <v>9.6712849769084297</v>
      </c>
      <c r="Q1440">
        <v>-0.15828052705034601</v>
      </c>
    </row>
    <row r="1441" spans="1:17" hidden="1" x14ac:dyDescent="0.3">
      <c r="A1441" t="s">
        <v>3052</v>
      </c>
      <c r="B1441" t="s">
        <v>3053</v>
      </c>
      <c r="C1441" t="s">
        <v>3184</v>
      </c>
      <c r="D1441" t="s">
        <v>276</v>
      </c>
      <c r="E1441">
        <v>1107.3301991999999</v>
      </c>
      <c r="F1441">
        <v>256.5</v>
      </c>
      <c r="G1441">
        <v>50.419224713325399</v>
      </c>
      <c r="H1441">
        <v>1.16438740504704</v>
      </c>
      <c r="I1441">
        <v>5.2722604929142101</v>
      </c>
      <c r="J1441">
        <v>6.9109021918690203</v>
      </c>
      <c r="K1441">
        <v>266.80290820152601</v>
      </c>
      <c r="L1441">
        <v>243.84162832490401</v>
      </c>
      <c r="M1441">
        <v>58.076356852703498</v>
      </c>
      <c r="N1441">
        <v>0.83456438973262603</v>
      </c>
      <c r="O1441">
        <v>31.7738791423001</v>
      </c>
      <c r="P1441">
        <v>98.375870069605497</v>
      </c>
      <c r="Q1441">
        <v>9.25457310314E-2</v>
      </c>
    </row>
    <row r="1442" spans="1:17" hidden="1" x14ac:dyDescent="0.3">
      <c r="A1442" t="s">
        <v>3054</v>
      </c>
      <c r="B1442" t="s">
        <v>3055</v>
      </c>
      <c r="C1442" t="s">
        <v>3184</v>
      </c>
      <c r="D1442" t="s">
        <v>215</v>
      </c>
      <c r="E1442">
        <v>1106.5539168749999</v>
      </c>
      <c r="F1442">
        <v>701.25</v>
      </c>
      <c r="G1442">
        <v>-7.6775431305981199</v>
      </c>
      <c r="H1442">
        <v>-0.81488730872074899</v>
      </c>
      <c r="I1442">
        <v>24.687816545215199</v>
      </c>
      <c r="J1442">
        <v>9.1803392737824296</v>
      </c>
      <c r="K1442">
        <v>716.51993123825196</v>
      </c>
      <c r="L1442">
        <v>651.52471659530897</v>
      </c>
      <c r="M1442">
        <v>51.926464431485499</v>
      </c>
      <c r="N1442">
        <v>1.15825927411499</v>
      </c>
      <c r="O1442">
        <v>36.8912655971479</v>
      </c>
      <c r="P1442">
        <v>61.559728141919102</v>
      </c>
      <c r="Q1442">
        <v>0.18845955082070201</v>
      </c>
    </row>
    <row r="1443" spans="1:17" hidden="1" x14ac:dyDescent="0.3">
      <c r="A1443" t="s">
        <v>3056</v>
      </c>
      <c r="B1443" t="s">
        <v>3057</v>
      </c>
      <c r="C1443" t="s">
        <v>3184</v>
      </c>
      <c r="D1443" t="s">
        <v>390</v>
      </c>
      <c r="E1443">
        <v>1105.9840242719999</v>
      </c>
      <c r="F1443">
        <v>55.47</v>
      </c>
      <c r="G1443">
        <v>-61.919904748044999</v>
      </c>
      <c r="H1443">
        <v>-3.0221335829251399</v>
      </c>
      <c r="I1443">
        <v>-24.295629105763901</v>
      </c>
      <c r="J1443">
        <v>-3.0324793399007999</v>
      </c>
      <c r="K1443">
        <v>59.345575011934102</v>
      </c>
      <c r="L1443">
        <v>66.930969097070601</v>
      </c>
      <c r="M1443">
        <v>46.5960776072192</v>
      </c>
      <c r="N1443">
        <v>0.42320796476195499</v>
      </c>
      <c r="O1443">
        <v>53.235983414458197</v>
      </c>
      <c r="P1443">
        <v>3.6822429906542</v>
      </c>
      <c r="Q1443">
        <v>-7.3142990820896994E-2</v>
      </c>
    </row>
    <row r="1444" spans="1:17" hidden="1" x14ac:dyDescent="0.3">
      <c r="A1444" t="s">
        <v>3058</v>
      </c>
      <c r="B1444" t="s">
        <v>3059</v>
      </c>
      <c r="C1444" t="s">
        <v>3184</v>
      </c>
      <c r="D1444" t="s">
        <v>613</v>
      </c>
      <c r="E1444">
        <v>1103.7601108480001</v>
      </c>
      <c r="F1444">
        <v>221.92</v>
      </c>
      <c r="G1444">
        <v>193.726326213975</v>
      </c>
      <c r="H1444">
        <v>63.333638355640304</v>
      </c>
      <c r="I1444">
        <v>118.983466762479</v>
      </c>
      <c r="J1444">
        <v>10.896703064130699</v>
      </c>
      <c r="K1444">
        <v>160.71166653067701</v>
      </c>
      <c r="L1444">
        <v>115.68346238631401</v>
      </c>
      <c r="M1444">
        <v>96.947388776480594</v>
      </c>
      <c r="N1444">
        <v>8.0214361780448495E-2</v>
      </c>
      <c r="O1444">
        <v>0</v>
      </c>
      <c r="P1444">
        <v>244.32893716058899</v>
      </c>
      <c r="Q1444">
        <v>6.1296791573654003E-2</v>
      </c>
    </row>
    <row r="1445" spans="1:17" hidden="1" x14ac:dyDescent="0.3">
      <c r="A1445" t="s">
        <v>3060</v>
      </c>
      <c r="B1445" t="s">
        <v>3061</v>
      </c>
      <c r="C1445" t="s">
        <v>3184</v>
      </c>
      <c r="D1445" t="s">
        <v>395</v>
      </c>
      <c r="E1445">
        <v>1099.1624363999999</v>
      </c>
      <c r="F1445">
        <v>141.4</v>
      </c>
      <c r="G1445">
        <v>-19.342399748924201</v>
      </c>
      <c r="H1445">
        <v>20.8149183961159</v>
      </c>
      <c r="I1445">
        <v>-8.2390470871469894</v>
      </c>
      <c r="J1445">
        <v>2.6750304601302402</v>
      </c>
      <c r="K1445">
        <v>127.293765724797</v>
      </c>
      <c r="L1445">
        <v>121.78326473926199</v>
      </c>
      <c r="M1445">
        <v>56.459663881905001</v>
      </c>
      <c r="N1445">
        <v>0.58716546058962404</v>
      </c>
      <c r="O1445">
        <v>20.7920792079207</v>
      </c>
      <c r="P1445">
        <v>44.951307022039998</v>
      </c>
      <c r="Q1445">
        <v>1.8401520744129999E-3</v>
      </c>
    </row>
    <row r="1446" spans="1:17" hidden="1" x14ac:dyDescent="0.3">
      <c r="A1446" t="s">
        <v>3062</v>
      </c>
      <c r="B1446" t="s">
        <v>3063</v>
      </c>
      <c r="C1446" t="s">
        <v>3184</v>
      </c>
      <c r="D1446" t="s">
        <v>1473</v>
      </c>
      <c r="E1446">
        <v>1098.2481631399901</v>
      </c>
      <c r="F1446">
        <v>86.65</v>
      </c>
      <c r="G1446">
        <v>5.8905286254043903</v>
      </c>
      <c r="H1446">
        <v>-4.5734919274926202</v>
      </c>
      <c r="I1446">
        <v>24.379573830074399</v>
      </c>
      <c r="J1446">
        <v>3.7316455971447802</v>
      </c>
      <c r="K1446">
        <v>84.232706431375803</v>
      </c>
      <c r="L1446">
        <v>73.733562051061696</v>
      </c>
      <c r="M1446">
        <v>47.2609958306492</v>
      </c>
      <c r="N1446">
        <v>0.58792251248333305</v>
      </c>
      <c r="O1446">
        <v>13.329486439699901</v>
      </c>
      <c r="P1446">
        <v>69.901960784313701</v>
      </c>
      <c r="Q1446">
        <v>-3.0150558282895E-2</v>
      </c>
    </row>
    <row r="1447" spans="1:17" hidden="1" x14ac:dyDescent="0.3">
      <c r="A1447" t="s">
        <v>3064</v>
      </c>
      <c r="B1447" t="s">
        <v>3065</v>
      </c>
      <c r="C1447" t="s">
        <v>3184</v>
      </c>
      <c r="D1447" t="s">
        <v>3066</v>
      </c>
      <c r="E1447">
        <v>1097.8019870349999</v>
      </c>
      <c r="F1447">
        <v>230.29</v>
      </c>
      <c r="G1447">
        <v>11.4286185452999</v>
      </c>
      <c r="H1447">
        <v>2.3322187063303801E-2</v>
      </c>
      <c r="I1447">
        <v>-32.631833682405599</v>
      </c>
      <c r="J1447">
        <v>10.3671485578462</v>
      </c>
      <c r="K1447">
        <v>217.17575192417101</v>
      </c>
      <c r="L1447">
        <v>225.26638732361999</v>
      </c>
      <c r="M1447">
        <v>69.442014766653799</v>
      </c>
      <c r="N1447">
        <v>1.43121246682209</v>
      </c>
      <c r="O1447">
        <v>55.803552043076103</v>
      </c>
      <c r="P1447">
        <v>45.753164556961998</v>
      </c>
      <c r="Q1447">
        <v>-4.0655202135760002E-3</v>
      </c>
    </row>
    <row r="1448" spans="1:17" hidden="1" x14ac:dyDescent="0.3">
      <c r="A1448" t="s">
        <v>3067</v>
      </c>
      <c r="B1448" t="s">
        <v>3068</v>
      </c>
      <c r="C1448" t="s">
        <v>3184</v>
      </c>
      <c r="D1448" t="s">
        <v>54</v>
      </c>
      <c r="E1448">
        <v>1097.25743373</v>
      </c>
      <c r="F1448">
        <v>414.3</v>
      </c>
      <c r="G1448">
        <v>-33.545772429653098</v>
      </c>
      <c r="H1448">
        <v>5.4455400998614602E-2</v>
      </c>
      <c r="I1448">
        <v>30.4560144821215</v>
      </c>
      <c r="J1448">
        <v>1.0399546617533999</v>
      </c>
      <c r="K1448">
        <v>393.94539696601402</v>
      </c>
      <c r="L1448">
        <v>366.07406208639702</v>
      </c>
      <c r="M1448">
        <v>53.918530629253503</v>
      </c>
      <c r="N1448">
        <v>0.50744593457032305</v>
      </c>
      <c r="O1448">
        <v>9.0634805696355301</v>
      </c>
      <c r="P1448">
        <v>51.425438596491198</v>
      </c>
      <c r="Q1448">
        <v>9.7628219432995003E-2</v>
      </c>
    </row>
    <row r="1449" spans="1:17" hidden="1" x14ac:dyDescent="0.3">
      <c r="A1449" t="s">
        <v>3069</v>
      </c>
      <c r="B1449" t="s">
        <v>3070</v>
      </c>
      <c r="C1449" t="s">
        <v>3184</v>
      </c>
      <c r="D1449" t="s">
        <v>1271</v>
      </c>
      <c r="E1449">
        <v>1090.8195797399901</v>
      </c>
      <c r="F1449">
        <v>414.15</v>
      </c>
      <c r="G1449">
        <v>39.106185802605701</v>
      </c>
      <c r="H1449">
        <v>41.018292891809601</v>
      </c>
      <c r="I1449">
        <v>69.739206206911206</v>
      </c>
      <c r="J1449">
        <v>8.6114007231668506</v>
      </c>
      <c r="K1449">
        <v>342.25869859930998</v>
      </c>
      <c r="L1449">
        <v>286.10187031880503</v>
      </c>
      <c r="M1449">
        <v>61.091499226980197</v>
      </c>
      <c r="N1449">
        <v>1.2290537705444899</v>
      </c>
      <c r="O1449">
        <v>10.5155137027647</v>
      </c>
      <c r="P1449">
        <v>127.55494505494499</v>
      </c>
      <c r="Q1449">
        <v>0.155452470699597</v>
      </c>
    </row>
    <row r="1450" spans="1:17" hidden="1" x14ac:dyDescent="0.3">
      <c r="A1450" t="s">
        <v>3071</v>
      </c>
      <c r="B1450" t="s">
        <v>3072</v>
      </c>
      <c r="C1450" t="s">
        <v>3184</v>
      </c>
      <c r="D1450" t="s">
        <v>564</v>
      </c>
      <c r="E1450">
        <v>1089.296</v>
      </c>
      <c r="F1450">
        <v>6500</v>
      </c>
      <c r="G1450">
        <v>45.610585295172903</v>
      </c>
      <c r="H1450">
        <v>-6.1884209464889404</v>
      </c>
      <c r="I1450">
        <v>15.708860232058701</v>
      </c>
      <c r="J1450">
        <v>-1.22938104570783</v>
      </c>
      <c r="K1450">
        <v>6408.7052601349296</v>
      </c>
      <c r="L1450">
        <v>5481.6220462879401</v>
      </c>
      <c r="M1450">
        <v>48.330316899358998</v>
      </c>
      <c r="N1450">
        <v>0.44847287660616098</v>
      </c>
      <c r="O1450">
        <v>7.3030769230769197</v>
      </c>
      <c r="P1450">
        <v>87.758167480285394</v>
      </c>
      <c r="Q1450">
        <v>0.18016180603873699</v>
      </c>
    </row>
    <row r="1451" spans="1:17" hidden="1" x14ac:dyDescent="0.3">
      <c r="A1451" t="s">
        <v>3073</v>
      </c>
      <c r="B1451" t="s">
        <v>3074</v>
      </c>
      <c r="C1451" t="s">
        <v>3184</v>
      </c>
      <c r="D1451" t="s">
        <v>187</v>
      </c>
      <c r="E1451">
        <v>1087.6959999999999</v>
      </c>
      <c r="F1451">
        <v>100.48</v>
      </c>
      <c r="G1451">
        <v>-39.061262002184201</v>
      </c>
      <c r="H1451">
        <v>-5.9299343263356699</v>
      </c>
      <c r="I1451">
        <v>-33.813469290270703</v>
      </c>
      <c r="J1451">
        <v>-2.4153394486495001</v>
      </c>
      <c r="K1451">
        <v>105.47302119156301</v>
      </c>
      <c r="L1451">
        <v>109.059710075749</v>
      </c>
      <c r="M1451">
        <v>35.820244345575802</v>
      </c>
      <c r="N1451">
        <v>0.638715205308375</v>
      </c>
      <c r="O1451">
        <v>43.312101910827998</v>
      </c>
      <c r="P1451">
        <v>11.335180055401599</v>
      </c>
      <c r="Q1451">
        <v>1.1274579394548999E-2</v>
      </c>
    </row>
    <row r="1452" spans="1:17" hidden="1" x14ac:dyDescent="0.3">
      <c r="A1452" t="s">
        <v>3075</v>
      </c>
      <c r="B1452" t="s">
        <v>3076</v>
      </c>
      <c r="C1452" t="s">
        <v>3184</v>
      </c>
      <c r="E1452">
        <v>1087.667776</v>
      </c>
      <c r="F1452">
        <v>2.08</v>
      </c>
      <c r="G1452">
        <v>309.94812740129299</v>
      </c>
      <c r="H1452">
        <v>-6.4643484544949903</v>
      </c>
      <c r="I1452">
        <v>-54.065809542610999</v>
      </c>
      <c r="J1452">
        <v>-12.5859332511689</v>
      </c>
      <c r="K1452">
        <v>2.4091460269248701</v>
      </c>
      <c r="L1452">
        <v>2.4492874338725801</v>
      </c>
      <c r="M1452">
        <v>37.808555769998897</v>
      </c>
      <c r="N1452">
        <v>1.2115406174330601</v>
      </c>
      <c r="O1452">
        <v>98.557692307692193</v>
      </c>
      <c r="P1452">
        <v>341.37931034482699</v>
      </c>
    </row>
    <row r="1453" spans="1:17" hidden="1" x14ac:dyDescent="0.3">
      <c r="A1453" t="s">
        <v>3077</v>
      </c>
      <c r="B1453" t="s">
        <v>3078</v>
      </c>
      <c r="C1453" t="s">
        <v>3184</v>
      </c>
      <c r="D1453" t="s">
        <v>187</v>
      </c>
      <c r="E1453">
        <v>1082.903904</v>
      </c>
      <c r="F1453">
        <v>1004.4</v>
      </c>
      <c r="G1453">
        <v>-42.980652363638598</v>
      </c>
      <c r="H1453">
        <v>-7.8679642856732999</v>
      </c>
      <c r="I1453">
        <v>-32.112999260623702</v>
      </c>
      <c r="J1453">
        <v>0.58346500242259303</v>
      </c>
      <c r="K1453">
        <v>1021.27848132765</v>
      </c>
      <c r="L1453">
        <v>1109.6176687167101</v>
      </c>
      <c r="M1453">
        <v>77.3375793369013</v>
      </c>
      <c r="N1453">
        <v>1.1063216156013</v>
      </c>
      <c r="O1453">
        <v>51.831939466347997</v>
      </c>
      <c r="P1453">
        <v>7.3019603653651002</v>
      </c>
      <c r="Q1453">
        <v>6.7219187987387005E-2</v>
      </c>
    </row>
    <row r="1454" spans="1:17" hidden="1" x14ac:dyDescent="0.3">
      <c r="A1454" t="s">
        <v>3079</v>
      </c>
      <c r="B1454" t="s">
        <v>3080</v>
      </c>
      <c r="C1454" t="s">
        <v>3184</v>
      </c>
      <c r="D1454" t="s">
        <v>613</v>
      </c>
      <c r="E1454">
        <v>1082.5000695450001</v>
      </c>
      <c r="F1454">
        <v>300.14999999999998</v>
      </c>
      <c r="G1454">
        <v>-16.431182943533798</v>
      </c>
      <c r="H1454">
        <v>-13.847821837155699</v>
      </c>
      <c r="I1454">
        <v>-11.9613152799676</v>
      </c>
      <c r="J1454">
        <v>1.0451537221973299</v>
      </c>
      <c r="K1454">
        <v>311.385748338653</v>
      </c>
      <c r="L1454">
        <v>299.64634876638002</v>
      </c>
      <c r="M1454">
        <v>44.064965484556801</v>
      </c>
      <c r="N1454">
        <v>0.31555031594143601</v>
      </c>
      <c r="O1454">
        <v>28.102615358987102</v>
      </c>
      <c r="P1454">
        <v>33.399999999999899</v>
      </c>
      <c r="Q1454">
        <v>-4.3589805185896002E-2</v>
      </c>
    </row>
    <row r="1455" spans="1:17" hidden="1" x14ac:dyDescent="0.3">
      <c r="A1455" t="s">
        <v>3081</v>
      </c>
      <c r="B1455" t="s">
        <v>3082</v>
      </c>
      <c r="C1455" t="s">
        <v>3184</v>
      </c>
      <c r="D1455" t="s">
        <v>228</v>
      </c>
      <c r="E1455">
        <v>1082.4095032499999</v>
      </c>
      <c r="F1455">
        <v>574.79999999999995</v>
      </c>
      <c r="G1455">
        <v>131.69539064309899</v>
      </c>
      <c r="H1455">
        <v>15.7196859846983</v>
      </c>
      <c r="I1455">
        <v>66.121938213900506</v>
      </c>
      <c r="J1455">
        <v>7.9026604336272603</v>
      </c>
      <c r="K1455">
        <v>506.867136615486</v>
      </c>
      <c r="L1455">
        <v>396.32845027444199</v>
      </c>
      <c r="M1455">
        <v>85.887671186021507</v>
      </c>
      <c r="N1455">
        <v>0.233506614259752</v>
      </c>
      <c r="O1455">
        <v>2.03549060542798</v>
      </c>
      <c r="P1455">
        <v>185.614906832298</v>
      </c>
      <c r="Q1455">
        <v>0.116170166026902</v>
      </c>
    </row>
    <row r="1456" spans="1:17" hidden="1" x14ac:dyDescent="0.3">
      <c r="A1456" t="s">
        <v>3083</v>
      </c>
      <c r="B1456" t="s">
        <v>3084</v>
      </c>
      <c r="C1456" t="s">
        <v>3184</v>
      </c>
      <c r="D1456" t="s">
        <v>428</v>
      </c>
      <c r="E1456">
        <v>1082.0430876959999</v>
      </c>
      <c r="F1456">
        <v>44.04</v>
      </c>
      <c r="G1456">
        <v>-3.7790090304903199</v>
      </c>
      <c r="H1456">
        <v>-13.0423290021587</v>
      </c>
      <c r="I1456">
        <v>-38.543903627004298</v>
      </c>
      <c r="J1456">
        <v>0.18305526292184399</v>
      </c>
      <c r="K1456">
        <v>47.911466839376203</v>
      </c>
      <c r="L1456">
        <v>50.617139516681398</v>
      </c>
      <c r="M1456">
        <v>37.345113063784602</v>
      </c>
      <c r="N1456">
        <v>0.84554656119567395</v>
      </c>
      <c r="O1456">
        <v>87.329700272479499</v>
      </c>
      <c r="P1456">
        <v>31.266766020864399</v>
      </c>
    </row>
    <row r="1457" spans="1:17" hidden="1" x14ac:dyDescent="0.3">
      <c r="A1457" t="s">
        <v>3085</v>
      </c>
      <c r="B1457" t="s">
        <v>3086</v>
      </c>
      <c r="C1457" t="s">
        <v>3184</v>
      </c>
      <c r="D1457" t="s">
        <v>1604</v>
      </c>
      <c r="E1457">
        <v>1078.1188</v>
      </c>
      <c r="F1457">
        <v>103.84</v>
      </c>
      <c r="G1457">
        <v>733.18163970425906</v>
      </c>
      <c r="H1457">
        <v>46.111145659523203</v>
      </c>
      <c r="I1457">
        <v>430.77825983184499</v>
      </c>
      <c r="J1457">
        <v>8.7106470898281998</v>
      </c>
      <c r="K1457">
        <v>72.725484405909498</v>
      </c>
      <c r="L1457">
        <v>43.456011830793599</v>
      </c>
      <c r="M1457">
        <v>99.764156688434397</v>
      </c>
      <c r="N1457">
        <v>1.19657173301037</v>
      </c>
      <c r="O1457">
        <v>0</v>
      </c>
      <c r="P1457">
        <v>993.05263157894694</v>
      </c>
    </row>
    <row r="1458" spans="1:17" hidden="1" x14ac:dyDescent="0.3">
      <c r="A1458" t="s">
        <v>3087</v>
      </c>
      <c r="B1458" t="s">
        <v>3088</v>
      </c>
      <c r="C1458" t="s">
        <v>3184</v>
      </c>
      <c r="D1458" t="s">
        <v>270</v>
      </c>
      <c r="E1458">
        <v>1076.17588639</v>
      </c>
      <c r="F1458">
        <v>88.33</v>
      </c>
      <c r="G1458">
        <v>-18.794100566589101</v>
      </c>
      <c r="H1458">
        <v>-7.5790577146861198</v>
      </c>
      <c r="I1458">
        <v>-13.370474784776301</v>
      </c>
      <c r="J1458">
        <v>-0.35129293008220103</v>
      </c>
      <c r="K1458">
        <v>90.960353910974206</v>
      </c>
      <c r="L1458">
        <v>87.9150531312727</v>
      </c>
      <c r="M1458">
        <v>22.811647821643</v>
      </c>
      <c r="N1458">
        <v>0.48591476216070201</v>
      </c>
      <c r="O1458">
        <v>32.4578285973055</v>
      </c>
      <c r="P1458">
        <v>29.897058823529399</v>
      </c>
      <c r="Q1458">
        <v>0.13761697276680901</v>
      </c>
    </row>
    <row r="1459" spans="1:17" hidden="1" x14ac:dyDescent="0.3">
      <c r="A1459" t="s">
        <v>3089</v>
      </c>
      <c r="B1459" t="s">
        <v>3090</v>
      </c>
      <c r="C1459" t="s">
        <v>3184</v>
      </c>
      <c r="D1459" t="s">
        <v>634</v>
      </c>
      <c r="E1459">
        <v>1074.1693499999999</v>
      </c>
      <c r="F1459">
        <v>113.13</v>
      </c>
      <c r="G1459">
        <v>85.708932219613899</v>
      </c>
      <c r="H1459">
        <v>-11.1391644326962</v>
      </c>
      <c r="I1459">
        <v>62.273087409493399</v>
      </c>
      <c r="J1459">
        <v>-5.6164099064824597</v>
      </c>
      <c r="K1459">
        <v>116.269293357493</v>
      </c>
      <c r="L1459">
        <v>93.771431880137001</v>
      </c>
      <c r="M1459">
        <v>33.8099858541175</v>
      </c>
      <c r="N1459">
        <v>0.29176708332190099</v>
      </c>
      <c r="O1459">
        <v>20.657650490586001</v>
      </c>
      <c r="P1459">
        <v>161.27020785219401</v>
      </c>
      <c r="Q1459">
        <v>9.0209214307627003E-2</v>
      </c>
    </row>
    <row r="1460" spans="1:17" hidden="1" x14ac:dyDescent="0.3">
      <c r="A1460" t="s">
        <v>3091</v>
      </c>
      <c r="B1460" t="s">
        <v>3092</v>
      </c>
      <c r="C1460" t="s">
        <v>3184</v>
      </c>
      <c r="D1460" t="s">
        <v>252</v>
      </c>
      <c r="E1460">
        <v>1074.02670258799</v>
      </c>
      <c r="F1460">
        <v>20.440000000000001</v>
      </c>
      <c r="G1460">
        <v>78.209842697491794</v>
      </c>
      <c r="H1460">
        <v>-10.893547770562099</v>
      </c>
      <c r="I1460">
        <v>-12.371947848749301</v>
      </c>
      <c r="J1460">
        <v>-3.2129888093983898</v>
      </c>
      <c r="K1460">
        <v>21.123875308194201</v>
      </c>
      <c r="L1460">
        <v>19.9110611324705</v>
      </c>
      <c r="M1460">
        <v>40.399662222110798</v>
      </c>
      <c r="N1460">
        <v>0.56588549310262404</v>
      </c>
      <c r="O1460">
        <v>103.767123287671</v>
      </c>
      <c r="P1460">
        <v>132.272727272727</v>
      </c>
      <c r="Q1460">
        <v>9.0294901621702006E-2</v>
      </c>
    </row>
    <row r="1461" spans="1:17" hidden="1" x14ac:dyDescent="0.3">
      <c r="A1461" t="s">
        <v>3093</v>
      </c>
      <c r="B1461" t="s">
        <v>3094</v>
      </c>
      <c r="C1461" t="s">
        <v>3184</v>
      </c>
      <c r="D1461" t="s">
        <v>564</v>
      </c>
      <c r="E1461">
        <v>1071.5401128870001</v>
      </c>
      <c r="F1461">
        <v>205.11</v>
      </c>
      <c r="G1461">
        <v>117.63985530783199</v>
      </c>
      <c r="H1461">
        <v>5.6518055840146202</v>
      </c>
      <c r="I1461">
        <v>37.0073360617845</v>
      </c>
      <c r="J1461">
        <v>6.1410095489893104</v>
      </c>
      <c r="K1461">
        <v>184.55138887747299</v>
      </c>
      <c r="L1461">
        <v>154.323710024989</v>
      </c>
      <c r="M1461">
        <v>69.097404867489701</v>
      </c>
      <c r="N1461">
        <v>0.61049994749212999</v>
      </c>
      <c r="O1461">
        <v>4.67553995417091</v>
      </c>
      <c r="P1461">
        <v>164.828921885087</v>
      </c>
      <c r="Q1461">
        <v>5.1969894004674999E-2</v>
      </c>
    </row>
    <row r="1462" spans="1:17" hidden="1" x14ac:dyDescent="0.3">
      <c r="A1462" t="s">
        <v>3095</v>
      </c>
      <c r="B1462" t="s">
        <v>3096</v>
      </c>
      <c r="C1462" t="s">
        <v>3184</v>
      </c>
      <c r="D1462" t="s">
        <v>465</v>
      </c>
      <c r="E1462">
        <v>1071.4275</v>
      </c>
      <c r="F1462">
        <v>33.75</v>
      </c>
      <c r="G1462">
        <v>79.946687620140494</v>
      </c>
      <c r="H1462">
        <v>8.7344807513315104</v>
      </c>
      <c r="I1462">
        <v>45.110014633213098</v>
      </c>
      <c r="J1462">
        <v>-5.4224311414643198</v>
      </c>
      <c r="K1462">
        <v>32.464425340313198</v>
      </c>
      <c r="L1462">
        <v>26.948310220007201</v>
      </c>
      <c r="M1462">
        <v>35.231176797674799</v>
      </c>
      <c r="N1462">
        <v>1.10276850530593</v>
      </c>
      <c r="O1462">
        <v>12.2962962962962</v>
      </c>
      <c r="P1462">
        <v>114.512711864406</v>
      </c>
      <c r="Q1462">
        <v>0.165221189852745</v>
      </c>
    </row>
    <row r="1463" spans="1:17" hidden="1" x14ac:dyDescent="0.3">
      <c r="A1463" t="s">
        <v>3097</v>
      </c>
      <c r="B1463" t="s">
        <v>3098</v>
      </c>
      <c r="C1463" t="s">
        <v>3184</v>
      </c>
      <c r="D1463" t="s">
        <v>132</v>
      </c>
      <c r="E1463">
        <v>1067.1833994000001</v>
      </c>
      <c r="F1463">
        <v>553.25</v>
      </c>
      <c r="G1463">
        <v>321.68102016866902</v>
      </c>
      <c r="H1463">
        <v>23.9812400418657</v>
      </c>
      <c r="I1463">
        <v>67.348771246969704</v>
      </c>
      <c r="J1463">
        <v>-1.5365649486510899</v>
      </c>
      <c r="K1463">
        <v>491.77047239272702</v>
      </c>
      <c r="L1463">
        <v>374.86363032038997</v>
      </c>
      <c r="M1463">
        <v>41.201299297410202</v>
      </c>
      <c r="N1463">
        <v>0.759808884853723</v>
      </c>
      <c r="O1463">
        <v>15.4993221870763</v>
      </c>
      <c r="P1463">
        <v>381.08695652173901</v>
      </c>
      <c r="Q1463">
        <v>0.26496041708963303</v>
      </c>
    </row>
    <row r="1464" spans="1:17" hidden="1" x14ac:dyDescent="0.3">
      <c r="A1464" t="s">
        <v>3099</v>
      </c>
      <c r="B1464" t="s">
        <v>3100</v>
      </c>
      <c r="C1464" t="s">
        <v>3184</v>
      </c>
      <c r="D1464" t="s">
        <v>46</v>
      </c>
      <c r="E1464">
        <v>1064.4854472</v>
      </c>
      <c r="F1464">
        <v>441</v>
      </c>
      <c r="G1464">
        <v>47.111327177923599</v>
      </c>
      <c r="H1464">
        <v>-14.9667940063591</v>
      </c>
      <c r="I1464">
        <v>62.9382390403849</v>
      </c>
      <c r="J1464">
        <v>1.8765647499460401</v>
      </c>
      <c r="M1464">
        <v>39.152326607594702</v>
      </c>
      <c r="O1464">
        <v>57.698412698412703</v>
      </c>
      <c r="P1464">
        <v>97.802197802197796</v>
      </c>
    </row>
    <row r="1465" spans="1:17" hidden="1" x14ac:dyDescent="0.3">
      <c r="A1465" t="s">
        <v>3101</v>
      </c>
      <c r="B1465" t="s">
        <v>3102</v>
      </c>
      <c r="C1465" t="s">
        <v>3184</v>
      </c>
      <c r="D1465" t="s">
        <v>988</v>
      </c>
      <c r="E1465">
        <v>1061.8695020499999</v>
      </c>
      <c r="F1465">
        <v>159.94999999999999</v>
      </c>
      <c r="G1465">
        <v>-38.9745355446898</v>
      </c>
      <c r="H1465">
        <v>10.221698057132899</v>
      </c>
      <c r="I1465">
        <v>12.766515435781301</v>
      </c>
      <c r="J1465">
        <v>16.583182549401101</v>
      </c>
      <c r="K1465">
        <v>138.88834624527601</v>
      </c>
      <c r="L1465">
        <v>140.27526581225101</v>
      </c>
      <c r="M1465">
        <v>80.279327315430706</v>
      </c>
      <c r="N1465">
        <v>2.5230133046454402</v>
      </c>
      <c r="O1465">
        <v>15.0046889653016</v>
      </c>
      <c r="P1465">
        <v>42.304270462633397</v>
      </c>
      <c r="Q1465">
        <v>-3.8177373930729001E-2</v>
      </c>
    </row>
    <row r="1466" spans="1:17" hidden="1" x14ac:dyDescent="0.3">
      <c r="A1466" t="s">
        <v>3103</v>
      </c>
      <c r="B1466" t="s">
        <v>3104</v>
      </c>
      <c r="C1466" t="s">
        <v>3184</v>
      </c>
      <c r="D1466" t="s">
        <v>428</v>
      </c>
      <c r="E1466">
        <v>1060.17618606</v>
      </c>
      <c r="F1466">
        <v>43.15</v>
      </c>
      <c r="G1466">
        <v>-30.2588500009781</v>
      </c>
      <c r="H1466">
        <v>-12.6048325551119</v>
      </c>
      <c r="I1466">
        <v>-27.632813384844201</v>
      </c>
      <c r="J1466">
        <v>-2.29337509426668</v>
      </c>
      <c r="K1466">
        <v>46.431055207523698</v>
      </c>
      <c r="L1466">
        <v>46.2671767811009</v>
      </c>
      <c r="M1466">
        <v>28.357235921928599</v>
      </c>
      <c r="N1466">
        <v>0.34504153703801399</v>
      </c>
      <c r="O1466">
        <v>40.208574739281502</v>
      </c>
      <c r="P1466">
        <v>25.4360465116279</v>
      </c>
    </row>
    <row r="1467" spans="1:17" hidden="1" x14ac:dyDescent="0.3">
      <c r="A1467" t="s">
        <v>3105</v>
      </c>
      <c r="B1467" t="s">
        <v>3106</v>
      </c>
      <c r="C1467" t="s">
        <v>3184</v>
      </c>
      <c r="D1467" t="s">
        <v>117</v>
      </c>
      <c r="E1467">
        <v>1057.8276556799999</v>
      </c>
      <c r="F1467">
        <v>355.2</v>
      </c>
      <c r="G1467">
        <v>104.660541881989</v>
      </c>
      <c r="H1467">
        <v>-6.4718503299638703</v>
      </c>
      <c r="I1467">
        <v>-10.047064543182501</v>
      </c>
      <c r="J1467">
        <v>-1.0527258007645</v>
      </c>
      <c r="K1467">
        <v>363.96144003956601</v>
      </c>
      <c r="L1467">
        <v>314.21306926103898</v>
      </c>
      <c r="M1467">
        <v>38.044352706123597</v>
      </c>
      <c r="N1467">
        <v>0.62957609440879603</v>
      </c>
      <c r="O1467">
        <v>19.200450450450401</v>
      </c>
      <c r="P1467">
        <v>160.984570168993</v>
      </c>
      <c r="Q1467">
        <v>8.7389859164143005E-2</v>
      </c>
    </row>
    <row r="1468" spans="1:17" hidden="1" x14ac:dyDescent="0.3">
      <c r="A1468" t="s">
        <v>3107</v>
      </c>
      <c r="B1468" t="s">
        <v>3108</v>
      </c>
      <c r="C1468" t="s">
        <v>3184</v>
      </c>
      <c r="D1468" t="s">
        <v>472</v>
      </c>
      <c r="E1468">
        <v>1057.7128974499999</v>
      </c>
      <c r="F1468">
        <v>299.75</v>
      </c>
      <c r="G1468">
        <v>82.523135400506106</v>
      </c>
      <c r="H1468">
        <v>-8.8893518405532195</v>
      </c>
      <c r="I1468">
        <v>91.978831412002194</v>
      </c>
      <c r="J1468">
        <v>-2.0837611907253999</v>
      </c>
      <c r="K1468">
        <v>289.77416235169198</v>
      </c>
      <c r="L1468">
        <v>218.73530800583001</v>
      </c>
      <c r="M1468">
        <v>44.972891904659001</v>
      </c>
      <c r="N1468">
        <v>0.31646818806819199</v>
      </c>
      <c r="O1468">
        <v>16.096747289407801</v>
      </c>
      <c r="P1468">
        <v>135.00588004703999</v>
      </c>
      <c r="Q1468">
        <v>0.150264527737732</v>
      </c>
    </row>
    <row r="1469" spans="1:17" hidden="1" x14ac:dyDescent="0.3">
      <c r="A1469" t="s">
        <v>3109</v>
      </c>
      <c r="B1469" t="s">
        <v>3110</v>
      </c>
      <c r="C1469" t="s">
        <v>3184</v>
      </c>
      <c r="D1469" t="s">
        <v>292</v>
      </c>
      <c r="E1469">
        <v>1054.5405000000001</v>
      </c>
      <c r="F1469">
        <v>8111.85</v>
      </c>
      <c r="G1469">
        <v>6.6416845214239402</v>
      </c>
      <c r="H1469">
        <v>0.87522239790369605</v>
      </c>
      <c r="I1469">
        <v>-23.882246420146199</v>
      </c>
      <c r="J1469">
        <v>-1.4720413800802099</v>
      </c>
      <c r="K1469">
        <v>8099.0564190895502</v>
      </c>
      <c r="L1469">
        <v>8038.9073074687703</v>
      </c>
      <c r="M1469">
        <v>52.7960528356097</v>
      </c>
      <c r="N1469">
        <v>0.82977821783791905</v>
      </c>
      <c r="O1469">
        <v>23.905151106097801</v>
      </c>
      <c r="P1469">
        <v>42.286947141315999</v>
      </c>
      <c r="Q1469">
        <v>0.188685327309186</v>
      </c>
    </row>
    <row r="1470" spans="1:17" hidden="1" x14ac:dyDescent="0.3">
      <c r="A1470" t="s">
        <v>3111</v>
      </c>
      <c r="B1470" t="s">
        <v>3112</v>
      </c>
      <c r="C1470" t="s">
        <v>3184</v>
      </c>
      <c r="D1470" t="s">
        <v>564</v>
      </c>
      <c r="E1470">
        <v>1052.55528</v>
      </c>
      <c r="F1470">
        <v>1309.8</v>
      </c>
      <c r="G1470">
        <v>69.7206253955585</v>
      </c>
      <c r="H1470">
        <v>0.59748919637340403</v>
      </c>
      <c r="I1470">
        <v>-17.237705800009099</v>
      </c>
      <c r="J1470">
        <v>1.06268100084039</v>
      </c>
      <c r="K1470">
        <v>1255.24136851599</v>
      </c>
      <c r="L1470">
        <v>1174.47413244314</v>
      </c>
      <c r="M1470">
        <v>67.054055648368603</v>
      </c>
      <c r="N1470">
        <v>0.60458287298729496</v>
      </c>
      <c r="O1470">
        <v>23.667735532142299</v>
      </c>
      <c r="P1470">
        <v>113.844897959183</v>
      </c>
      <c r="Q1470">
        <v>0.150194221764713</v>
      </c>
    </row>
    <row r="1471" spans="1:17" hidden="1" x14ac:dyDescent="0.3">
      <c r="A1471" t="s">
        <v>3113</v>
      </c>
      <c r="B1471" t="s">
        <v>3114</v>
      </c>
      <c r="C1471" t="s">
        <v>3184</v>
      </c>
      <c r="D1471" t="s">
        <v>54</v>
      </c>
      <c r="E1471">
        <v>1050.7723244199999</v>
      </c>
      <c r="F1471">
        <v>817.9</v>
      </c>
      <c r="G1471">
        <v>36.463715958241799</v>
      </c>
      <c r="H1471">
        <v>1.1558763073373099</v>
      </c>
      <c r="I1471">
        <v>5.5033027695233798</v>
      </c>
      <c r="J1471">
        <v>-4.0063451948905602</v>
      </c>
      <c r="K1471">
        <v>822.68631901231697</v>
      </c>
      <c r="L1471">
        <v>719.55159039156501</v>
      </c>
      <c r="M1471">
        <v>33.067477273059602</v>
      </c>
      <c r="N1471">
        <v>0.45476490429552502</v>
      </c>
      <c r="O1471">
        <v>16.157231935444401</v>
      </c>
      <c r="P1471">
        <v>77.399414380219</v>
      </c>
      <c r="Q1471">
        <v>8.6400462803186001E-2</v>
      </c>
    </row>
    <row r="1472" spans="1:17" hidden="1" x14ac:dyDescent="0.3">
      <c r="A1472" t="s">
        <v>3115</v>
      </c>
      <c r="B1472" t="s">
        <v>3116</v>
      </c>
      <c r="C1472" t="s">
        <v>3184</v>
      </c>
      <c r="D1472" t="s">
        <v>54</v>
      </c>
      <c r="E1472">
        <v>1048.1197883150001</v>
      </c>
      <c r="F1472">
        <v>1606.45</v>
      </c>
      <c r="G1472">
        <v>154.38858398111699</v>
      </c>
      <c r="H1472">
        <v>-2.7328473974125398</v>
      </c>
      <c r="I1472">
        <v>23.639033070786599</v>
      </c>
      <c r="J1472">
        <v>-1.8950188940087</v>
      </c>
      <c r="K1472">
        <v>1617.8257688563599</v>
      </c>
      <c r="L1472">
        <v>1336.58676420557</v>
      </c>
      <c r="M1472">
        <v>45.3356507812464</v>
      </c>
      <c r="N1472">
        <v>0.70201099212276097</v>
      </c>
      <c r="O1472">
        <v>15.4097544274642</v>
      </c>
      <c r="P1472">
        <v>213.05661112735001</v>
      </c>
      <c r="Q1472">
        <v>0.13054151820985699</v>
      </c>
    </row>
    <row r="1473" spans="1:17" hidden="1" x14ac:dyDescent="0.3">
      <c r="A1473" t="s">
        <v>3117</v>
      </c>
      <c r="B1473" t="s">
        <v>3118</v>
      </c>
      <c r="C1473" t="s">
        <v>3184</v>
      </c>
      <c r="D1473" t="s">
        <v>74</v>
      </c>
      <c r="E1473">
        <v>1047.24</v>
      </c>
      <c r="F1473">
        <v>174.54</v>
      </c>
      <c r="G1473">
        <v>6.7635914032595297</v>
      </c>
      <c r="H1473">
        <v>-14.6243533177225</v>
      </c>
      <c r="I1473">
        <v>14.3584988370212</v>
      </c>
      <c r="J1473">
        <v>-3.1634251190321301</v>
      </c>
      <c r="K1473">
        <v>185.11033673377801</v>
      </c>
      <c r="L1473">
        <v>161.43740916730999</v>
      </c>
      <c r="M1473">
        <v>31.623840329755101</v>
      </c>
      <c r="N1473">
        <v>0.10671555582429</v>
      </c>
      <c r="O1473">
        <v>44.379511859745598</v>
      </c>
      <c r="P1473">
        <v>60.128440366972399</v>
      </c>
      <c r="Q1473">
        <v>4.6727173682463E-2</v>
      </c>
    </row>
    <row r="1474" spans="1:17" hidden="1" x14ac:dyDescent="0.3">
      <c r="A1474" t="s">
        <v>3119</v>
      </c>
      <c r="B1474" t="s">
        <v>3120</v>
      </c>
      <c r="C1474" t="s">
        <v>3184</v>
      </c>
      <c r="D1474" t="s">
        <v>472</v>
      </c>
      <c r="E1474">
        <v>1044.6670924799901</v>
      </c>
      <c r="F1474">
        <v>239.36</v>
      </c>
      <c r="G1474">
        <v>15.0559651592813</v>
      </c>
      <c r="H1474">
        <v>-4.4847046738108496</v>
      </c>
      <c r="I1474">
        <v>41.353105968107698</v>
      </c>
      <c r="J1474">
        <v>-4.14956394709316</v>
      </c>
      <c r="K1474">
        <v>219.01995474467699</v>
      </c>
      <c r="L1474">
        <v>183.71877364427701</v>
      </c>
      <c r="M1474">
        <v>42.308171879986702</v>
      </c>
      <c r="N1474">
        <v>0.33965349769611902</v>
      </c>
      <c r="O1474">
        <v>20.070187165775302</v>
      </c>
      <c r="P1474">
        <v>70.971428571428504</v>
      </c>
      <c r="Q1474">
        <v>-4.6226234017636002E-2</v>
      </c>
    </row>
    <row r="1475" spans="1:17" hidden="1" x14ac:dyDescent="0.3">
      <c r="A1475" t="s">
        <v>3121</v>
      </c>
      <c r="B1475" t="s">
        <v>3122</v>
      </c>
      <c r="C1475" t="s">
        <v>3184</v>
      </c>
      <c r="D1475" t="s">
        <v>557</v>
      </c>
      <c r="E1475">
        <v>1043.811743835</v>
      </c>
      <c r="F1475">
        <v>701.85</v>
      </c>
      <c r="G1475">
        <v>-40.127683528937702</v>
      </c>
      <c r="H1475">
        <v>9.54693033848128</v>
      </c>
      <c r="I1475">
        <v>19.4058279859659</v>
      </c>
      <c r="J1475">
        <v>4.13072855110613</v>
      </c>
      <c r="K1475">
        <v>648.48528132307104</v>
      </c>
      <c r="L1475">
        <v>618.09616892223903</v>
      </c>
      <c r="M1475">
        <v>52.042169699419098</v>
      </c>
      <c r="N1475">
        <v>2.2343132601345501</v>
      </c>
      <c r="O1475">
        <v>28.232528318016598</v>
      </c>
      <c r="P1475">
        <v>51.5220207253886</v>
      </c>
      <c r="Q1475">
        <v>0.109214705758059</v>
      </c>
    </row>
    <row r="1476" spans="1:17" hidden="1" x14ac:dyDescent="0.3">
      <c r="A1476" t="s">
        <v>3123</v>
      </c>
      <c r="B1476" t="s">
        <v>3124</v>
      </c>
      <c r="C1476" t="s">
        <v>3184</v>
      </c>
      <c r="D1476" t="s">
        <v>472</v>
      </c>
      <c r="E1476">
        <v>1042.302014505</v>
      </c>
      <c r="F1476">
        <v>967.95</v>
      </c>
      <c r="G1476">
        <v>137.443817056466</v>
      </c>
      <c r="H1476">
        <v>9.6832365186713591</v>
      </c>
      <c r="I1476">
        <v>-45.950041598828797</v>
      </c>
      <c r="J1476">
        <v>4.4320065019939801</v>
      </c>
      <c r="K1476">
        <v>1044.70915052909</v>
      </c>
      <c r="L1476">
        <v>1124.5494631628901</v>
      </c>
      <c r="M1476">
        <v>50.064217270985601</v>
      </c>
      <c r="N1476">
        <v>1.3371959229463699</v>
      </c>
      <c r="O1476">
        <v>128.255591714448</v>
      </c>
      <c r="P1476">
        <v>176.557142857142</v>
      </c>
      <c r="Q1476">
        <v>0.17755943547082501</v>
      </c>
    </row>
    <row r="1477" spans="1:17" hidden="1" x14ac:dyDescent="0.3">
      <c r="A1477" t="s">
        <v>3125</v>
      </c>
      <c r="B1477" t="s">
        <v>3126</v>
      </c>
      <c r="C1477" t="s">
        <v>3184</v>
      </c>
      <c r="D1477" t="s">
        <v>103</v>
      </c>
      <c r="E1477">
        <v>1041.2699849999999</v>
      </c>
      <c r="F1477">
        <v>419.85</v>
      </c>
      <c r="G1477">
        <v>-20.667431459560699</v>
      </c>
      <c r="H1477">
        <v>-6.6338574984226497</v>
      </c>
      <c r="I1477">
        <v>-4.8405195970995001</v>
      </c>
      <c r="J1477">
        <v>7.5589121421177596</v>
      </c>
      <c r="K1477">
        <v>446.15416210099602</v>
      </c>
      <c r="M1477">
        <v>50.206354151510098</v>
      </c>
      <c r="O1477">
        <v>40.038108848398203</v>
      </c>
      <c r="P1477">
        <v>16.301939058171701</v>
      </c>
    </row>
    <row r="1478" spans="1:17" hidden="1" x14ac:dyDescent="0.3">
      <c r="A1478" t="s">
        <v>3127</v>
      </c>
      <c r="B1478" t="s">
        <v>3128</v>
      </c>
      <c r="C1478" t="s">
        <v>3184</v>
      </c>
      <c r="D1478" t="s">
        <v>54</v>
      </c>
      <c r="E1478">
        <v>1039.07232</v>
      </c>
      <c r="F1478">
        <v>207.35</v>
      </c>
      <c r="G1478">
        <v>25.307208902445801</v>
      </c>
      <c r="H1478">
        <v>-0.87436105616758897</v>
      </c>
      <c r="I1478">
        <v>-34.718762986670399</v>
      </c>
      <c r="J1478">
        <v>0.85991080555340005</v>
      </c>
      <c r="K1478">
        <v>213.80647293175599</v>
      </c>
      <c r="L1478">
        <v>204.82435588427299</v>
      </c>
      <c r="M1478">
        <v>50.321865116797603</v>
      </c>
      <c r="N1478">
        <v>0.51679440551777001</v>
      </c>
      <c r="O1478">
        <v>27.8032312515071</v>
      </c>
      <c r="P1478">
        <v>66.546184738955802</v>
      </c>
      <c r="Q1478">
        <v>5.1670464416076999E-2</v>
      </c>
    </row>
    <row r="1479" spans="1:17" hidden="1" x14ac:dyDescent="0.3">
      <c r="A1479" t="s">
        <v>3129</v>
      </c>
      <c r="B1479" t="s">
        <v>3130</v>
      </c>
      <c r="C1479" t="s">
        <v>3184</v>
      </c>
      <c r="D1479" t="s">
        <v>287</v>
      </c>
      <c r="E1479">
        <v>1035.9189633000001</v>
      </c>
      <c r="F1479">
        <v>425.1</v>
      </c>
      <c r="G1479">
        <v>-39.577250359264099</v>
      </c>
      <c r="H1479">
        <v>-10.365443281868099</v>
      </c>
      <c r="I1479">
        <v>-4.4815420260470997</v>
      </c>
      <c r="J1479">
        <v>1.3807396661098501</v>
      </c>
      <c r="K1479">
        <v>433.514227971266</v>
      </c>
      <c r="L1479">
        <v>433.774880132053</v>
      </c>
      <c r="M1479">
        <v>44.120125560892099</v>
      </c>
      <c r="N1479">
        <v>0.40745368354343098</v>
      </c>
      <c r="O1479">
        <v>20.348153375676301</v>
      </c>
      <c r="P1479">
        <v>17.5445873081709</v>
      </c>
      <c r="Q1479">
        <v>-8.6032151378730003E-3</v>
      </c>
    </row>
    <row r="1480" spans="1:17" hidden="1" x14ac:dyDescent="0.3">
      <c r="A1480" t="s">
        <v>3131</v>
      </c>
      <c r="B1480" t="s">
        <v>3132</v>
      </c>
      <c r="C1480" t="s">
        <v>3184</v>
      </c>
      <c r="D1480" t="s">
        <v>1839</v>
      </c>
      <c r="E1480">
        <v>1032.6694</v>
      </c>
      <c r="F1480">
        <v>444.35</v>
      </c>
      <c r="G1480">
        <v>32.354294387833598</v>
      </c>
      <c r="H1480">
        <v>-21.623089622026701</v>
      </c>
      <c r="I1480">
        <v>2.4640164172667101</v>
      </c>
      <c r="J1480">
        <v>-6.8677276649816896</v>
      </c>
      <c r="K1480">
        <v>524.977122244111</v>
      </c>
      <c r="L1480">
        <v>447.55873771561102</v>
      </c>
      <c r="M1480">
        <v>27.57257442988</v>
      </c>
      <c r="N1480">
        <v>0.86075678724797999</v>
      </c>
      <c r="O1480">
        <v>47.9914481827388</v>
      </c>
      <c r="P1480">
        <v>66.423220973782705</v>
      </c>
    </row>
    <row r="1481" spans="1:17" hidden="1" x14ac:dyDescent="0.3">
      <c r="A1481" t="s">
        <v>3133</v>
      </c>
      <c r="B1481" t="s">
        <v>3134</v>
      </c>
      <c r="C1481" t="s">
        <v>3184</v>
      </c>
      <c r="D1481" t="s">
        <v>472</v>
      </c>
      <c r="E1481">
        <v>1024.337471409</v>
      </c>
      <c r="F1481">
        <v>142.29</v>
      </c>
      <c r="G1481">
        <v>-35.934538648231701</v>
      </c>
      <c r="H1481">
        <v>-16.800565122318201</v>
      </c>
      <c r="I1481">
        <v>-40.852498031427203</v>
      </c>
      <c r="J1481">
        <v>-4.13430605986097</v>
      </c>
      <c r="K1481">
        <v>157.97181600917801</v>
      </c>
      <c r="L1481">
        <v>161.60745600980201</v>
      </c>
      <c r="M1481">
        <v>19.3979834765702</v>
      </c>
      <c r="N1481">
        <v>0.75998213930610203</v>
      </c>
      <c r="O1481">
        <v>52.540586126923799</v>
      </c>
      <c r="P1481">
        <v>12.083497439936901</v>
      </c>
      <c r="Q1481">
        <v>3.5284166560453002E-2</v>
      </c>
    </row>
    <row r="1482" spans="1:17" hidden="1" x14ac:dyDescent="0.3">
      <c r="A1482" t="s">
        <v>3135</v>
      </c>
      <c r="B1482" t="s">
        <v>3136</v>
      </c>
      <c r="C1482" t="s">
        <v>3184</v>
      </c>
      <c r="D1482" t="s">
        <v>270</v>
      </c>
      <c r="E1482">
        <v>1023.16958406</v>
      </c>
      <c r="F1482">
        <v>81.239999999999995</v>
      </c>
      <c r="G1482">
        <v>-32.297564883741202</v>
      </c>
      <c r="H1482">
        <v>-4.4368385282329399</v>
      </c>
      <c r="I1482">
        <v>-12.7688280430979</v>
      </c>
      <c r="J1482">
        <v>-1.0640466833866</v>
      </c>
      <c r="K1482">
        <v>80.532424553766802</v>
      </c>
      <c r="L1482">
        <v>79.069546564278298</v>
      </c>
      <c r="M1482">
        <v>50.393262276336699</v>
      </c>
      <c r="N1482">
        <v>0.819791775930513</v>
      </c>
      <c r="O1482">
        <v>24.261447562776901</v>
      </c>
      <c r="P1482">
        <v>23.465045592705099</v>
      </c>
      <c r="Q1482">
        <v>-0.10086187793712501</v>
      </c>
    </row>
    <row r="1483" spans="1:17" hidden="1" x14ac:dyDescent="0.3">
      <c r="A1483" t="s">
        <v>3137</v>
      </c>
      <c r="B1483" t="s">
        <v>3138</v>
      </c>
      <c r="C1483" t="s">
        <v>3184</v>
      </c>
      <c r="D1483" t="s">
        <v>187</v>
      </c>
      <c r="E1483">
        <v>1019.79584</v>
      </c>
      <c r="F1483">
        <v>839.2</v>
      </c>
      <c r="G1483">
        <v>-9.1166515341182599</v>
      </c>
      <c r="H1483">
        <v>0.71380399041530895</v>
      </c>
      <c r="I1483">
        <v>-3.95656270616404</v>
      </c>
      <c r="J1483">
        <v>6.3296404709042999</v>
      </c>
      <c r="K1483">
        <v>791.60446908926804</v>
      </c>
      <c r="L1483">
        <v>767.71061159965905</v>
      </c>
      <c r="M1483">
        <v>67.610954310917606</v>
      </c>
      <c r="N1483">
        <v>2.02949151713729</v>
      </c>
      <c r="O1483">
        <v>11.4156339370829</v>
      </c>
      <c r="P1483">
        <v>27.460510328068001</v>
      </c>
      <c r="Q1483">
        <v>5.4579126054107002E-2</v>
      </c>
    </row>
    <row r="1484" spans="1:17" hidden="1" x14ac:dyDescent="0.3">
      <c r="A1484" t="s">
        <v>3139</v>
      </c>
      <c r="B1484" t="s">
        <v>3140</v>
      </c>
      <c r="C1484" t="s">
        <v>3184</v>
      </c>
      <c r="D1484" t="s">
        <v>292</v>
      </c>
      <c r="E1484">
        <v>1015.967089675</v>
      </c>
      <c r="F1484">
        <v>370.45</v>
      </c>
      <c r="G1484">
        <v>-14.842814241119999</v>
      </c>
      <c r="H1484">
        <v>-3.2551869181009798</v>
      </c>
      <c r="I1484">
        <v>-17.950389441425799</v>
      </c>
      <c r="J1484">
        <v>0.148071027833202</v>
      </c>
      <c r="K1484">
        <v>362.70056628601498</v>
      </c>
      <c r="L1484">
        <v>355.35638794688202</v>
      </c>
      <c r="M1484">
        <v>57.2035331146121</v>
      </c>
      <c r="N1484">
        <v>0.70088342749801902</v>
      </c>
      <c r="O1484">
        <v>21.203941152652099</v>
      </c>
      <c r="P1484">
        <v>32.161969318587197</v>
      </c>
      <c r="Q1484">
        <v>0.128002053376224</v>
      </c>
    </row>
    <row r="1485" spans="1:17" hidden="1" x14ac:dyDescent="0.3">
      <c r="A1485" t="s">
        <v>3141</v>
      </c>
      <c r="B1485" t="s">
        <v>3142</v>
      </c>
      <c r="C1485" t="s">
        <v>3184</v>
      </c>
      <c r="D1485" t="s">
        <v>634</v>
      </c>
      <c r="E1485">
        <v>1015.731998074</v>
      </c>
      <c r="F1485">
        <v>47.87</v>
      </c>
      <c r="G1485">
        <v>-39.107171371691898</v>
      </c>
      <c r="H1485">
        <v>-3.6726017173185999</v>
      </c>
      <c r="I1485">
        <v>-6.4366542053599396</v>
      </c>
      <c r="J1485">
        <v>-0.35112529953990801</v>
      </c>
      <c r="K1485">
        <v>49.145654873446603</v>
      </c>
      <c r="L1485">
        <v>49.114343034632597</v>
      </c>
      <c r="M1485">
        <v>47.391953334817998</v>
      </c>
      <c r="N1485">
        <v>0.317057672306091</v>
      </c>
      <c r="O1485">
        <v>29.935241278462499</v>
      </c>
      <c r="P1485">
        <v>19.079601990049699</v>
      </c>
      <c r="Q1485">
        <v>4.0575276987262002E-2</v>
      </c>
    </row>
    <row r="1486" spans="1:17" hidden="1" x14ac:dyDescent="0.3">
      <c r="A1486" t="s">
        <v>3143</v>
      </c>
      <c r="B1486" t="s">
        <v>3144</v>
      </c>
      <c r="C1486" t="s">
        <v>3184</v>
      </c>
      <c r="D1486" t="s">
        <v>507</v>
      </c>
      <c r="E1486">
        <v>1014.43357496</v>
      </c>
      <c r="F1486">
        <v>726.05</v>
      </c>
      <c r="G1486">
        <v>-29.5794609823919</v>
      </c>
      <c r="H1486">
        <v>-8.5650009472071496</v>
      </c>
      <c r="I1486">
        <v>-24.751490001175199</v>
      </c>
      <c r="J1486">
        <v>-4.1801785499777999</v>
      </c>
      <c r="K1486">
        <v>765.85513065483894</v>
      </c>
      <c r="M1486">
        <v>27.044982442214799</v>
      </c>
      <c r="N1486">
        <v>0.50758114511307695</v>
      </c>
      <c r="O1486">
        <v>40.754768955306098</v>
      </c>
      <c r="P1486">
        <v>15.6222629190222</v>
      </c>
    </row>
    <row r="1487" spans="1:17" hidden="1" x14ac:dyDescent="0.3">
      <c r="A1487" t="s">
        <v>3145</v>
      </c>
      <c r="B1487" t="s">
        <v>3146</v>
      </c>
      <c r="C1487" t="s">
        <v>3184</v>
      </c>
      <c r="D1487" t="s">
        <v>613</v>
      </c>
      <c r="E1487">
        <v>1013.385324095</v>
      </c>
      <c r="F1487">
        <v>2307.0500000000002</v>
      </c>
      <c r="G1487">
        <v>7.4682420843117097</v>
      </c>
      <c r="H1487">
        <v>-17.475138498227299</v>
      </c>
      <c r="I1487">
        <v>2.4366099852120402</v>
      </c>
      <c r="J1487">
        <v>-6.1604372544776798</v>
      </c>
      <c r="K1487">
        <v>2498.8301484457802</v>
      </c>
      <c r="L1487">
        <v>2178.5298512080999</v>
      </c>
      <c r="M1487">
        <v>17.664880682375401</v>
      </c>
      <c r="N1487">
        <v>1.0981695870983501</v>
      </c>
      <c r="O1487">
        <v>34.327387789601403</v>
      </c>
      <c r="P1487">
        <v>52.280528052805202</v>
      </c>
      <c r="Q1487">
        <v>5.3141624871662997E-2</v>
      </c>
    </row>
    <row r="1488" spans="1:17" hidden="1" x14ac:dyDescent="0.3">
      <c r="A1488" t="s">
        <v>3147</v>
      </c>
      <c r="B1488" t="s">
        <v>3148</v>
      </c>
      <c r="C1488" t="s">
        <v>3184</v>
      </c>
      <c r="D1488" t="s">
        <v>261</v>
      </c>
      <c r="E1488">
        <v>1012.706843598</v>
      </c>
      <c r="F1488">
        <v>187.04</v>
      </c>
      <c r="G1488">
        <v>35.494296753030198</v>
      </c>
      <c r="H1488">
        <v>4.60780583472018</v>
      </c>
      <c r="I1488">
        <v>34.809882517640702</v>
      </c>
      <c r="J1488">
        <v>-9.1220783822104199</v>
      </c>
      <c r="K1488">
        <v>184.62900268568299</v>
      </c>
      <c r="L1488">
        <v>153.03250558716101</v>
      </c>
      <c r="M1488">
        <v>37.449182790453499</v>
      </c>
      <c r="N1488">
        <v>0.36062967695994702</v>
      </c>
      <c r="O1488">
        <v>20.439478186484099</v>
      </c>
      <c r="P1488">
        <v>74.640522875816998</v>
      </c>
    </row>
    <row r="1489" spans="1:17" hidden="1" x14ac:dyDescent="0.3">
      <c r="A1489" t="s">
        <v>3149</v>
      </c>
      <c r="B1489" t="s">
        <v>3150</v>
      </c>
      <c r="C1489" t="s">
        <v>3184</v>
      </c>
      <c r="E1489">
        <v>1012.30701</v>
      </c>
      <c r="F1489">
        <v>182.6</v>
      </c>
      <c r="G1489">
        <v>343.29490804996601</v>
      </c>
      <c r="H1489">
        <v>-8.5188656066818798</v>
      </c>
      <c r="I1489">
        <v>11.113286170835799</v>
      </c>
      <c r="J1489">
        <v>-3.4995805015948598</v>
      </c>
      <c r="K1489">
        <v>211.64398066548301</v>
      </c>
      <c r="L1489">
        <v>180.13276989157501</v>
      </c>
      <c r="M1489">
        <v>34.391335685360303</v>
      </c>
      <c r="N1489">
        <v>0.18731141173732299</v>
      </c>
      <c r="O1489">
        <v>124.753559693318</v>
      </c>
      <c r="P1489">
        <v>519.28294573643404</v>
      </c>
      <c r="Q1489">
        <v>0.15313266760966501</v>
      </c>
    </row>
    <row r="1490" spans="1:17" hidden="1" x14ac:dyDescent="0.3">
      <c r="A1490" t="s">
        <v>3151</v>
      </c>
      <c r="B1490" t="s">
        <v>3152</v>
      </c>
      <c r="C1490" t="s">
        <v>3184</v>
      </c>
      <c r="D1490" t="s">
        <v>3153</v>
      </c>
      <c r="E1490">
        <v>1012.2738664</v>
      </c>
      <c r="F1490">
        <v>6.41</v>
      </c>
      <c r="G1490">
        <v>-80.151182943533797</v>
      </c>
      <c r="H1490">
        <v>13.0385994655836</v>
      </c>
      <c r="I1490">
        <v>-52.7611338261706</v>
      </c>
      <c r="J1490">
        <v>-7.5113824523257398</v>
      </c>
      <c r="K1490">
        <v>6.8739889196536303</v>
      </c>
      <c r="L1490">
        <v>8.4599173271968908</v>
      </c>
      <c r="M1490">
        <v>32.882979865266698</v>
      </c>
      <c r="N1490">
        <v>0.46805905354395499</v>
      </c>
      <c r="O1490">
        <v>165.21060842433599</v>
      </c>
      <c r="P1490">
        <v>41.814159292035399</v>
      </c>
      <c r="Q1490">
        <v>3.6001860354017E-2</v>
      </c>
    </row>
    <row r="1491" spans="1:17" hidden="1" x14ac:dyDescent="0.3">
      <c r="A1491" t="s">
        <v>3154</v>
      </c>
      <c r="B1491" t="s">
        <v>3155</v>
      </c>
      <c r="C1491" t="s">
        <v>3184</v>
      </c>
      <c r="D1491" t="s">
        <v>270</v>
      </c>
      <c r="E1491">
        <v>1009.6426344</v>
      </c>
      <c r="F1491">
        <v>94.28</v>
      </c>
      <c r="G1491">
        <v>-49.090571589821998</v>
      </c>
      <c r="H1491">
        <v>-5.1030442109083198</v>
      </c>
      <c r="I1491">
        <v>-8.5895151219352393</v>
      </c>
      <c r="J1491">
        <v>-7.5384727962196293E-2</v>
      </c>
      <c r="K1491">
        <v>95.537661942189004</v>
      </c>
      <c r="L1491">
        <v>96.594136514016796</v>
      </c>
      <c r="M1491">
        <v>42.067225380042302</v>
      </c>
      <c r="N1491">
        <v>0.55009134514839697</v>
      </c>
      <c r="O1491">
        <v>40.8039881204921</v>
      </c>
      <c r="P1491">
        <v>27.079121175360498</v>
      </c>
      <c r="Q1491">
        <v>4.1884827221149001E-2</v>
      </c>
    </row>
    <row r="1492" spans="1:17" hidden="1" x14ac:dyDescent="0.3">
      <c r="A1492" t="s">
        <v>3156</v>
      </c>
      <c r="B1492" t="s">
        <v>3157</v>
      </c>
      <c r="C1492" t="s">
        <v>3184</v>
      </c>
      <c r="D1492" t="s">
        <v>261</v>
      </c>
      <c r="E1492">
        <v>1005.9233103</v>
      </c>
      <c r="F1492">
        <v>715.5</v>
      </c>
      <c r="G1492">
        <v>119.621448635413</v>
      </c>
      <c r="H1492">
        <v>-3.2481879982116499</v>
      </c>
      <c r="I1492">
        <v>78.561264875508101</v>
      </c>
      <c r="J1492">
        <v>1.89006885853567</v>
      </c>
      <c r="K1492">
        <v>723.84050087632795</v>
      </c>
      <c r="L1492">
        <v>582.70944322524599</v>
      </c>
      <c r="M1492">
        <v>44.515661535389299</v>
      </c>
      <c r="N1492">
        <v>0.35889260440158599</v>
      </c>
      <c r="O1492">
        <v>57.931516422082403</v>
      </c>
      <c r="P1492">
        <v>169.33935629587799</v>
      </c>
      <c r="Q1492">
        <v>0.18962781731769299</v>
      </c>
    </row>
    <row r="1493" spans="1:17" hidden="1" x14ac:dyDescent="0.3">
      <c r="A1493" t="s">
        <v>3158</v>
      </c>
      <c r="B1493" t="s">
        <v>3159</v>
      </c>
      <c r="C1493" t="s">
        <v>3184</v>
      </c>
      <c r="D1493" t="s">
        <v>132</v>
      </c>
      <c r="E1493">
        <v>1005.9228975</v>
      </c>
      <c r="F1493">
        <v>241.55</v>
      </c>
      <c r="G1493">
        <v>16.849971138725198</v>
      </c>
      <c r="H1493">
        <v>-14.580524165089299</v>
      </c>
      <c r="I1493">
        <v>-17.032551023941298</v>
      </c>
      <c r="J1493">
        <v>-1.1604694189762701</v>
      </c>
      <c r="K1493">
        <v>272.95264922501201</v>
      </c>
      <c r="L1493">
        <v>256.24027484091101</v>
      </c>
      <c r="M1493">
        <v>32.051031651902001</v>
      </c>
      <c r="N1493">
        <v>0.57699210049398997</v>
      </c>
      <c r="O1493">
        <v>56.261643552059603</v>
      </c>
      <c r="P1493">
        <v>59.755291005290999</v>
      </c>
    </row>
    <row r="1494" spans="1:17" hidden="1" x14ac:dyDescent="0.3">
      <c r="A1494" t="s">
        <v>3160</v>
      </c>
      <c r="B1494" t="s">
        <v>3161</v>
      </c>
      <c r="C1494" t="s">
        <v>3184</v>
      </c>
      <c r="D1494" t="s">
        <v>261</v>
      </c>
      <c r="E1494">
        <v>1004.3509</v>
      </c>
      <c r="F1494">
        <v>792.7</v>
      </c>
      <c r="G1494">
        <v>-26.735944219370801</v>
      </c>
      <c r="H1494">
        <v>16.071698057132899</v>
      </c>
      <c r="I1494">
        <v>-10.9090323569096</v>
      </c>
      <c r="J1494">
        <v>13.208521239488</v>
      </c>
      <c r="M1494">
        <v>58.272894575362898</v>
      </c>
      <c r="O1494">
        <v>9.7514822757663602</v>
      </c>
      <c r="P1494">
        <v>16.231671554252198</v>
      </c>
    </row>
    <row r="1495" spans="1:17" hidden="1" x14ac:dyDescent="0.3">
      <c r="A1495" t="s">
        <v>3162</v>
      </c>
      <c r="B1495" t="s">
        <v>3163</v>
      </c>
      <c r="C1495" t="s">
        <v>3184</v>
      </c>
      <c r="D1495" t="s">
        <v>287</v>
      </c>
      <c r="E1495">
        <v>1003.971313575</v>
      </c>
      <c r="F1495">
        <v>160.35</v>
      </c>
      <c r="G1495">
        <v>479.42130110779698</v>
      </c>
      <c r="H1495">
        <v>-9.7401447919343696</v>
      </c>
      <c r="I1495">
        <v>133.127264886262</v>
      </c>
      <c r="J1495">
        <v>-0.26356987037206397</v>
      </c>
      <c r="K1495">
        <v>182.55682042421699</v>
      </c>
      <c r="L1495">
        <v>149.97517258322199</v>
      </c>
      <c r="M1495">
        <v>40.011760925676803</v>
      </c>
      <c r="N1495">
        <v>0.41286517365991998</v>
      </c>
      <c r="O1495">
        <v>93.391472283412298</v>
      </c>
      <c r="P1495">
        <v>512.18872386019302</v>
      </c>
      <c r="Q1495">
        <v>0.19281353539945301</v>
      </c>
    </row>
    <row r="1496" spans="1:17" hidden="1" x14ac:dyDescent="0.3">
      <c r="A1496" t="s">
        <v>3164</v>
      </c>
      <c r="B1496" t="s">
        <v>3165</v>
      </c>
      <c r="C1496" t="s">
        <v>3184</v>
      </c>
      <c r="D1496" t="s">
        <v>613</v>
      </c>
      <c r="E1496">
        <v>1000.11005637199</v>
      </c>
      <c r="F1496">
        <v>212.33</v>
      </c>
      <c r="G1496">
        <v>-19.707952214778199</v>
      </c>
      <c r="H1496">
        <v>-4.67514941620969</v>
      </c>
      <c r="I1496">
        <v>1.02852210761183</v>
      </c>
      <c r="J1496">
        <v>-3.3118505572247701</v>
      </c>
      <c r="K1496">
        <v>218.32195519956099</v>
      </c>
      <c r="L1496">
        <v>208.04943548126101</v>
      </c>
      <c r="M1496">
        <v>40.864386872618098</v>
      </c>
      <c r="N1496">
        <v>0.35115411701272098</v>
      </c>
      <c r="O1496">
        <v>27.1605519709885</v>
      </c>
      <c r="P1496">
        <v>33.498899717070003</v>
      </c>
      <c r="Q1496">
        <v>-2.4776444617019999E-2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Price_Filter_30_09_2024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2024-10-02T10:06:37Z</dcterms:created>
  <dcterms:modified xsi:type="dcterms:W3CDTF">2024-11-22T13:29:24Z</dcterms:modified>
</cp:coreProperties>
</file>